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0" yWindow="900" windowWidth="18405" windowHeight="10875" tabRatio="832" activeTab="2"/>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Import-Export" sheetId="42" r:id="rId27"/>
    <sheet name="10.2 -10.3 Import " sheetId="43" r:id="rId28"/>
    <sheet name="10. 4- 10.5 Export" sheetId="27" r:id="rId29"/>
    <sheet name="13.1-13.2 -13.3 Turism.prov.SO" sheetId="28" state="hidden" r:id="rId30"/>
    <sheet name="14.4-14.5 -14.6 Turismo Livigno" sheetId="29" state="hidden" r:id="rId31"/>
    <sheet name="Tav. 11.1 Pra autovetture" sheetId="30" r:id="rId32"/>
    <sheet name="12.1 - 12.2 - 12.3 Benchmark" sheetId="36" r:id="rId33"/>
    <sheet name="12.4 Benchmark settori" sheetId="37" r:id="rId34"/>
    <sheet name="12.5 Benchmark Commercio Estero" sheetId="39" r:id="rId35"/>
    <sheet name="Indicatori economici  (2)" sheetId="33" r:id="rId36"/>
    <sheet name="Foglio1" sheetId="41" r:id="rId37"/>
  </sheets>
  <externalReferences>
    <externalReference r:id="rId38"/>
  </externalReferences>
  <definedNames>
    <definedName name="_xlnm._FilterDatabase" localSheetId="1" hidden="1">' Indice'!$A$1:$H$71</definedName>
    <definedName name="_xlnm.Print_Area" localSheetId="1">' Indice'!$A$1:$K$71</definedName>
    <definedName name="_xlnm.Print_Area" localSheetId="2">'1.2 Movimprese'!$A$1:$Q$107</definedName>
    <definedName name="_xlnm.Print_Area" localSheetId="3">'1.3 - 1.4 - 1.5 Movimp.Settore'!$A$1:$T$324</definedName>
    <definedName name="_xlnm.Print_Area" localSheetId="4">'1.6 Saldo Settore'!$A$1:$AF$57</definedName>
    <definedName name="_xlnm.Print_Area" localSheetId="5">'1.6.1 Saldo Nati-mortalità'!$A$53:$P$75</definedName>
    <definedName name="_xlnm.Print_Area" localSheetId="28">'10. 4- 10.5 Export'!#REF!</definedName>
    <definedName name="_xlnm.Print_Area" localSheetId="26">'10.1  Import-Export'!$A$95:$R$104</definedName>
    <definedName name="_xlnm.Print_Area" localSheetId="27">'10.2 -10.3 Import '!#REF!</definedName>
    <definedName name="_xlnm.Print_Area" localSheetId="29">'13.1-13.2 -13.3 Turism.prov.SO'!$A$1:$I$131</definedName>
    <definedName name="_xlnm.Print_Area" localSheetId="30">'14.4-14.5 -14.6 Turismo Livigno'!$A$1:$I$125</definedName>
    <definedName name="_xlnm.Print_Area" localSheetId="6">'2.1 - 2.2  Settore Artigianato '!$A$1:$Q$108</definedName>
    <definedName name="_xlnm.Print_Area" localSheetId="7">'2.3 -2.4-2.5. Artig. Settore '!$A$1:$T$315</definedName>
    <definedName name="_xlnm.Print_Area" localSheetId="8">'2.6 Saldo Settore AA'!$A$1:$AF$61</definedName>
    <definedName name="_xlnm.Print_Area" localSheetId="9">'3.1-3.2  Costruzioni'!$A$1:$Q$104</definedName>
    <definedName name="_xlnm.Print_Area" localSheetId="10">'4.1- 4.2 Turismo'!$A$1:$Q$104</definedName>
    <definedName name="_xlnm.Print_Area" localSheetId="11">'5.1-5.2 Imp. Femminili'!$A$1:$W$39</definedName>
    <definedName name="_xlnm.Print_Area" localSheetId="12">'5.3 - 5.4 Imp.Femminili Settore'!$A$1:$R$73</definedName>
    <definedName name="_xlnm.Print_Area" localSheetId="13">'5.5 Saldo Imp.Femm.'!$A$1:$Z$35</definedName>
    <definedName name="_xlnm.Print_Area" localSheetId="14">'6.1 Imprend. Nazionalità'!$A$1:$P$65</definedName>
    <definedName name="_xlnm.Print_Area" localSheetId="15">'6.2 - 6.3 Imprend. per Carica'!$A$1:$U$166</definedName>
    <definedName name="_xlnm.Print_Area" localSheetId="16">'6.3a - 6.3b Extra Com.'!$A$3:$J$21</definedName>
    <definedName name="_xlnm.Print_Area" localSheetId="17">'6.4 Imprend. Naz. Età'!$A$1:$N$47</definedName>
    <definedName name="_xlnm.Print_Area" localSheetId="18">'6.5 Imprend. Sesso'!$A$1:$AA$64</definedName>
    <definedName name="_xlnm.Print_Area" localSheetId="20">'7.5----7.9  Apert.- Cess.'!$A$1:$U$225</definedName>
    <definedName name="_xlnm.Print_Area" localSheetId="21">'8.1 - 8.2 Cassa Edile'!$A$1:$J$118</definedName>
    <definedName name="_xlnm.Print_Area" localSheetId="25">'9.1 - 9.2  Protesti cambiari'!$A$1:$M$235</definedName>
    <definedName name="_xlnm.Print_Area" localSheetId="23">'9.1 -9.4 - C.I.G.'!$A$1:$H$293</definedName>
    <definedName name="_xlnm.Print_Area" localSheetId="22">'9.1 -9.4 - C.I.G. (2)'!$A$1:$H$323</definedName>
    <definedName name="_xlnm.Print_Area" localSheetId="31">'Tav. 11.1 Pra autovetture'!$A$1:$L$73</definedName>
  </definedNames>
  <calcPr calcId="124519"/>
</workbook>
</file>

<file path=xl/calcChain.xml><?xml version="1.0" encoding="utf-8"?>
<calcChain xmlns="http://schemas.openxmlformats.org/spreadsheetml/2006/main">
  <c r="D59" i="30"/>
  <c r="E59" s="1"/>
  <c r="G58"/>
  <c r="G59"/>
  <c r="J59"/>
  <c r="J58"/>
  <c r="D58"/>
  <c r="L59"/>
  <c r="K59"/>
  <c r="I59"/>
  <c r="H59"/>
  <c r="S50" i="37"/>
  <c r="R50"/>
  <c r="Q50"/>
  <c r="P50"/>
  <c r="O50"/>
  <c r="N50"/>
  <c r="M50"/>
  <c r="O63" i="36"/>
  <c r="M63"/>
  <c r="K63"/>
  <c r="I63"/>
  <c r="G63"/>
  <c r="E63"/>
  <c r="C63"/>
  <c r="C14"/>
  <c r="C31"/>
  <c r="O31"/>
  <c r="M31"/>
  <c r="K31"/>
  <c r="I31"/>
  <c r="G31"/>
  <c r="E31"/>
  <c r="F59" i="30" l="1"/>
  <c r="K62" i="39"/>
  <c r="C62"/>
  <c r="B62"/>
  <c r="I25" i="37"/>
  <c r="H25"/>
  <c r="G25"/>
  <c r="F25"/>
  <c r="E25"/>
  <c r="D25"/>
  <c r="C25"/>
  <c r="N119" i="27"/>
  <c r="M119"/>
  <c r="L119"/>
  <c r="K119"/>
  <c r="J119"/>
  <c r="H103" i="42"/>
  <c r="G103"/>
  <c r="F103"/>
  <c r="E103"/>
  <c r="H100"/>
  <c r="G100"/>
  <c r="F100"/>
  <c r="E100"/>
  <c r="N59" i="27"/>
  <c r="M59"/>
  <c r="L59"/>
  <c r="K59"/>
  <c r="J59"/>
  <c r="J54"/>
  <c r="I119"/>
  <c r="F119"/>
  <c r="I59"/>
  <c r="G59"/>
  <c r="O59" s="1"/>
  <c r="E99" i="42"/>
  <c r="H99"/>
  <c r="G99"/>
  <c r="F99"/>
  <c r="E102"/>
  <c r="J58" i="43"/>
  <c r="J121"/>
  <c r="N121"/>
  <c r="M121"/>
  <c r="L121"/>
  <c r="K121"/>
  <c r="F121"/>
  <c r="O121" s="1"/>
  <c r="O58"/>
  <c r="N58"/>
  <c r="M58"/>
  <c r="L58"/>
  <c r="K58"/>
  <c r="G58"/>
  <c r="J114" i="27"/>
  <c r="N103" i="42"/>
  <c r="P103"/>
  <c r="Q103"/>
  <c r="R103"/>
  <c r="Q100"/>
  <c r="P100"/>
  <c r="O100"/>
  <c r="N100"/>
  <c r="Q99"/>
  <c r="P99"/>
  <c r="O99"/>
  <c r="N99"/>
  <c r="I100" l="1"/>
  <c r="N57"/>
  <c r="S57" s="1"/>
  <c r="M57"/>
  <c r="R57" s="1"/>
  <c r="J57"/>
  <c r="I57"/>
  <c r="H57"/>
  <c r="E57"/>
  <c r="F22" i="40"/>
  <c r="D22"/>
  <c r="L169" i="20" l="1"/>
  <c r="L168"/>
  <c r="J169"/>
  <c r="H169"/>
  <c r="H168"/>
  <c r="P169" l="1"/>
  <c r="T169"/>
  <c r="R169"/>
  <c r="N169"/>
  <c r="F169"/>
  <c r="F166"/>
  <c r="T135"/>
  <c r="T134"/>
  <c r="T133"/>
  <c r="R135"/>
  <c r="R134"/>
  <c r="R133"/>
  <c r="P135"/>
  <c r="P134"/>
  <c r="P133"/>
  <c r="N135"/>
  <c r="N134"/>
  <c r="N133"/>
  <c r="L135"/>
  <c r="L134"/>
  <c r="L133"/>
  <c r="J135"/>
  <c r="J134"/>
  <c r="J133"/>
  <c r="H135"/>
  <c r="H134"/>
  <c r="H133"/>
  <c r="H132"/>
  <c r="F135"/>
  <c r="F134"/>
  <c r="F133"/>
  <c r="S28"/>
  <c r="T28"/>
  <c r="V169"/>
  <c r="U169"/>
  <c r="V100"/>
  <c r="U100"/>
  <c r="V135"/>
  <c r="U135"/>
  <c r="D135"/>
  <c r="C135"/>
  <c r="V101"/>
  <c r="U101"/>
  <c r="T101"/>
  <c r="R101"/>
  <c r="P101"/>
  <c r="N101"/>
  <c r="L101"/>
  <c r="J101"/>
  <c r="H101"/>
  <c r="F101"/>
  <c r="D101"/>
  <c r="C101"/>
  <c r="C66"/>
  <c r="O66"/>
  <c r="M66"/>
  <c r="K66"/>
  <c r="I66"/>
  <c r="G66"/>
  <c r="E66"/>
  <c r="D66"/>
  <c r="P28"/>
  <c r="N28"/>
  <c r="L28"/>
  <c r="J28"/>
  <c r="H28"/>
  <c r="F28"/>
  <c r="G175" i="26"/>
  <c r="F175"/>
  <c r="E175"/>
  <c r="D175"/>
  <c r="M85"/>
  <c r="M175" s="1"/>
  <c r="L85"/>
  <c r="L175" s="1"/>
  <c r="U63" i="19"/>
  <c r="AA63"/>
  <c r="Y63"/>
  <c r="V63"/>
  <c r="T63"/>
  <c r="Q63"/>
  <c r="O63"/>
  <c r="L63"/>
  <c r="J63"/>
  <c r="G63"/>
  <c r="E63"/>
  <c r="T45" i="16"/>
  <c r="U45" s="1"/>
  <c r="S45"/>
  <c r="Q45"/>
  <c r="O45"/>
  <c r="K45"/>
  <c r="L45" s="1"/>
  <c r="J45"/>
  <c r="H45"/>
  <c r="F45"/>
  <c r="AB110"/>
  <c r="AB109"/>
  <c r="AB108"/>
  <c r="AB107"/>
  <c r="AB106"/>
  <c r="AB105"/>
  <c r="AB104"/>
  <c r="AB103"/>
  <c r="AB102"/>
  <c r="AB101"/>
  <c r="AB100"/>
  <c r="AB111" s="1"/>
  <c r="F94"/>
  <c r="T94"/>
  <c r="U94" s="1"/>
  <c r="S94"/>
  <c r="Q94"/>
  <c r="O94"/>
  <c r="L94"/>
  <c r="J94"/>
  <c r="H94"/>
  <c r="Q72" i="13"/>
  <c r="Q71"/>
  <c r="Q60"/>
  <c r="U34"/>
  <c r="J5" i="35"/>
  <c r="B67" i="13"/>
  <c r="O72"/>
  <c r="M72"/>
  <c r="K72"/>
  <c r="I72"/>
  <c r="G72"/>
  <c r="E72"/>
  <c r="D72"/>
  <c r="C72"/>
  <c r="B72"/>
  <c r="P71"/>
  <c r="O71"/>
  <c r="N71"/>
  <c r="M71"/>
  <c r="L71"/>
  <c r="K71"/>
  <c r="J71"/>
  <c r="I71"/>
  <c r="H71"/>
  <c r="G71"/>
  <c r="F71"/>
  <c r="E71"/>
  <c r="D71"/>
  <c r="C71"/>
  <c r="B71"/>
  <c r="P70"/>
  <c r="O70"/>
  <c r="N70"/>
  <c r="M70"/>
  <c r="L70"/>
  <c r="K70"/>
  <c r="J70"/>
  <c r="I70"/>
  <c r="H70"/>
  <c r="G70"/>
  <c r="F70"/>
  <c r="E70"/>
  <c r="D70"/>
  <c r="C70"/>
  <c r="B70"/>
  <c r="Q69"/>
  <c r="Q66"/>
  <c r="Q64"/>
  <c r="Q62"/>
  <c r="Q58"/>
  <c r="Q57"/>
  <c r="Q56"/>
  <c r="Q50"/>
  <c r="Q49"/>
  <c r="Q48"/>
  <c r="Q54"/>
  <c r="Q53"/>
  <c r="Q52"/>
  <c r="L5"/>
  <c r="F5"/>
  <c r="Z35" i="14"/>
  <c r="W35"/>
  <c r="T35"/>
  <c r="Q35"/>
  <c r="N35"/>
  <c r="K35"/>
  <c r="H35"/>
  <c r="E35"/>
  <c r="Q72" i="35"/>
  <c r="P72"/>
  <c r="O72"/>
  <c r="N72"/>
  <c r="M72"/>
  <c r="L72"/>
  <c r="K72"/>
  <c r="J72"/>
  <c r="I72"/>
  <c r="H72"/>
  <c r="G72"/>
  <c r="F72"/>
  <c r="E72"/>
  <c r="D72"/>
  <c r="C72"/>
  <c r="B72"/>
  <c r="Q34"/>
  <c r="O34"/>
  <c r="L34"/>
  <c r="J34"/>
  <c r="G34"/>
  <c r="E34"/>
  <c r="Q112" i="11"/>
  <c r="O112"/>
  <c r="N112"/>
  <c r="L112"/>
  <c r="J112"/>
  <c r="I112"/>
  <c r="G112"/>
  <c r="E112"/>
  <c r="D112"/>
  <c r="B112"/>
  <c r="Q54"/>
  <c r="O54"/>
  <c r="L54"/>
  <c r="J54"/>
  <c r="G54"/>
  <c r="E54"/>
  <c r="O112" i="10"/>
  <c r="N112"/>
  <c r="J112"/>
  <c r="I112"/>
  <c r="E112"/>
  <c r="D112"/>
  <c r="B112"/>
  <c r="Q54"/>
  <c r="O54"/>
  <c r="L54"/>
  <c r="L112" s="1"/>
  <c r="J54"/>
  <c r="G54"/>
  <c r="G112" s="1"/>
  <c r="E54"/>
  <c r="Q59" i="9"/>
  <c r="AJ59"/>
  <c r="AI59"/>
  <c r="AH59"/>
  <c r="V260" i="8"/>
  <c r="V156"/>
  <c r="L157"/>
  <c r="V157"/>
  <c r="S97"/>
  <c r="S92"/>
  <c r="S90"/>
  <c r="S88"/>
  <c r="S86"/>
  <c r="G50" i="7"/>
  <c r="E49"/>
  <c r="G49"/>
  <c r="J49"/>
  <c r="L49"/>
  <c r="O49"/>
  <c r="Q49"/>
  <c r="M306" i="8"/>
  <c r="Q314"/>
  <c r="M314"/>
  <c r="K314"/>
  <c r="E314"/>
  <c r="B314"/>
  <c r="V261"/>
  <c r="T261"/>
  <c r="R261"/>
  <c r="P261"/>
  <c r="N261"/>
  <c r="L261"/>
  <c r="J261"/>
  <c r="H261"/>
  <c r="F261"/>
  <c r="D261"/>
  <c r="B209"/>
  <c r="Q209"/>
  <c r="O209"/>
  <c r="M209"/>
  <c r="K209"/>
  <c r="E209"/>
  <c r="C209"/>
  <c r="T157"/>
  <c r="R157"/>
  <c r="P157"/>
  <c r="N157"/>
  <c r="J157"/>
  <c r="H157"/>
  <c r="F157"/>
  <c r="D157"/>
  <c r="Q103"/>
  <c r="O103"/>
  <c r="M103"/>
  <c r="K103"/>
  <c r="I103"/>
  <c r="E103"/>
  <c r="C103"/>
  <c r="B103"/>
  <c r="V50"/>
  <c r="T50"/>
  <c r="R50"/>
  <c r="P50"/>
  <c r="N50"/>
  <c r="L50"/>
  <c r="J50"/>
  <c r="H50"/>
  <c r="F50"/>
  <c r="D50"/>
  <c r="B107" i="7"/>
  <c r="O107"/>
  <c r="N107"/>
  <c r="J107"/>
  <c r="I107"/>
  <c r="G107"/>
  <c r="E107"/>
  <c r="D107"/>
  <c r="Q50"/>
  <c r="Q107" s="1"/>
  <c r="O50"/>
  <c r="L50"/>
  <c r="L107" s="1"/>
  <c r="J50"/>
  <c r="E50"/>
  <c r="J18" i="6"/>
  <c r="G18"/>
  <c r="D18"/>
  <c r="G23"/>
  <c r="G22"/>
  <c r="G21"/>
  <c r="G20"/>
  <c r="G19"/>
  <c r="G17"/>
  <c r="G16"/>
  <c r="G15"/>
  <c r="G14"/>
  <c r="G13"/>
  <c r="G12"/>
  <c r="G11"/>
  <c r="G10"/>
  <c r="G9"/>
  <c r="G8"/>
  <c r="G7"/>
  <c r="G6"/>
  <c r="G5"/>
  <c r="G4"/>
  <c r="D23"/>
  <c r="D22"/>
  <c r="D21"/>
  <c r="D20"/>
  <c r="D19"/>
  <c r="D17"/>
  <c r="D16"/>
  <c r="D15"/>
  <c r="D14"/>
  <c r="D13"/>
  <c r="D12"/>
  <c r="D11"/>
  <c r="D10"/>
  <c r="D9"/>
  <c r="D8"/>
  <c r="D7"/>
  <c r="D6"/>
  <c r="D5"/>
  <c r="D24" s="1"/>
  <c r="D4"/>
  <c r="L24"/>
  <c r="K24"/>
  <c r="I24"/>
  <c r="H24"/>
  <c r="F24"/>
  <c r="E24"/>
  <c r="C24"/>
  <c r="B24"/>
  <c r="O23"/>
  <c r="N23"/>
  <c r="M23"/>
  <c r="J23"/>
  <c r="O22"/>
  <c r="N22"/>
  <c r="M22"/>
  <c r="J22"/>
  <c r="O21"/>
  <c r="N21"/>
  <c r="M21"/>
  <c r="J21"/>
  <c r="O20"/>
  <c r="N20"/>
  <c r="M20"/>
  <c r="J20"/>
  <c r="O19"/>
  <c r="N19"/>
  <c r="M19"/>
  <c r="J19"/>
  <c r="O18"/>
  <c r="N18"/>
  <c r="M18"/>
  <c r="O17"/>
  <c r="N17"/>
  <c r="M17"/>
  <c r="J17"/>
  <c r="O16"/>
  <c r="N16"/>
  <c r="M16"/>
  <c r="J16"/>
  <c r="O15"/>
  <c r="N15"/>
  <c r="M15"/>
  <c r="J15"/>
  <c r="O14"/>
  <c r="N14"/>
  <c r="M14"/>
  <c r="J14"/>
  <c r="O13"/>
  <c r="P13" s="1"/>
  <c r="N13"/>
  <c r="M13"/>
  <c r="J13"/>
  <c r="O12"/>
  <c r="N12"/>
  <c r="M12"/>
  <c r="J12"/>
  <c r="O11"/>
  <c r="N11"/>
  <c r="M11"/>
  <c r="J11"/>
  <c r="P10"/>
  <c r="O10"/>
  <c r="N10"/>
  <c r="M10"/>
  <c r="J10"/>
  <c r="O9"/>
  <c r="N9"/>
  <c r="M9"/>
  <c r="J9"/>
  <c r="O8"/>
  <c r="N8"/>
  <c r="M8"/>
  <c r="J8"/>
  <c r="O7"/>
  <c r="N7"/>
  <c r="M7"/>
  <c r="J7"/>
  <c r="O6"/>
  <c r="N6"/>
  <c r="M6"/>
  <c r="J6"/>
  <c r="O5"/>
  <c r="N5"/>
  <c r="M5"/>
  <c r="J5"/>
  <c r="O4"/>
  <c r="N4"/>
  <c r="M4"/>
  <c r="J4"/>
  <c r="AH54" i="5"/>
  <c r="AI55"/>
  <c r="AH55"/>
  <c r="AI54"/>
  <c r="AF54"/>
  <c r="AC54"/>
  <c r="Z54"/>
  <c r="W54"/>
  <c r="T54"/>
  <c r="Q54"/>
  <c r="N54"/>
  <c r="K54"/>
  <c r="H54"/>
  <c r="E54"/>
  <c r="B320" i="4"/>
  <c r="S322"/>
  <c r="Q322"/>
  <c r="P322"/>
  <c r="O322"/>
  <c r="M322"/>
  <c r="K322"/>
  <c r="J322"/>
  <c r="H322"/>
  <c r="E322"/>
  <c r="D322"/>
  <c r="C322"/>
  <c r="B322"/>
  <c r="V269"/>
  <c r="AC269"/>
  <c r="T269"/>
  <c r="T322" s="1"/>
  <c r="R269"/>
  <c r="R322" s="1"/>
  <c r="P269"/>
  <c r="N269"/>
  <c r="N322" s="1"/>
  <c r="L269"/>
  <c r="L322" s="1"/>
  <c r="J269"/>
  <c r="H269"/>
  <c r="F269"/>
  <c r="F322" s="1"/>
  <c r="D269"/>
  <c r="O216"/>
  <c r="O213"/>
  <c r="C213"/>
  <c r="T216"/>
  <c r="S216"/>
  <c r="R216"/>
  <c r="Q216"/>
  <c r="P216"/>
  <c r="N216"/>
  <c r="M216"/>
  <c r="L216"/>
  <c r="K216"/>
  <c r="J216"/>
  <c r="H216"/>
  <c r="F216"/>
  <c r="E216"/>
  <c r="D216"/>
  <c r="C216"/>
  <c r="B216"/>
  <c r="T215"/>
  <c r="S215"/>
  <c r="R215"/>
  <c r="Q215"/>
  <c r="P215"/>
  <c r="O215"/>
  <c r="N215"/>
  <c r="M215"/>
  <c r="L215"/>
  <c r="K215"/>
  <c r="J215"/>
  <c r="F215"/>
  <c r="E215"/>
  <c r="D215"/>
  <c r="C215"/>
  <c r="B215"/>
  <c r="H164"/>
  <c r="AC164"/>
  <c r="V164"/>
  <c r="T164"/>
  <c r="R164"/>
  <c r="P164"/>
  <c r="N164"/>
  <c r="L164"/>
  <c r="J164"/>
  <c r="F164"/>
  <c r="D164"/>
  <c r="S108"/>
  <c r="C109"/>
  <c r="S110"/>
  <c r="Q110"/>
  <c r="O110"/>
  <c r="M110"/>
  <c r="K110"/>
  <c r="I110"/>
  <c r="G110"/>
  <c r="E110"/>
  <c r="C110"/>
  <c r="B110"/>
  <c r="B109"/>
  <c r="S109"/>
  <c r="Q109"/>
  <c r="O109"/>
  <c r="M109"/>
  <c r="K109"/>
  <c r="I109"/>
  <c r="G109"/>
  <c r="E109"/>
  <c r="T52"/>
  <c r="R52"/>
  <c r="P52"/>
  <c r="N52"/>
  <c r="L52"/>
  <c r="J52"/>
  <c r="H52"/>
  <c r="F52"/>
  <c r="D52"/>
  <c r="H102" i="3"/>
  <c r="P105"/>
  <c r="N105"/>
  <c r="M105"/>
  <c r="K105"/>
  <c r="I105"/>
  <c r="H105"/>
  <c r="F105"/>
  <c r="D105"/>
  <c r="C105"/>
  <c r="B105"/>
  <c r="N106"/>
  <c r="M106"/>
  <c r="K106"/>
  <c r="I106"/>
  <c r="H106"/>
  <c r="F106"/>
  <c r="D106"/>
  <c r="C106"/>
  <c r="B106"/>
  <c r="B102"/>
  <c r="O51"/>
  <c r="D106" i="7"/>
  <c r="G48"/>
  <c r="W269" i="4" l="1"/>
  <c r="Y134" i="20"/>
  <c r="W261" i="8"/>
  <c r="W157"/>
  <c r="W50"/>
  <c r="G24" i="6"/>
  <c r="M24"/>
  <c r="O24"/>
  <c r="P5"/>
  <c r="P18"/>
  <c r="P22"/>
  <c r="P23"/>
  <c r="P14"/>
  <c r="P6"/>
  <c r="P7"/>
  <c r="P8"/>
  <c r="P9"/>
  <c r="P21"/>
  <c r="P15"/>
  <c r="P17"/>
  <c r="P16"/>
  <c r="J24"/>
  <c r="P4"/>
  <c r="P11"/>
  <c r="P12"/>
  <c r="P19"/>
  <c r="P20"/>
  <c r="N24"/>
  <c r="AJ54" i="5"/>
  <c r="W164" i="4"/>
  <c r="E117" i="26"/>
  <c r="E116"/>
  <c r="E115"/>
  <c r="E174"/>
  <c r="E173"/>
  <c r="E76" i="18"/>
  <c r="K46" i="16"/>
  <c r="G57" i="15"/>
  <c r="W34" i="14"/>
  <c r="Z34"/>
  <c r="Q33" i="35"/>
  <c r="Q32"/>
  <c r="O34" i="6"/>
  <c r="N29"/>
  <c r="G49"/>
  <c r="G48"/>
  <c r="G47"/>
  <c r="G46"/>
  <c r="G45"/>
  <c r="G44"/>
  <c r="G43"/>
  <c r="G42"/>
  <c r="G41"/>
  <c r="G40"/>
  <c r="G39"/>
  <c r="G38"/>
  <c r="G37"/>
  <c r="G36"/>
  <c r="G35"/>
  <c r="G34"/>
  <c r="G33"/>
  <c r="G32"/>
  <c r="G31"/>
  <c r="G30"/>
  <c r="G29"/>
  <c r="D48"/>
  <c r="D47"/>
  <c r="D46"/>
  <c r="D45"/>
  <c r="D44"/>
  <c r="D43"/>
  <c r="D42"/>
  <c r="D41"/>
  <c r="D40"/>
  <c r="D39"/>
  <c r="D38"/>
  <c r="D37"/>
  <c r="D36"/>
  <c r="D35"/>
  <c r="D34"/>
  <c r="D33"/>
  <c r="D32"/>
  <c r="D31"/>
  <c r="D30"/>
  <c r="D29"/>
  <c r="J29"/>
  <c r="J30"/>
  <c r="J31"/>
  <c r="J32"/>
  <c r="J33"/>
  <c r="J34"/>
  <c r="J35"/>
  <c r="J36"/>
  <c r="J37"/>
  <c r="J38"/>
  <c r="J39"/>
  <c r="J40"/>
  <c r="J41"/>
  <c r="J42"/>
  <c r="J43"/>
  <c r="J44"/>
  <c r="J45"/>
  <c r="J46"/>
  <c r="J47"/>
  <c r="J48"/>
  <c r="O321" i="4"/>
  <c r="H267"/>
  <c r="J267"/>
  <c r="J268"/>
  <c r="F268"/>
  <c r="V268"/>
  <c r="D268"/>
  <c r="V163"/>
  <c r="V53"/>
  <c r="F51" i="3"/>
  <c r="AA26" i="39"/>
  <c r="AA25"/>
  <c r="AA24"/>
  <c r="AA23"/>
  <c r="AA22"/>
  <c r="AA21"/>
  <c r="AA20"/>
  <c r="AA9"/>
  <c r="AA10"/>
  <c r="AA11"/>
  <c r="AA12"/>
  <c r="AA13"/>
  <c r="AA14"/>
  <c r="AA8"/>
  <c r="Z21"/>
  <c r="Z22"/>
  <c r="Z23"/>
  <c r="Z24"/>
  <c r="Z25"/>
  <c r="Z26"/>
  <c r="Y21"/>
  <c r="Y22"/>
  <c r="Y23"/>
  <c r="Y24"/>
  <c r="Y25"/>
  <c r="Y26"/>
  <c r="X21"/>
  <c r="X22"/>
  <c r="X23"/>
  <c r="X24"/>
  <c r="X25"/>
  <c r="X26"/>
  <c r="Z20"/>
  <c r="Y20"/>
  <c r="X20"/>
  <c r="Z14"/>
  <c r="Y14"/>
  <c r="X14"/>
  <c r="Z13"/>
  <c r="Y13"/>
  <c r="X13"/>
  <c r="Z12"/>
  <c r="Y12"/>
  <c r="X12"/>
  <c r="Z11"/>
  <c r="Y11"/>
  <c r="X11"/>
  <c r="Z10"/>
  <c r="Y10"/>
  <c r="X10"/>
  <c r="Z9"/>
  <c r="Y9"/>
  <c r="X9"/>
  <c r="X8"/>
  <c r="Y8"/>
  <c r="Z8"/>
  <c r="G102" i="42"/>
  <c r="N108" i="27"/>
  <c r="M108"/>
  <c r="L108"/>
  <c r="K108"/>
  <c r="J108"/>
  <c r="M107"/>
  <c r="L107"/>
  <c r="K107"/>
  <c r="M106"/>
  <c r="L106"/>
  <c r="K106"/>
  <c r="M105"/>
  <c r="L105"/>
  <c r="K105"/>
  <c r="M104"/>
  <c r="L104"/>
  <c r="K104"/>
  <c r="J107"/>
  <c r="J106"/>
  <c r="J105"/>
  <c r="J104"/>
  <c r="N112"/>
  <c r="M112"/>
  <c r="L112"/>
  <c r="K112"/>
  <c r="N111"/>
  <c r="M111"/>
  <c r="L111"/>
  <c r="K111"/>
  <c r="N110"/>
  <c r="M110"/>
  <c r="L110"/>
  <c r="K110"/>
  <c r="N109"/>
  <c r="M109"/>
  <c r="L109"/>
  <c r="K109"/>
  <c r="J110"/>
  <c r="J111"/>
  <c r="J112"/>
  <c r="J109"/>
  <c r="F112"/>
  <c r="F109"/>
  <c r="E118" i="43"/>
  <c r="B48" i="27"/>
  <c r="F102" i="42" l="1"/>
  <c r="R99"/>
  <c r="H102"/>
  <c r="P24" i="6"/>
  <c r="J49"/>
  <c r="D120" i="43"/>
  <c r="C120"/>
  <c r="B120"/>
  <c r="M119"/>
  <c r="L119"/>
  <c r="K119"/>
  <c r="M118"/>
  <c r="L118"/>
  <c r="K118"/>
  <c r="E120"/>
  <c r="M117"/>
  <c r="L117"/>
  <c r="K117"/>
  <c r="F117"/>
  <c r="O117" s="1"/>
  <c r="M116"/>
  <c r="P102" i="42" s="1"/>
  <c r="L116" i="43"/>
  <c r="O102" i="42" s="1"/>
  <c r="K116" i="43"/>
  <c r="N102" i="42" s="1"/>
  <c r="F116" i="43"/>
  <c r="O116" s="1"/>
  <c r="R102" i="42" s="1"/>
  <c r="F115" i="43"/>
  <c r="D115"/>
  <c r="C115"/>
  <c r="L120" s="1"/>
  <c r="B115"/>
  <c r="E114"/>
  <c r="E113"/>
  <c r="E112"/>
  <c r="N117" s="1"/>
  <c r="E111"/>
  <c r="N116" s="1"/>
  <c r="Q102" i="42" s="1"/>
  <c r="F110" i="43"/>
  <c r="D110"/>
  <c r="C110"/>
  <c r="L115" s="1"/>
  <c r="B110"/>
  <c r="E109"/>
  <c r="E108"/>
  <c r="E107"/>
  <c r="E106"/>
  <c r="D105"/>
  <c r="C105"/>
  <c r="B105"/>
  <c r="E101"/>
  <c r="E105" s="1"/>
  <c r="E100"/>
  <c r="D100"/>
  <c r="C100"/>
  <c r="B100"/>
  <c r="F99"/>
  <c r="F97"/>
  <c r="F96"/>
  <c r="E95"/>
  <c r="D95"/>
  <c r="C95"/>
  <c r="B95"/>
  <c r="F94"/>
  <c r="F93"/>
  <c r="F92"/>
  <c r="F91"/>
  <c r="F95" s="1"/>
  <c r="E90"/>
  <c r="D90"/>
  <c r="C90"/>
  <c r="B90"/>
  <c r="F89"/>
  <c r="F88"/>
  <c r="F87"/>
  <c r="F86"/>
  <c r="F90" s="1"/>
  <c r="E85"/>
  <c r="D85"/>
  <c r="C85"/>
  <c r="B85"/>
  <c r="F84"/>
  <c r="F83"/>
  <c r="F82"/>
  <c r="F81"/>
  <c r="F85" s="1"/>
  <c r="F57"/>
  <c r="E57"/>
  <c r="D57"/>
  <c r="C57"/>
  <c r="B57"/>
  <c r="N56"/>
  <c r="M56"/>
  <c r="L56"/>
  <c r="K56"/>
  <c r="G56"/>
  <c r="N55"/>
  <c r="M55"/>
  <c r="L55"/>
  <c r="K55"/>
  <c r="G55"/>
  <c r="N54"/>
  <c r="M54"/>
  <c r="L54"/>
  <c r="K54"/>
  <c r="G54"/>
  <c r="O53"/>
  <c r="N53"/>
  <c r="M53"/>
  <c r="L53"/>
  <c r="K53"/>
  <c r="G53"/>
  <c r="P58" s="1"/>
  <c r="F52"/>
  <c r="E52"/>
  <c r="D52"/>
  <c r="M52" s="1"/>
  <c r="C52"/>
  <c r="B52"/>
  <c r="G51"/>
  <c r="G50"/>
  <c r="G49"/>
  <c r="G48"/>
  <c r="F47"/>
  <c r="E47"/>
  <c r="D47"/>
  <c r="C47"/>
  <c r="B47"/>
  <c r="G46"/>
  <c r="G45"/>
  <c r="G44"/>
  <c r="G43"/>
  <c r="F42"/>
  <c r="E42"/>
  <c r="D42"/>
  <c r="C42"/>
  <c r="B42"/>
  <c r="G41"/>
  <c r="G40"/>
  <c r="G39"/>
  <c r="G38"/>
  <c r="F37"/>
  <c r="E37"/>
  <c r="D37"/>
  <c r="C37"/>
  <c r="B37"/>
  <c r="G36"/>
  <c r="G35"/>
  <c r="G34"/>
  <c r="G33"/>
  <c r="F32"/>
  <c r="E32"/>
  <c r="D32"/>
  <c r="C32"/>
  <c r="B32"/>
  <c r="G31"/>
  <c r="G30"/>
  <c r="G29"/>
  <c r="G28"/>
  <c r="F27"/>
  <c r="E27"/>
  <c r="D27"/>
  <c r="C27"/>
  <c r="B27"/>
  <c r="G26"/>
  <c r="G25"/>
  <c r="G24"/>
  <c r="G23"/>
  <c r="F22"/>
  <c r="E22"/>
  <c r="D22"/>
  <c r="C22"/>
  <c r="B22"/>
  <c r="G21"/>
  <c r="G20"/>
  <c r="G19"/>
  <c r="G18"/>
  <c r="F17"/>
  <c r="E17"/>
  <c r="D17"/>
  <c r="C17"/>
  <c r="B17"/>
  <c r="G16"/>
  <c r="G15"/>
  <c r="G14"/>
  <c r="G13"/>
  <c r="M36" i="42"/>
  <c r="R100"/>
  <c r="I99"/>
  <c r="N56"/>
  <c r="M56"/>
  <c r="J56"/>
  <c r="I56"/>
  <c r="H56"/>
  <c r="E56"/>
  <c r="N55"/>
  <c r="M55"/>
  <c r="J55"/>
  <c r="I55"/>
  <c r="H55"/>
  <c r="E55"/>
  <c r="N54"/>
  <c r="M54"/>
  <c r="J54"/>
  <c r="I54"/>
  <c r="H54"/>
  <c r="E54"/>
  <c r="N53"/>
  <c r="M53"/>
  <c r="J53"/>
  <c r="I53"/>
  <c r="H53"/>
  <c r="E53"/>
  <c r="K57" s="1"/>
  <c r="N52"/>
  <c r="M52"/>
  <c r="J52"/>
  <c r="I52"/>
  <c r="H52"/>
  <c r="E52"/>
  <c r="N51"/>
  <c r="M51"/>
  <c r="J51"/>
  <c r="I51"/>
  <c r="H51"/>
  <c r="E51"/>
  <c r="K51" s="1"/>
  <c r="N50"/>
  <c r="M50"/>
  <c r="J50"/>
  <c r="I50"/>
  <c r="H50"/>
  <c r="E50"/>
  <c r="N49"/>
  <c r="M49"/>
  <c r="J49"/>
  <c r="I49"/>
  <c r="H49"/>
  <c r="E49"/>
  <c r="N48"/>
  <c r="M48"/>
  <c r="J48"/>
  <c r="I48"/>
  <c r="H48"/>
  <c r="E48"/>
  <c r="N47"/>
  <c r="M47"/>
  <c r="H47"/>
  <c r="N46"/>
  <c r="M46"/>
  <c r="J46"/>
  <c r="I46"/>
  <c r="H46"/>
  <c r="E46"/>
  <c r="N45"/>
  <c r="M45"/>
  <c r="J45"/>
  <c r="I45"/>
  <c r="H45"/>
  <c r="E45"/>
  <c r="N44"/>
  <c r="M44"/>
  <c r="J44"/>
  <c r="I44"/>
  <c r="H44"/>
  <c r="E44"/>
  <c r="H43"/>
  <c r="J47"/>
  <c r="N42"/>
  <c r="M42"/>
  <c r="J42"/>
  <c r="I42"/>
  <c r="H42"/>
  <c r="E42"/>
  <c r="N41"/>
  <c r="M41"/>
  <c r="J41"/>
  <c r="I41"/>
  <c r="H41"/>
  <c r="E41"/>
  <c r="N40"/>
  <c r="M40"/>
  <c r="H40"/>
  <c r="E40"/>
  <c r="H39"/>
  <c r="N39"/>
  <c r="N38"/>
  <c r="M38"/>
  <c r="H38"/>
  <c r="E38"/>
  <c r="N37"/>
  <c r="M37"/>
  <c r="H37"/>
  <c r="E37"/>
  <c r="H36"/>
  <c r="H35"/>
  <c r="N35"/>
  <c r="H34"/>
  <c r="M34"/>
  <c r="H33"/>
  <c r="N33"/>
  <c r="N32"/>
  <c r="M32"/>
  <c r="J32"/>
  <c r="I32"/>
  <c r="H32"/>
  <c r="E32"/>
  <c r="N31"/>
  <c r="M31"/>
  <c r="J31"/>
  <c r="I31"/>
  <c r="H31"/>
  <c r="E31"/>
  <c r="N30"/>
  <c r="M30"/>
  <c r="J30"/>
  <c r="I30"/>
  <c r="H30"/>
  <c r="E30"/>
  <c r="N29"/>
  <c r="M29"/>
  <c r="J29"/>
  <c r="I29"/>
  <c r="H29"/>
  <c r="E29"/>
  <c r="N28"/>
  <c r="M28"/>
  <c r="J28"/>
  <c r="I28"/>
  <c r="H28"/>
  <c r="E28"/>
  <c r="N27"/>
  <c r="M27"/>
  <c r="J27"/>
  <c r="I27"/>
  <c r="H27"/>
  <c r="E27"/>
  <c r="N26"/>
  <c r="M26"/>
  <c r="J26"/>
  <c r="I26"/>
  <c r="H26"/>
  <c r="E26"/>
  <c r="N25"/>
  <c r="M25"/>
  <c r="J25"/>
  <c r="I25"/>
  <c r="H25"/>
  <c r="E25"/>
  <c r="N24"/>
  <c r="M24"/>
  <c r="J24"/>
  <c r="I24"/>
  <c r="H24"/>
  <c r="E24"/>
  <c r="N23"/>
  <c r="M23"/>
  <c r="J23"/>
  <c r="I23"/>
  <c r="H23"/>
  <c r="E23"/>
  <c r="N22"/>
  <c r="M22"/>
  <c r="J22"/>
  <c r="I22"/>
  <c r="H22"/>
  <c r="E22"/>
  <c r="N21"/>
  <c r="M21"/>
  <c r="J21"/>
  <c r="I21"/>
  <c r="H21"/>
  <c r="E21"/>
  <c r="N20"/>
  <c r="M20"/>
  <c r="J20"/>
  <c r="I20"/>
  <c r="H20"/>
  <c r="E20"/>
  <c r="N19"/>
  <c r="M19"/>
  <c r="J19"/>
  <c r="I19"/>
  <c r="H19"/>
  <c r="E19"/>
  <c r="N18"/>
  <c r="M18"/>
  <c r="J18"/>
  <c r="I18"/>
  <c r="H18"/>
  <c r="E18"/>
  <c r="N17"/>
  <c r="M17"/>
  <c r="J17"/>
  <c r="I17"/>
  <c r="H17"/>
  <c r="E17"/>
  <c r="N16"/>
  <c r="M16"/>
  <c r="J16"/>
  <c r="I16"/>
  <c r="H16"/>
  <c r="E16"/>
  <c r="N15"/>
  <c r="M15"/>
  <c r="J15"/>
  <c r="I15"/>
  <c r="H15"/>
  <c r="E15"/>
  <c r="N14"/>
  <c r="M14"/>
  <c r="J14"/>
  <c r="I14"/>
  <c r="H14"/>
  <c r="E14"/>
  <c r="N13"/>
  <c r="M13"/>
  <c r="J13"/>
  <c r="I13"/>
  <c r="H13"/>
  <c r="E13"/>
  <c r="N12"/>
  <c r="M12"/>
  <c r="J12"/>
  <c r="I12"/>
  <c r="H12"/>
  <c r="E12"/>
  <c r="K12" s="1"/>
  <c r="N11"/>
  <c r="M11"/>
  <c r="J11"/>
  <c r="I11"/>
  <c r="H11"/>
  <c r="E11"/>
  <c r="K11" s="1"/>
  <c r="N10"/>
  <c r="M10"/>
  <c r="J10"/>
  <c r="I10"/>
  <c r="H10"/>
  <c r="E10"/>
  <c r="K10" s="1"/>
  <c r="N9"/>
  <c r="M9"/>
  <c r="J9"/>
  <c r="I9"/>
  <c r="H9"/>
  <c r="E9"/>
  <c r="K9" s="1"/>
  <c r="N8"/>
  <c r="M8"/>
  <c r="N7"/>
  <c r="M7"/>
  <c r="N6"/>
  <c r="M6"/>
  <c r="N5"/>
  <c r="M5"/>
  <c r="O62" i="36"/>
  <c r="M62"/>
  <c r="K62"/>
  <c r="I62"/>
  <c r="G62"/>
  <c r="E62"/>
  <c r="C62"/>
  <c r="O30"/>
  <c r="M30"/>
  <c r="K30"/>
  <c r="I30"/>
  <c r="G30"/>
  <c r="E30"/>
  <c r="C30"/>
  <c r="L58" i="30"/>
  <c r="K58"/>
  <c r="I58"/>
  <c r="H58"/>
  <c r="F58"/>
  <c r="E58"/>
  <c r="D118" i="27"/>
  <c r="C118"/>
  <c r="B118"/>
  <c r="L117"/>
  <c r="K117"/>
  <c r="J117"/>
  <c r="F117"/>
  <c r="F58"/>
  <c r="E58"/>
  <c r="D58"/>
  <c r="C58"/>
  <c r="B58"/>
  <c r="N57"/>
  <c r="M57"/>
  <c r="L57"/>
  <c r="K57"/>
  <c r="J57"/>
  <c r="G57"/>
  <c r="G174" i="26"/>
  <c r="F174"/>
  <c r="D174"/>
  <c r="M84"/>
  <c r="L84"/>
  <c r="F27" i="20"/>
  <c r="AA62" i="19"/>
  <c r="Y62"/>
  <c r="V62"/>
  <c r="T62"/>
  <c r="Q62"/>
  <c r="O62"/>
  <c r="L62"/>
  <c r="J62"/>
  <c r="G62"/>
  <c r="E62"/>
  <c r="F9" i="18"/>
  <c r="F8"/>
  <c r="M83"/>
  <c r="M82"/>
  <c r="M81"/>
  <c r="F81"/>
  <c r="M80"/>
  <c r="F80"/>
  <c r="M79"/>
  <c r="F79"/>
  <c r="M78"/>
  <c r="F78"/>
  <c r="K76"/>
  <c r="L83" s="1"/>
  <c r="I76"/>
  <c r="J83" s="1"/>
  <c r="G76"/>
  <c r="H83" s="1"/>
  <c r="F83"/>
  <c r="W49" i="17"/>
  <c r="X48" s="1"/>
  <c r="X45"/>
  <c r="X43"/>
  <c r="X41"/>
  <c r="X39"/>
  <c r="X37"/>
  <c r="X35"/>
  <c r="X33"/>
  <c r="X31"/>
  <c r="W21"/>
  <c r="T93" i="16"/>
  <c r="U93" s="1"/>
  <c r="S93"/>
  <c r="Q93"/>
  <c r="O93"/>
  <c r="L93"/>
  <c r="J93"/>
  <c r="H93"/>
  <c r="F93"/>
  <c r="T46"/>
  <c r="U46" s="1"/>
  <c r="S46"/>
  <c r="Q46"/>
  <c r="O46"/>
  <c r="L46"/>
  <c r="J46"/>
  <c r="H46"/>
  <c r="F46"/>
  <c r="P57" i="15"/>
  <c r="O57"/>
  <c r="M57"/>
  <c r="L57"/>
  <c r="J57"/>
  <c r="I57"/>
  <c r="F57"/>
  <c r="D57"/>
  <c r="T34" i="14"/>
  <c r="Q34"/>
  <c r="N34"/>
  <c r="K34"/>
  <c r="H34"/>
  <c r="E34"/>
  <c r="R32" i="13"/>
  <c r="P32"/>
  <c r="N32"/>
  <c r="L32"/>
  <c r="J32"/>
  <c r="H32"/>
  <c r="F32"/>
  <c r="Q71" i="35"/>
  <c r="P71"/>
  <c r="N71"/>
  <c r="M71"/>
  <c r="K71"/>
  <c r="I71"/>
  <c r="H71"/>
  <c r="F71"/>
  <c r="D71"/>
  <c r="C71"/>
  <c r="B71"/>
  <c r="O33"/>
  <c r="O71" s="1"/>
  <c r="L33"/>
  <c r="L71" s="1"/>
  <c r="J33"/>
  <c r="J71" s="1"/>
  <c r="G33"/>
  <c r="G71" s="1"/>
  <c r="E33"/>
  <c r="E71" s="1"/>
  <c r="O111" i="11"/>
  <c r="N111"/>
  <c r="J111"/>
  <c r="I111"/>
  <c r="E111"/>
  <c r="D111"/>
  <c r="B111"/>
  <c r="Q53"/>
  <c r="Q111" s="1"/>
  <c r="O53"/>
  <c r="L53"/>
  <c r="L111" s="1"/>
  <c r="J53"/>
  <c r="G53"/>
  <c r="G111" s="1"/>
  <c r="E53"/>
  <c r="O111" i="10"/>
  <c r="N111"/>
  <c r="J111"/>
  <c r="I111"/>
  <c r="E111"/>
  <c r="D111"/>
  <c r="B111"/>
  <c r="Q53"/>
  <c r="O53"/>
  <c r="L53"/>
  <c r="L111" s="1"/>
  <c r="J53"/>
  <c r="G53"/>
  <c r="G111" s="1"/>
  <c r="E53"/>
  <c r="AF59" i="9"/>
  <c r="AC59"/>
  <c r="Z59"/>
  <c r="W59"/>
  <c r="T59"/>
  <c r="N59"/>
  <c r="K59"/>
  <c r="H59"/>
  <c r="E59"/>
  <c r="Q313" i="8"/>
  <c r="M313"/>
  <c r="K313"/>
  <c r="E313"/>
  <c r="C313"/>
  <c r="B313"/>
  <c r="T260"/>
  <c r="R260"/>
  <c r="P260"/>
  <c r="N260"/>
  <c r="L260"/>
  <c r="J260"/>
  <c r="H260"/>
  <c r="F260"/>
  <c r="D260"/>
  <c r="Q208"/>
  <c r="O208"/>
  <c r="M208"/>
  <c r="K208"/>
  <c r="E208"/>
  <c r="C208"/>
  <c r="B208"/>
  <c r="T156"/>
  <c r="R156"/>
  <c r="P156"/>
  <c r="N156"/>
  <c r="L156"/>
  <c r="J156"/>
  <c r="H156"/>
  <c r="F156"/>
  <c r="D156"/>
  <c r="B102"/>
  <c r="Q102"/>
  <c r="O102"/>
  <c r="M102"/>
  <c r="K102"/>
  <c r="I102"/>
  <c r="E102"/>
  <c r="C102"/>
  <c r="T49"/>
  <c r="R49"/>
  <c r="P49"/>
  <c r="N49"/>
  <c r="L49"/>
  <c r="J49"/>
  <c r="H49"/>
  <c r="F49"/>
  <c r="D49"/>
  <c r="O106" i="7"/>
  <c r="N106"/>
  <c r="J106"/>
  <c r="I106"/>
  <c r="G106"/>
  <c r="E106"/>
  <c r="B106"/>
  <c r="Q106"/>
  <c r="L106"/>
  <c r="AF55" i="5"/>
  <c r="AC55"/>
  <c r="Z55"/>
  <c r="W55"/>
  <c r="T55"/>
  <c r="Q55"/>
  <c r="N55"/>
  <c r="K55"/>
  <c r="H55"/>
  <c r="E55"/>
  <c r="S321" i="4"/>
  <c r="Q321"/>
  <c r="M321"/>
  <c r="K321"/>
  <c r="E321"/>
  <c r="C321"/>
  <c r="B321"/>
  <c r="AC268"/>
  <c r="T268"/>
  <c r="R268"/>
  <c r="P268"/>
  <c r="N268"/>
  <c r="L268"/>
  <c r="H268"/>
  <c r="AC163"/>
  <c r="T163"/>
  <c r="R163"/>
  <c r="P163"/>
  <c r="N163"/>
  <c r="L163"/>
  <c r="J163"/>
  <c r="F163"/>
  <c r="D163"/>
  <c r="T53"/>
  <c r="R53"/>
  <c r="P53"/>
  <c r="N53"/>
  <c r="L53"/>
  <c r="J53"/>
  <c r="H53"/>
  <c r="F53"/>
  <c r="D53"/>
  <c r="P51" i="3"/>
  <c r="K51"/>
  <c r="L51" s="1"/>
  <c r="J51"/>
  <c r="E51"/>
  <c r="Q53" i="5"/>
  <c r="N53"/>
  <c r="Q51" i="3" l="1"/>
  <c r="P106"/>
  <c r="P54" i="43"/>
  <c r="K44" i="42"/>
  <c r="K13"/>
  <c r="K23"/>
  <c r="K25"/>
  <c r="K29"/>
  <c r="K48"/>
  <c r="K50"/>
  <c r="K52"/>
  <c r="K54"/>
  <c r="K56"/>
  <c r="K15"/>
  <c r="K17"/>
  <c r="K21"/>
  <c r="K31"/>
  <c r="K49"/>
  <c r="K53"/>
  <c r="K55"/>
  <c r="K19"/>
  <c r="K27"/>
  <c r="K42"/>
  <c r="K46"/>
  <c r="K14"/>
  <c r="K16"/>
  <c r="K18"/>
  <c r="K20"/>
  <c r="K22"/>
  <c r="K24"/>
  <c r="K26"/>
  <c r="K28"/>
  <c r="K30"/>
  <c r="K32"/>
  <c r="K41"/>
  <c r="K45"/>
  <c r="I103"/>
  <c r="I102"/>
  <c r="AJ55" i="5"/>
  <c r="W53" i="4"/>
  <c r="J78" i="18"/>
  <c r="J80"/>
  <c r="J79"/>
  <c r="J81"/>
  <c r="X47" i="17"/>
  <c r="W260" i="8"/>
  <c r="W156"/>
  <c r="W268" i="4"/>
  <c r="W163"/>
  <c r="G51" i="3"/>
  <c r="G22" i="43"/>
  <c r="G32"/>
  <c r="G42"/>
  <c r="K52"/>
  <c r="O52"/>
  <c r="L52"/>
  <c r="N52"/>
  <c r="N119"/>
  <c r="P55"/>
  <c r="G17"/>
  <c r="G27"/>
  <c r="G37"/>
  <c r="G47"/>
  <c r="P53"/>
  <c r="L57"/>
  <c r="N57"/>
  <c r="F100"/>
  <c r="E110"/>
  <c r="O115"/>
  <c r="K120"/>
  <c r="M120"/>
  <c r="P56"/>
  <c r="K57"/>
  <c r="M57"/>
  <c r="K115"/>
  <c r="M115"/>
  <c r="F119"/>
  <c r="O119" s="1"/>
  <c r="G57"/>
  <c r="F101"/>
  <c r="F105" s="1"/>
  <c r="E115"/>
  <c r="F118"/>
  <c r="O118" s="1"/>
  <c r="N118"/>
  <c r="G52"/>
  <c r="I39" i="42"/>
  <c r="M39"/>
  <c r="I35"/>
  <c r="M35"/>
  <c r="I43"/>
  <c r="I47"/>
  <c r="M43"/>
  <c r="J38"/>
  <c r="J34"/>
  <c r="N34"/>
  <c r="E34"/>
  <c r="K34" s="1"/>
  <c r="J40"/>
  <c r="J36"/>
  <c r="N36"/>
  <c r="E36"/>
  <c r="K36" s="1"/>
  <c r="J33"/>
  <c r="I34"/>
  <c r="J35"/>
  <c r="I36"/>
  <c r="J37"/>
  <c r="I38"/>
  <c r="J39"/>
  <c r="I40"/>
  <c r="J43"/>
  <c r="E35"/>
  <c r="K35" s="1"/>
  <c r="E39"/>
  <c r="E43"/>
  <c r="N43"/>
  <c r="M76" i="18"/>
  <c r="N78" s="1"/>
  <c r="H78"/>
  <c r="L78"/>
  <c r="H79"/>
  <c r="L79"/>
  <c r="H80"/>
  <c r="L80"/>
  <c r="H81"/>
  <c r="L81"/>
  <c r="H82"/>
  <c r="L82"/>
  <c r="F82"/>
  <c r="J82"/>
  <c r="X32" i="17"/>
  <c r="X34"/>
  <c r="X36"/>
  <c r="X38"/>
  <c r="X40"/>
  <c r="X42"/>
  <c r="X44"/>
  <c r="X46"/>
  <c r="E57" i="30"/>
  <c r="F57"/>
  <c r="D57"/>
  <c r="G57"/>
  <c r="I57" s="1"/>
  <c r="J57"/>
  <c r="L57" s="1"/>
  <c r="E52"/>
  <c r="J56"/>
  <c r="G56"/>
  <c r="D56"/>
  <c r="D62" i="39"/>
  <c r="E62"/>
  <c r="F62"/>
  <c r="G62"/>
  <c r="H62"/>
  <c r="I62"/>
  <c r="J62"/>
  <c r="L62"/>
  <c r="M62"/>
  <c r="N62"/>
  <c r="O62"/>
  <c r="E118" i="27"/>
  <c r="K38" i="42" l="1"/>
  <c r="N80" i="18"/>
  <c r="N83"/>
  <c r="N79"/>
  <c r="X49" i="17"/>
  <c r="F120" i="43"/>
  <c r="O120" s="1"/>
  <c r="N115"/>
  <c r="P52"/>
  <c r="P57"/>
  <c r="N120"/>
  <c r="K43" i="42"/>
  <c r="K47"/>
  <c r="I37"/>
  <c r="I33"/>
  <c r="M33"/>
  <c r="K39"/>
  <c r="E33"/>
  <c r="K40"/>
  <c r="N81" i="18"/>
  <c r="N82"/>
  <c r="K57" i="30"/>
  <c r="H57"/>
  <c r="K33" i="42" l="1"/>
  <c r="K37"/>
  <c r="F83" i="26"/>
  <c r="D83"/>
  <c r="K83"/>
  <c r="J83"/>
  <c r="I83"/>
  <c r="H83"/>
  <c r="G83"/>
  <c r="E83"/>
  <c r="M82"/>
  <c r="L82"/>
  <c r="I172"/>
  <c r="H172"/>
  <c r="G172"/>
  <c r="F172"/>
  <c r="E172"/>
  <c r="D172"/>
  <c r="D70" i="35"/>
  <c r="D105" i="7" l="1"/>
  <c r="AJ128" i="16"/>
  <c r="AL126" s="1"/>
  <c r="AL120" l="1"/>
  <c r="AL124"/>
  <c r="AL117"/>
  <c r="AL121"/>
  <c r="AL125"/>
  <c r="AL119"/>
  <c r="AL123"/>
  <c r="AL127"/>
  <c r="AL118"/>
  <c r="AL122"/>
  <c r="P34" i="13"/>
  <c r="R34"/>
  <c r="N34"/>
  <c r="N72" s="1"/>
  <c r="L34"/>
  <c r="L72" s="1"/>
  <c r="J34"/>
  <c r="J72" s="1"/>
  <c r="H34"/>
  <c r="H72" s="1"/>
  <c r="F34"/>
  <c r="F72" s="1"/>
  <c r="O110" i="10"/>
  <c r="N110"/>
  <c r="J110"/>
  <c r="I110"/>
  <c r="E110"/>
  <c r="D110"/>
  <c r="B110"/>
  <c r="Q52"/>
  <c r="O52"/>
  <c r="L52"/>
  <c r="L110" s="1"/>
  <c r="G52"/>
  <c r="G110" s="1"/>
  <c r="G46"/>
  <c r="J52"/>
  <c r="E52"/>
  <c r="Q101" i="8"/>
  <c r="O101"/>
  <c r="M101"/>
  <c r="K101"/>
  <c r="I101"/>
  <c r="E101"/>
  <c r="C101"/>
  <c r="B101"/>
  <c r="R48"/>
  <c r="T48"/>
  <c r="P48"/>
  <c r="N48"/>
  <c r="L48"/>
  <c r="J48"/>
  <c r="H48"/>
  <c r="F48"/>
  <c r="D48"/>
  <c r="O105" i="7"/>
  <c r="N105"/>
  <c r="J105"/>
  <c r="I105"/>
  <c r="E105"/>
  <c r="B105"/>
  <c r="BL75" i="6"/>
  <c r="BK75"/>
  <c r="BJ75"/>
  <c r="BI75"/>
  <c r="BH75"/>
  <c r="BG75"/>
  <c r="BE75"/>
  <c r="BD75"/>
  <c r="BF75" s="1"/>
  <c r="BB75"/>
  <c r="BN75" s="1"/>
  <c r="BA75"/>
  <c r="BM75" s="1"/>
  <c r="BO75" s="1"/>
  <c r="BO74"/>
  <c r="BN74"/>
  <c r="BM74"/>
  <c r="BL74"/>
  <c r="BI74"/>
  <c r="BF74"/>
  <c r="BC74"/>
  <c r="BO73"/>
  <c r="BN73"/>
  <c r="BM73"/>
  <c r="BL73"/>
  <c r="BI73"/>
  <c r="BF73"/>
  <c r="BC73"/>
  <c r="BN72"/>
  <c r="BM72"/>
  <c r="BO72" s="1"/>
  <c r="BL72"/>
  <c r="BI72"/>
  <c r="BF72"/>
  <c r="BC72"/>
  <c r="BN71"/>
  <c r="BM71"/>
  <c r="BO71" s="1"/>
  <c r="BL71"/>
  <c r="BI71"/>
  <c r="BF71"/>
  <c r="BC71"/>
  <c r="BO70"/>
  <c r="BN70"/>
  <c r="BM70"/>
  <c r="BL70"/>
  <c r="BI70"/>
  <c r="BF70"/>
  <c r="BC70"/>
  <c r="BO69"/>
  <c r="BN69"/>
  <c r="BM69"/>
  <c r="BL69"/>
  <c r="BI69"/>
  <c r="BF69"/>
  <c r="BC69"/>
  <c r="BN68"/>
  <c r="BM68"/>
  <c r="BO68" s="1"/>
  <c r="BL68"/>
  <c r="BI68"/>
  <c r="BF68"/>
  <c r="BC68"/>
  <c r="BN67"/>
  <c r="BM67"/>
  <c r="BO67" s="1"/>
  <c r="BL67"/>
  <c r="BI67"/>
  <c r="BF67"/>
  <c r="BC67"/>
  <c r="BO66"/>
  <c r="BN66"/>
  <c r="BM66"/>
  <c r="BL66"/>
  <c r="BI66"/>
  <c r="BF66"/>
  <c r="BC66"/>
  <c r="BO65"/>
  <c r="BN65"/>
  <c r="BM65"/>
  <c r="BL65"/>
  <c r="BI65"/>
  <c r="BF65"/>
  <c r="BC65"/>
  <c r="BN64"/>
  <c r="BM64"/>
  <c r="BO64" s="1"/>
  <c r="BL64"/>
  <c r="BI64"/>
  <c r="BF64"/>
  <c r="BC64"/>
  <c r="BN63"/>
  <c r="BM63"/>
  <c r="BO63" s="1"/>
  <c r="BL63"/>
  <c r="BI63"/>
  <c r="BF63"/>
  <c r="BC63"/>
  <c r="BO62"/>
  <c r="BN62"/>
  <c r="BM62"/>
  <c r="BL62"/>
  <c r="BI62"/>
  <c r="BF62"/>
  <c r="BC62"/>
  <c r="BO61"/>
  <c r="BN61"/>
  <c r="BM61"/>
  <c r="BL61"/>
  <c r="BI61"/>
  <c r="BF61"/>
  <c r="BC61"/>
  <c r="BN60"/>
  <c r="BM60"/>
  <c r="BO60" s="1"/>
  <c r="BL60"/>
  <c r="BI60"/>
  <c r="BF60"/>
  <c r="BC60"/>
  <c r="BN59"/>
  <c r="BM59"/>
  <c r="BO59" s="1"/>
  <c r="BL59"/>
  <c r="BI59"/>
  <c r="BF59"/>
  <c r="BC59"/>
  <c r="BO58"/>
  <c r="BN58"/>
  <c r="BM58"/>
  <c r="BL58"/>
  <c r="BI58"/>
  <c r="BF58"/>
  <c r="BC58"/>
  <c r="BO57"/>
  <c r="BN57"/>
  <c r="BM57"/>
  <c r="BL57"/>
  <c r="BI57"/>
  <c r="BF57"/>
  <c r="BC57"/>
  <c r="BN56"/>
  <c r="BM56"/>
  <c r="BO56" s="1"/>
  <c r="BL56"/>
  <c r="BI56"/>
  <c r="BF56"/>
  <c r="BC56"/>
  <c r="BN55"/>
  <c r="BM55"/>
  <c r="BO55" s="1"/>
  <c r="BL55"/>
  <c r="BI55"/>
  <c r="BF55"/>
  <c r="BC55"/>
  <c r="BC75" s="1"/>
  <c r="S320" i="4"/>
  <c r="Q320"/>
  <c r="O320"/>
  <c r="M320"/>
  <c r="K320"/>
  <c r="E320"/>
  <c r="C320"/>
  <c r="R267"/>
  <c r="T267"/>
  <c r="AC267"/>
  <c r="P267"/>
  <c r="N267"/>
  <c r="L267"/>
  <c r="F267"/>
  <c r="D267"/>
  <c r="S214"/>
  <c r="Q214"/>
  <c r="O214"/>
  <c r="M214"/>
  <c r="K214"/>
  <c r="E214"/>
  <c r="C214"/>
  <c r="B214"/>
  <c r="R162"/>
  <c r="R51"/>
  <c r="T162"/>
  <c r="AC162"/>
  <c r="P162"/>
  <c r="N162"/>
  <c r="L162"/>
  <c r="J162"/>
  <c r="F162"/>
  <c r="D162"/>
  <c r="Q108"/>
  <c r="O108"/>
  <c r="M108"/>
  <c r="K108"/>
  <c r="I108"/>
  <c r="G108"/>
  <c r="E108"/>
  <c r="C108"/>
  <c r="B108"/>
  <c r="T51"/>
  <c r="P51"/>
  <c r="N51"/>
  <c r="L51"/>
  <c r="J51"/>
  <c r="H51"/>
  <c r="F51"/>
  <c r="D51"/>
  <c r="Q104" i="3"/>
  <c r="N104"/>
  <c r="O104"/>
  <c r="M104"/>
  <c r="L104"/>
  <c r="I104"/>
  <c r="J104"/>
  <c r="H104"/>
  <c r="G104"/>
  <c r="D104"/>
  <c r="E104"/>
  <c r="C104"/>
  <c r="B104"/>
  <c r="P103"/>
  <c r="N103"/>
  <c r="M103"/>
  <c r="K103"/>
  <c r="I103"/>
  <c r="H103"/>
  <c r="F103"/>
  <c r="D103"/>
  <c r="C103"/>
  <c r="B103"/>
  <c r="O61" i="36"/>
  <c r="M61"/>
  <c r="K61"/>
  <c r="I61"/>
  <c r="G61"/>
  <c r="E61"/>
  <c r="C61"/>
  <c r="O29"/>
  <c r="M29"/>
  <c r="K29"/>
  <c r="I29"/>
  <c r="G29"/>
  <c r="E29"/>
  <c r="C29"/>
  <c r="L56" i="30"/>
  <c r="K56"/>
  <c r="I56"/>
  <c r="H56"/>
  <c r="F56"/>
  <c r="E56"/>
  <c r="L116" i="27"/>
  <c r="K116"/>
  <c r="J116"/>
  <c r="F116"/>
  <c r="G56"/>
  <c r="N56"/>
  <c r="M56"/>
  <c r="L56"/>
  <c r="K56"/>
  <c r="J56"/>
  <c r="D168" i="20"/>
  <c r="P168" s="1"/>
  <c r="C168"/>
  <c r="N168" s="1"/>
  <c r="D134"/>
  <c r="C134"/>
  <c r="D100"/>
  <c r="T100" s="1"/>
  <c r="C100"/>
  <c r="R100" s="1"/>
  <c r="O65"/>
  <c r="M65"/>
  <c r="K65"/>
  <c r="I65"/>
  <c r="G65"/>
  <c r="E65"/>
  <c r="D65"/>
  <c r="C65"/>
  <c r="P27"/>
  <c r="N27"/>
  <c r="L27"/>
  <c r="J27"/>
  <c r="H27"/>
  <c r="AA61" i="19"/>
  <c r="Y61"/>
  <c r="V61"/>
  <c r="T61"/>
  <c r="Q61"/>
  <c r="O61"/>
  <c r="L61"/>
  <c r="J61"/>
  <c r="G61"/>
  <c r="E61"/>
  <c r="P72" i="13" l="1"/>
  <c r="V34"/>
  <c r="F100" i="20"/>
  <c r="J100"/>
  <c r="N100"/>
  <c r="F168"/>
  <c r="J168"/>
  <c r="T168"/>
  <c r="H100"/>
  <c r="L100"/>
  <c r="P100"/>
  <c r="AL128" i="16"/>
  <c r="T44"/>
  <c r="U44" s="1"/>
  <c r="S44"/>
  <c r="Q44"/>
  <c r="O44"/>
  <c r="K44"/>
  <c r="L44" s="1"/>
  <c r="J44"/>
  <c r="H44"/>
  <c r="F44"/>
  <c r="T92"/>
  <c r="U92" s="1"/>
  <c r="S92"/>
  <c r="Q92"/>
  <c r="O92"/>
  <c r="K92"/>
  <c r="L92" s="1"/>
  <c r="J92"/>
  <c r="H92"/>
  <c r="F92"/>
  <c r="P55" i="15"/>
  <c r="O55"/>
  <c r="M55"/>
  <c r="L55"/>
  <c r="J55"/>
  <c r="I55"/>
  <c r="G55"/>
  <c r="F55"/>
  <c r="D55"/>
  <c r="Z33" i="14"/>
  <c r="W33"/>
  <c r="T33"/>
  <c r="Q33"/>
  <c r="N33"/>
  <c r="K33"/>
  <c r="H33"/>
  <c r="E33"/>
  <c r="P70" i="35"/>
  <c r="N70"/>
  <c r="M70"/>
  <c r="K70"/>
  <c r="I70"/>
  <c r="H70"/>
  <c r="F70"/>
  <c r="C70"/>
  <c r="B70"/>
  <c r="Q70"/>
  <c r="O32"/>
  <c r="O70" s="1"/>
  <c r="L32"/>
  <c r="L70" s="1"/>
  <c r="J32"/>
  <c r="J70" s="1"/>
  <c r="G32"/>
  <c r="G70" s="1"/>
  <c r="E32"/>
  <c r="E70" s="1"/>
  <c r="O110" i="11"/>
  <c r="N110"/>
  <c r="J110"/>
  <c r="I110"/>
  <c r="E110"/>
  <c r="D110"/>
  <c r="B110"/>
  <c r="Q52"/>
  <c r="O52"/>
  <c r="L52"/>
  <c r="J52"/>
  <c r="G52"/>
  <c r="E52"/>
  <c r="AF57" i="9"/>
  <c r="AC57"/>
  <c r="Z57"/>
  <c r="W57"/>
  <c r="T57"/>
  <c r="N57"/>
  <c r="K57"/>
  <c r="H57"/>
  <c r="E57"/>
  <c r="Q312" i="8"/>
  <c r="O312"/>
  <c r="M312"/>
  <c r="K312"/>
  <c r="E312"/>
  <c r="C312"/>
  <c r="B312"/>
  <c r="T259"/>
  <c r="R259"/>
  <c r="P259"/>
  <c r="N259"/>
  <c r="L259"/>
  <c r="J259"/>
  <c r="H259"/>
  <c r="F259"/>
  <c r="D259"/>
  <c r="Q207"/>
  <c r="O207"/>
  <c r="M207"/>
  <c r="K207"/>
  <c r="E207"/>
  <c r="B207"/>
  <c r="T155"/>
  <c r="R155"/>
  <c r="P155"/>
  <c r="N155"/>
  <c r="L155"/>
  <c r="J155"/>
  <c r="H155"/>
  <c r="F155"/>
  <c r="D155"/>
  <c r="Q48" i="7"/>
  <c r="O48"/>
  <c r="L48"/>
  <c r="J48"/>
  <c r="E48"/>
  <c r="AF53" i="5"/>
  <c r="AC53"/>
  <c r="Z53"/>
  <c r="W53"/>
  <c r="T53"/>
  <c r="K53"/>
  <c r="H53"/>
  <c r="E53"/>
  <c r="E48" i="3"/>
  <c r="E49"/>
  <c r="P48"/>
  <c r="Q48" s="1"/>
  <c r="O48"/>
  <c r="K48"/>
  <c r="L48" s="1"/>
  <c r="J48"/>
  <c r="F48"/>
  <c r="G48" s="1"/>
  <c r="D167" i="20"/>
  <c r="T167" s="1"/>
  <c r="C167"/>
  <c r="N167" s="1"/>
  <c r="D133"/>
  <c r="C133"/>
  <c r="D99"/>
  <c r="C99"/>
  <c r="T99"/>
  <c r="R99"/>
  <c r="P99"/>
  <c r="N99"/>
  <c r="L99"/>
  <c r="J99"/>
  <c r="H99"/>
  <c r="F99"/>
  <c r="C64"/>
  <c r="O64"/>
  <c r="M64"/>
  <c r="K64"/>
  <c r="I64"/>
  <c r="G64"/>
  <c r="E64"/>
  <c r="D64"/>
  <c r="H21" i="40"/>
  <c r="H20"/>
  <c r="H19"/>
  <c r="H18"/>
  <c r="H17"/>
  <c r="H16"/>
  <c r="H15"/>
  <c r="H167" i="20" l="1"/>
  <c r="L167"/>
  <c r="P167"/>
  <c r="F167"/>
  <c r="J167"/>
  <c r="F21" i="40"/>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N55" i="27"/>
  <c r="M55"/>
  <c r="L55"/>
  <c r="J55"/>
  <c r="K55"/>
  <c r="N54"/>
  <c r="M54"/>
  <c r="L54"/>
  <c r="K54"/>
  <c r="G54" l="1"/>
  <c r="G55"/>
  <c r="L114"/>
  <c r="K114"/>
  <c r="O103" i="42" s="1"/>
  <c r="J115" i="27"/>
  <c r="F115"/>
  <c r="F114"/>
  <c r="L115"/>
  <c r="K115"/>
  <c r="N114" l="1"/>
  <c r="F118"/>
  <c r="G58"/>
  <c r="D171" i="26"/>
  <c r="D170"/>
  <c r="I171"/>
  <c r="H171"/>
  <c r="G171"/>
  <c r="F171"/>
  <c r="E171"/>
  <c r="P26" i="20" l="1"/>
  <c r="N26"/>
  <c r="L26"/>
  <c r="J26"/>
  <c r="H26"/>
  <c r="F26"/>
  <c r="K68" i="18"/>
  <c r="I68"/>
  <c r="G68"/>
  <c r="H71" s="1"/>
  <c r="E68"/>
  <c r="F70" s="1"/>
  <c r="F71"/>
  <c r="F73"/>
  <c r="F75"/>
  <c r="U49" i="17"/>
  <c r="V34" s="1"/>
  <c r="U21"/>
  <c r="V13" l="1"/>
  <c r="X13"/>
  <c r="X17"/>
  <c r="X18"/>
  <c r="X14"/>
  <c r="X10"/>
  <c r="X6"/>
  <c r="X19"/>
  <c r="X15"/>
  <c r="X11"/>
  <c r="X7"/>
  <c r="V5"/>
  <c r="X20"/>
  <c r="X16"/>
  <c r="X12"/>
  <c r="X8"/>
  <c r="X9"/>
  <c r="X5"/>
  <c r="F74" i="18"/>
  <c r="F72"/>
  <c r="H72"/>
  <c r="H74"/>
  <c r="H70"/>
  <c r="H75"/>
  <c r="H73"/>
  <c r="V14" i="17"/>
  <c r="V15"/>
  <c r="V18"/>
  <c r="V19"/>
  <c r="V20"/>
  <c r="V16"/>
  <c r="V12"/>
  <c r="V17"/>
  <c r="Z128" i="16"/>
  <c r="AB127" s="1"/>
  <c r="E111"/>
  <c r="T91"/>
  <c r="U91" s="1"/>
  <c r="K91"/>
  <c r="T43"/>
  <c r="U43" s="1"/>
  <c r="K43"/>
  <c r="G54" i="15"/>
  <c r="O69" i="13"/>
  <c r="M69"/>
  <c r="K69"/>
  <c r="I69"/>
  <c r="G69"/>
  <c r="E69"/>
  <c r="D69"/>
  <c r="C69"/>
  <c r="B69"/>
  <c r="I69" i="35"/>
  <c r="P69"/>
  <c r="N69"/>
  <c r="M69"/>
  <c r="K69"/>
  <c r="H69"/>
  <c r="F69"/>
  <c r="D69"/>
  <c r="C69"/>
  <c r="B69"/>
  <c r="B68"/>
  <c r="B67"/>
  <c r="Q31"/>
  <c r="O31"/>
  <c r="L31"/>
  <c r="J31"/>
  <c r="G31"/>
  <c r="E31"/>
  <c r="R31" i="13"/>
  <c r="P31"/>
  <c r="N31"/>
  <c r="L31"/>
  <c r="J31"/>
  <c r="H31"/>
  <c r="F31"/>
  <c r="Z32" i="14"/>
  <c r="W32"/>
  <c r="T32"/>
  <c r="Q32"/>
  <c r="N32"/>
  <c r="K32"/>
  <c r="H32"/>
  <c r="E32"/>
  <c r="P54" i="15"/>
  <c r="O54"/>
  <c r="M54"/>
  <c r="L54"/>
  <c r="J54"/>
  <c r="I54"/>
  <c r="F54"/>
  <c r="D54"/>
  <c r="S43" i="16"/>
  <c r="Q43"/>
  <c r="O43"/>
  <c r="L43"/>
  <c r="J43"/>
  <c r="H43"/>
  <c r="F43"/>
  <c r="S91"/>
  <c r="Q91"/>
  <c r="O91"/>
  <c r="L91"/>
  <c r="J91"/>
  <c r="H91"/>
  <c r="F91"/>
  <c r="P111"/>
  <c r="V6" i="17"/>
  <c r="V31"/>
  <c r="V32"/>
  <c r="V33"/>
  <c r="V35"/>
  <c r="V36"/>
  <c r="V37"/>
  <c r="V38"/>
  <c r="V39"/>
  <c r="V40"/>
  <c r="V41"/>
  <c r="V42"/>
  <c r="V43"/>
  <c r="V44"/>
  <c r="V45"/>
  <c r="V46"/>
  <c r="V47"/>
  <c r="V48"/>
  <c r="Y60" i="19"/>
  <c r="V60"/>
  <c r="O60"/>
  <c r="Q60"/>
  <c r="J60"/>
  <c r="G60"/>
  <c r="E60"/>
  <c r="R109" i="16" l="1"/>
  <c r="R105"/>
  <c r="R101"/>
  <c r="R106"/>
  <c r="R110"/>
  <c r="R107"/>
  <c r="R103"/>
  <c r="R108"/>
  <c r="R104"/>
  <c r="R100"/>
  <c r="R102"/>
  <c r="AB120"/>
  <c r="AB118"/>
  <c r="AB126"/>
  <c r="AB124"/>
  <c r="AB122"/>
  <c r="AB117"/>
  <c r="AB119"/>
  <c r="AB121"/>
  <c r="AB123"/>
  <c r="AB125"/>
  <c r="V49" i="17"/>
  <c r="V11"/>
  <c r="V9"/>
  <c r="V7"/>
  <c r="V10"/>
  <c r="V8"/>
  <c r="L60" i="19"/>
  <c r="T60"/>
  <c r="AA60"/>
  <c r="AB128" i="16" l="1"/>
  <c r="AC75" i="37" l="1"/>
  <c r="AB75"/>
  <c r="AA75"/>
  <c r="Z75"/>
  <c r="Y75"/>
  <c r="X75"/>
  <c r="W75"/>
  <c r="O60" i="36"/>
  <c r="M60"/>
  <c r="K60"/>
  <c r="I60"/>
  <c r="G60"/>
  <c r="E60"/>
  <c r="C60"/>
  <c r="O28"/>
  <c r="M28"/>
  <c r="K28"/>
  <c r="I28"/>
  <c r="G28"/>
  <c r="E28"/>
  <c r="C28"/>
  <c r="N56" i="9"/>
  <c r="AF56"/>
  <c r="AC56"/>
  <c r="Z56"/>
  <c r="W56"/>
  <c r="T56"/>
  <c r="K56"/>
  <c r="H56"/>
  <c r="E56"/>
  <c r="B311" i="8"/>
  <c r="M206"/>
  <c r="B206"/>
  <c r="Q311"/>
  <c r="O311"/>
  <c r="M311"/>
  <c r="K311"/>
  <c r="E311"/>
  <c r="C311"/>
  <c r="T258"/>
  <c r="R258"/>
  <c r="P258"/>
  <c r="N258"/>
  <c r="L258"/>
  <c r="J258"/>
  <c r="H258"/>
  <c r="F258"/>
  <c r="D258"/>
  <c r="Q206"/>
  <c r="O206"/>
  <c r="K206"/>
  <c r="E206"/>
  <c r="T154"/>
  <c r="R154"/>
  <c r="P154"/>
  <c r="N154"/>
  <c r="L154"/>
  <c r="J154"/>
  <c r="H154"/>
  <c r="F154"/>
  <c r="D154"/>
  <c r="B100"/>
  <c r="Q100"/>
  <c r="O100"/>
  <c r="M100"/>
  <c r="K100"/>
  <c r="I100"/>
  <c r="E100"/>
  <c r="C100"/>
  <c r="C99"/>
  <c r="B99"/>
  <c r="Q99"/>
  <c r="O99"/>
  <c r="M99"/>
  <c r="K99"/>
  <c r="I99"/>
  <c r="E99"/>
  <c r="B98"/>
  <c r="B95"/>
  <c r="T46"/>
  <c r="R46"/>
  <c r="P46"/>
  <c r="N46"/>
  <c r="L46"/>
  <c r="J46"/>
  <c r="H46"/>
  <c r="F46"/>
  <c r="D46"/>
  <c r="I104" i="7"/>
  <c r="D104"/>
  <c r="B103"/>
  <c r="B104"/>
  <c r="O104" l="1"/>
  <c r="N104"/>
  <c r="J104"/>
  <c r="E104"/>
  <c r="Q47"/>
  <c r="L47"/>
  <c r="J47"/>
  <c r="G47"/>
  <c r="E47"/>
  <c r="B109" i="11"/>
  <c r="O109"/>
  <c r="N109"/>
  <c r="J109"/>
  <c r="I109"/>
  <c r="E109"/>
  <c r="D109"/>
  <c r="Q51"/>
  <c r="O51"/>
  <c r="L51"/>
  <c r="J51"/>
  <c r="G51"/>
  <c r="E51"/>
  <c r="N108" i="10"/>
  <c r="N109"/>
  <c r="I109"/>
  <c r="B109"/>
  <c r="O109"/>
  <c r="L109"/>
  <c r="J109"/>
  <c r="G109"/>
  <c r="E109"/>
  <c r="D109"/>
  <c r="Q51"/>
  <c r="J51"/>
  <c r="O51"/>
  <c r="L51"/>
  <c r="G51"/>
  <c r="E51"/>
  <c r="AT75" i="6"/>
  <c r="AS75"/>
  <c r="AU75" s="1"/>
  <c r="AQ75"/>
  <c r="AP75"/>
  <c r="AR75" s="1"/>
  <c r="AN75"/>
  <c r="AM75"/>
  <c r="AO75" s="1"/>
  <c r="AK75"/>
  <c r="AW75" s="1"/>
  <c r="AJ75"/>
  <c r="AV75" s="1"/>
  <c r="AX75" s="1"/>
  <c r="AW74"/>
  <c r="AV74"/>
  <c r="AX74" s="1"/>
  <c r="AU74"/>
  <c r="AR74"/>
  <c r="AO74"/>
  <c r="AL74"/>
  <c r="AW73"/>
  <c r="AV73"/>
  <c r="AX73" s="1"/>
  <c r="AU73"/>
  <c r="AR73"/>
  <c r="AO73"/>
  <c r="AL73"/>
  <c r="AW72"/>
  <c r="AV72"/>
  <c r="AX72" s="1"/>
  <c r="AU72"/>
  <c r="AR72"/>
  <c r="AO72"/>
  <c r="AL72"/>
  <c r="AW71"/>
  <c r="AV71"/>
  <c r="AX71" s="1"/>
  <c r="AU71"/>
  <c r="AR71"/>
  <c r="AO71"/>
  <c r="AL71"/>
  <c r="AW70"/>
  <c r="AV70"/>
  <c r="AX70" s="1"/>
  <c r="AU70"/>
  <c r="AR70"/>
  <c r="AO70"/>
  <c r="AL70"/>
  <c r="AW69"/>
  <c r="AV69"/>
  <c r="AX69" s="1"/>
  <c r="AU69"/>
  <c r="AR69"/>
  <c r="AO69"/>
  <c r="AL69"/>
  <c r="AW68"/>
  <c r="AV68"/>
  <c r="AX68" s="1"/>
  <c r="AU68"/>
  <c r="AR68"/>
  <c r="AO68"/>
  <c r="AL68"/>
  <c r="AW67"/>
  <c r="AV67"/>
  <c r="AX67" s="1"/>
  <c r="AU67"/>
  <c r="AR67"/>
  <c r="AO67"/>
  <c r="AL67"/>
  <c r="AW66"/>
  <c r="AV66"/>
  <c r="AX66" s="1"/>
  <c r="AU66"/>
  <c r="AR66"/>
  <c r="AO66"/>
  <c r="AL66"/>
  <c r="AW65"/>
  <c r="AV65"/>
  <c r="AX65" s="1"/>
  <c r="AU65"/>
  <c r="AR65"/>
  <c r="AO65"/>
  <c r="AL65"/>
  <c r="AW64"/>
  <c r="AV64"/>
  <c r="AX64" s="1"/>
  <c r="AU64"/>
  <c r="AR64"/>
  <c r="AO64"/>
  <c r="AL64"/>
  <c r="AW63"/>
  <c r="AV63"/>
  <c r="AX63" s="1"/>
  <c r="AU63"/>
  <c r="AR63"/>
  <c r="AO63"/>
  <c r="AL63"/>
  <c r="AW62"/>
  <c r="AV62"/>
  <c r="AX62" s="1"/>
  <c r="AU62"/>
  <c r="AR62"/>
  <c r="AO62"/>
  <c r="AL62"/>
  <c r="AW61"/>
  <c r="AV61"/>
  <c r="AX61" s="1"/>
  <c r="AU61"/>
  <c r="AR61"/>
  <c r="AO61"/>
  <c r="AL61"/>
  <c r="AW60"/>
  <c r="AV60"/>
  <c r="AX60" s="1"/>
  <c r="AU60"/>
  <c r="AR60"/>
  <c r="AO60"/>
  <c r="AL60"/>
  <c r="AW59"/>
  <c r="AV59"/>
  <c r="AX59" s="1"/>
  <c r="AU59"/>
  <c r="AR59"/>
  <c r="AO59"/>
  <c r="AL59"/>
  <c r="AW58"/>
  <c r="AV58"/>
  <c r="AX58" s="1"/>
  <c r="AU58"/>
  <c r="AR58"/>
  <c r="AO58"/>
  <c r="AL58"/>
  <c r="AW57"/>
  <c r="AV57"/>
  <c r="AX57" s="1"/>
  <c r="AU57"/>
  <c r="AR57"/>
  <c r="AO57"/>
  <c r="AL57"/>
  <c r="AW56"/>
  <c r="AV56"/>
  <c r="AX56" s="1"/>
  <c r="AU56"/>
  <c r="AR56"/>
  <c r="AO56"/>
  <c r="AL56"/>
  <c r="AW55"/>
  <c r="AV55"/>
  <c r="AX55" s="1"/>
  <c r="AU55"/>
  <c r="AR55"/>
  <c r="AO55"/>
  <c r="AL55"/>
  <c r="AL75" s="1"/>
  <c r="AF51" i="5"/>
  <c r="AC51"/>
  <c r="Z51"/>
  <c r="W51"/>
  <c r="T51"/>
  <c r="K51"/>
  <c r="H51"/>
  <c r="E51"/>
  <c r="S319" i="4"/>
  <c r="Q319"/>
  <c r="O319"/>
  <c r="M319"/>
  <c r="K319"/>
  <c r="E319"/>
  <c r="C319"/>
  <c r="B319"/>
  <c r="S318" l="1"/>
  <c r="Q318"/>
  <c r="O318"/>
  <c r="M318"/>
  <c r="K318"/>
  <c r="E318"/>
  <c r="C318"/>
  <c r="B318"/>
  <c r="D266"/>
  <c r="AC265"/>
  <c r="T265"/>
  <c r="R265"/>
  <c r="P265"/>
  <c r="N265"/>
  <c r="L265"/>
  <c r="J265"/>
  <c r="H265"/>
  <c r="F265"/>
  <c r="D265"/>
  <c r="S210"/>
  <c r="T161"/>
  <c r="B213"/>
  <c r="B212"/>
  <c r="S213"/>
  <c r="Q213"/>
  <c r="M213"/>
  <c r="K213"/>
  <c r="E213"/>
  <c r="S212"/>
  <c r="Q212"/>
  <c r="O212"/>
  <c r="M212"/>
  <c r="K212"/>
  <c r="E212"/>
  <c r="C212"/>
  <c r="B190"/>
  <c r="B211"/>
  <c r="S107"/>
  <c r="Q107"/>
  <c r="O107"/>
  <c r="M107"/>
  <c r="K107"/>
  <c r="I107"/>
  <c r="G107"/>
  <c r="E107"/>
  <c r="C107"/>
  <c r="B107"/>
  <c r="S106"/>
  <c r="Q106"/>
  <c r="O106"/>
  <c r="M106"/>
  <c r="K106"/>
  <c r="I106"/>
  <c r="G106"/>
  <c r="E106"/>
  <c r="C106"/>
  <c r="B106"/>
  <c r="B105"/>
  <c r="N102" i="3"/>
  <c r="M102"/>
  <c r="I102"/>
  <c r="D102"/>
  <c r="C102"/>
  <c r="D101"/>
  <c r="AC160" i="4"/>
  <c r="T160"/>
  <c r="R160"/>
  <c r="P160"/>
  <c r="N160"/>
  <c r="L160"/>
  <c r="J160"/>
  <c r="F160"/>
  <c r="D160"/>
  <c r="D159"/>
  <c r="C105"/>
  <c r="T49"/>
  <c r="T110" s="1"/>
  <c r="R49"/>
  <c r="R110" s="1"/>
  <c r="P49"/>
  <c r="P110" s="1"/>
  <c r="N49"/>
  <c r="N110" s="1"/>
  <c r="L49"/>
  <c r="L110" s="1"/>
  <c r="J49"/>
  <c r="J110" s="1"/>
  <c r="H49"/>
  <c r="H110" s="1"/>
  <c r="F49"/>
  <c r="F110" s="1"/>
  <c r="D49"/>
  <c r="D110" s="1"/>
  <c r="P47" i="3"/>
  <c r="Q47" s="1"/>
  <c r="O47"/>
  <c r="K47"/>
  <c r="L47" s="1"/>
  <c r="J47"/>
  <c r="F47"/>
  <c r="G47" s="1"/>
  <c r="E47"/>
  <c r="AR28" i="26"/>
  <c r="D48" i="4"/>
  <c r="L47" i="8"/>
  <c r="F47"/>
  <c r="N103" i="7"/>
  <c r="S75" i="37"/>
  <c r="R75"/>
  <c r="Q75"/>
  <c r="P75"/>
  <c r="O75"/>
  <c r="N75"/>
  <c r="M75"/>
  <c r="C50"/>
  <c r="D50"/>
  <c r="E50"/>
  <c r="F50"/>
  <c r="G50"/>
  <c r="H50"/>
  <c r="I50"/>
  <c r="O59" i="36"/>
  <c r="M59"/>
  <c r="K59"/>
  <c r="I59"/>
  <c r="G59"/>
  <c r="E59"/>
  <c r="C59"/>
  <c r="E27"/>
  <c r="O27"/>
  <c r="M27"/>
  <c r="K27"/>
  <c r="I27"/>
  <c r="G27"/>
  <c r="C27"/>
  <c r="G208" i="4"/>
  <c r="G136" i="26" l="1"/>
  <c r="G135"/>
  <c r="G134"/>
  <c r="I161"/>
  <c r="H161"/>
  <c r="I162"/>
  <c r="H162"/>
  <c r="H164"/>
  <c r="I164"/>
  <c r="H166"/>
  <c r="I166"/>
  <c r="I170"/>
  <c r="H170"/>
  <c r="G170"/>
  <c r="F170"/>
  <c r="E170"/>
  <c r="M80"/>
  <c r="L80"/>
  <c r="L79"/>
  <c r="L174" s="1"/>
  <c r="L71"/>
  <c r="L70"/>
  <c r="F59" i="19"/>
  <c r="G59" s="1"/>
  <c r="W59"/>
  <c r="Y59" s="1"/>
  <c r="D59"/>
  <c r="E59" s="1"/>
  <c r="R59"/>
  <c r="T59" s="1"/>
  <c r="M59"/>
  <c r="O59" s="1"/>
  <c r="H59"/>
  <c r="L59" s="1"/>
  <c r="J59"/>
  <c r="E35"/>
  <c r="M70" i="18"/>
  <c r="M54"/>
  <c r="M75"/>
  <c r="M74"/>
  <c r="M73"/>
  <c r="M72"/>
  <c r="M71"/>
  <c r="L70"/>
  <c r="L75"/>
  <c r="L74"/>
  <c r="L73"/>
  <c r="L72"/>
  <c r="L71"/>
  <c r="J71"/>
  <c r="J75"/>
  <c r="J74"/>
  <c r="J73"/>
  <c r="J72"/>
  <c r="J70"/>
  <c r="L83" i="26" l="1"/>
  <c r="M68" i="18"/>
  <c r="N75" s="1"/>
  <c r="V59" i="19"/>
  <c r="Q59"/>
  <c r="AA59"/>
  <c r="N72" i="18"/>
  <c r="R111" i="16"/>
  <c r="G110"/>
  <c r="G109"/>
  <c r="G108"/>
  <c r="G107"/>
  <c r="G106"/>
  <c r="G105"/>
  <c r="G104"/>
  <c r="G103"/>
  <c r="G102"/>
  <c r="G101"/>
  <c r="G100"/>
  <c r="R117"/>
  <c r="R127"/>
  <c r="R126"/>
  <c r="R125"/>
  <c r="R124"/>
  <c r="R123"/>
  <c r="R122"/>
  <c r="R121"/>
  <c r="R120"/>
  <c r="R119"/>
  <c r="R118"/>
  <c r="E128"/>
  <c r="U90"/>
  <c r="S90"/>
  <c r="Q90"/>
  <c r="O90"/>
  <c r="L90"/>
  <c r="J90"/>
  <c r="H90"/>
  <c r="F90"/>
  <c r="U42"/>
  <c r="S42"/>
  <c r="Q42"/>
  <c r="O42"/>
  <c r="L42"/>
  <c r="J42"/>
  <c r="H42"/>
  <c r="F42"/>
  <c r="F53" i="15"/>
  <c r="D53"/>
  <c r="P53"/>
  <c r="M53"/>
  <c r="J53"/>
  <c r="O53"/>
  <c r="L53"/>
  <c r="I53"/>
  <c r="G53"/>
  <c r="D52"/>
  <c r="W31" i="14"/>
  <c r="W30"/>
  <c r="W29"/>
  <c r="W28"/>
  <c r="Z31"/>
  <c r="Z30"/>
  <c r="Z29"/>
  <c r="Z28"/>
  <c r="T31"/>
  <c r="T30"/>
  <c r="T29"/>
  <c r="T28"/>
  <c r="Q31"/>
  <c r="Q30"/>
  <c r="Q29"/>
  <c r="Q28"/>
  <c r="N31"/>
  <c r="N30"/>
  <c r="N29"/>
  <c r="N28"/>
  <c r="K31"/>
  <c r="K30"/>
  <c r="K29"/>
  <c r="K28"/>
  <c r="H31"/>
  <c r="H30"/>
  <c r="H29"/>
  <c r="H28"/>
  <c r="H27"/>
  <c r="E31"/>
  <c r="B68" i="13"/>
  <c r="O68"/>
  <c r="M68"/>
  <c r="K68"/>
  <c r="I68"/>
  <c r="G68"/>
  <c r="E68"/>
  <c r="D68"/>
  <c r="C68"/>
  <c r="P30"/>
  <c r="R30"/>
  <c r="N30"/>
  <c r="L30"/>
  <c r="J30"/>
  <c r="H30"/>
  <c r="F30"/>
  <c r="O68" i="35"/>
  <c r="N68"/>
  <c r="J68"/>
  <c r="I68"/>
  <c r="E68"/>
  <c r="D68"/>
  <c r="C68"/>
  <c r="Q30"/>
  <c r="O30"/>
  <c r="L30"/>
  <c r="J30"/>
  <c r="G30"/>
  <c r="G29"/>
  <c r="G28"/>
  <c r="E30"/>
  <c r="B108" i="11"/>
  <c r="O108"/>
  <c r="N108"/>
  <c r="J108"/>
  <c r="I108"/>
  <c r="E108"/>
  <c r="D108"/>
  <c r="Q50"/>
  <c r="O50"/>
  <c r="L50"/>
  <c r="J50"/>
  <c r="G50"/>
  <c r="E50"/>
  <c r="B108" i="10"/>
  <c r="O108"/>
  <c r="J108"/>
  <c r="I108"/>
  <c r="E108"/>
  <c r="D108"/>
  <c r="Q50"/>
  <c r="O50"/>
  <c r="L50"/>
  <c r="L108" s="1"/>
  <c r="J50"/>
  <c r="G50"/>
  <c r="G108" s="1"/>
  <c r="E50"/>
  <c r="AC55" i="9"/>
  <c r="T55"/>
  <c r="K55"/>
  <c r="H55"/>
  <c r="AF55"/>
  <c r="Z55"/>
  <c r="W55"/>
  <c r="E55"/>
  <c r="B310" i="8"/>
  <c r="Q310"/>
  <c r="O310"/>
  <c r="M310"/>
  <c r="K310"/>
  <c r="E310"/>
  <c r="C310"/>
  <c r="R257"/>
  <c r="T257"/>
  <c r="P257"/>
  <c r="N257"/>
  <c r="L257"/>
  <c r="J257"/>
  <c r="H257"/>
  <c r="F257"/>
  <c r="D257"/>
  <c r="B205"/>
  <c r="Q205"/>
  <c r="O205"/>
  <c r="M205"/>
  <c r="K205"/>
  <c r="E205"/>
  <c r="C205"/>
  <c r="R153"/>
  <c r="T153"/>
  <c r="P153"/>
  <c r="N153"/>
  <c r="L153"/>
  <c r="J153"/>
  <c r="H153"/>
  <c r="F153"/>
  <c r="D153"/>
  <c r="F147"/>
  <c r="D147"/>
  <c r="R47"/>
  <c r="T47"/>
  <c r="P47"/>
  <c r="N47"/>
  <c r="J47"/>
  <c r="H47"/>
  <c r="D47"/>
  <c r="O103" i="7"/>
  <c r="J103"/>
  <c r="I103"/>
  <c r="E103"/>
  <c r="D103"/>
  <c r="Q46"/>
  <c r="O46"/>
  <c r="L46"/>
  <c r="J46"/>
  <c r="G46"/>
  <c r="E46"/>
  <c r="L49" i="6"/>
  <c r="K49"/>
  <c r="I49"/>
  <c r="O49" s="1"/>
  <c r="H49"/>
  <c r="F49"/>
  <c r="E49"/>
  <c r="C49"/>
  <c r="B49"/>
  <c r="O48"/>
  <c r="N48"/>
  <c r="M48"/>
  <c r="O47"/>
  <c r="N47"/>
  <c r="M47"/>
  <c r="O46"/>
  <c r="N46"/>
  <c r="M46"/>
  <c r="O45"/>
  <c r="N45"/>
  <c r="M45"/>
  <c r="O44"/>
  <c r="N44"/>
  <c r="M44"/>
  <c r="O43"/>
  <c r="N43"/>
  <c r="M43"/>
  <c r="O42"/>
  <c r="N42"/>
  <c r="M42"/>
  <c r="O41"/>
  <c r="N41"/>
  <c r="M41"/>
  <c r="O40"/>
  <c r="N40"/>
  <c r="M40"/>
  <c r="O39"/>
  <c r="N39"/>
  <c r="M39"/>
  <c r="O38"/>
  <c r="N38"/>
  <c r="M38"/>
  <c r="O37"/>
  <c r="N37"/>
  <c r="M37"/>
  <c r="O36"/>
  <c r="N36"/>
  <c r="M36"/>
  <c r="O35"/>
  <c r="N35"/>
  <c r="M35"/>
  <c r="N34"/>
  <c r="M34"/>
  <c r="O33"/>
  <c r="N33"/>
  <c r="M33"/>
  <c r="O32"/>
  <c r="N32"/>
  <c r="M32"/>
  <c r="O31"/>
  <c r="N31"/>
  <c r="M31"/>
  <c r="O30"/>
  <c r="N30"/>
  <c r="M30"/>
  <c r="O29"/>
  <c r="M29"/>
  <c r="AF74"/>
  <c r="AE74"/>
  <c r="AF73"/>
  <c r="AE73"/>
  <c r="AG73" s="1"/>
  <c r="AF72"/>
  <c r="AE72"/>
  <c r="AF71"/>
  <c r="AE71"/>
  <c r="AG71" s="1"/>
  <c r="AF70"/>
  <c r="AE70"/>
  <c r="AF69"/>
  <c r="AE69"/>
  <c r="AG69" s="1"/>
  <c r="AF68"/>
  <c r="AE68"/>
  <c r="AF67"/>
  <c r="AE67"/>
  <c r="AG67" s="1"/>
  <c r="AF66"/>
  <c r="AE66"/>
  <c r="AF65"/>
  <c r="AE65"/>
  <c r="AG65" s="1"/>
  <c r="AF64"/>
  <c r="AE64"/>
  <c r="AF63"/>
  <c r="AE63"/>
  <c r="AG63" s="1"/>
  <c r="AF62"/>
  <c r="AE62"/>
  <c r="AF61"/>
  <c r="AE61"/>
  <c r="AG61" s="1"/>
  <c r="AF60"/>
  <c r="AE60"/>
  <c r="AF59"/>
  <c r="AE59"/>
  <c r="AG59" s="1"/>
  <c r="AF58"/>
  <c r="AE58"/>
  <c r="AF57"/>
  <c r="AE57"/>
  <c r="AG57" s="1"/>
  <c r="AF56"/>
  <c r="AE56"/>
  <c r="AF55"/>
  <c r="AE55"/>
  <c r="AG55" s="1"/>
  <c r="AD74"/>
  <c r="AD73"/>
  <c r="AD72"/>
  <c r="AD71"/>
  <c r="AD70"/>
  <c r="AD69"/>
  <c r="AD68"/>
  <c r="AD67"/>
  <c r="AD66"/>
  <c r="AD65"/>
  <c r="AD64"/>
  <c r="AD63"/>
  <c r="AD62"/>
  <c r="AD61"/>
  <c r="AD60"/>
  <c r="AD59"/>
  <c r="AD58"/>
  <c r="AD57"/>
  <c r="AD56"/>
  <c r="AD55"/>
  <c r="AB75"/>
  <c r="AC75"/>
  <c r="X74"/>
  <c r="X73"/>
  <c r="X72"/>
  <c r="X71"/>
  <c r="X70"/>
  <c r="X69"/>
  <c r="X68"/>
  <c r="X67"/>
  <c r="X66"/>
  <c r="X65"/>
  <c r="X64"/>
  <c r="X63"/>
  <c r="X62"/>
  <c r="X61"/>
  <c r="X60"/>
  <c r="X59"/>
  <c r="X58"/>
  <c r="X57"/>
  <c r="X56"/>
  <c r="X55"/>
  <c r="V75"/>
  <c r="W75"/>
  <c r="U74"/>
  <c r="U73"/>
  <c r="U72"/>
  <c r="U71"/>
  <c r="U70"/>
  <c r="U69"/>
  <c r="U68"/>
  <c r="U67"/>
  <c r="U66"/>
  <c r="U65"/>
  <c r="U64"/>
  <c r="U63"/>
  <c r="U62"/>
  <c r="U61"/>
  <c r="U60"/>
  <c r="U59"/>
  <c r="U58"/>
  <c r="U57"/>
  <c r="U56"/>
  <c r="U55"/>
  <c r="S75"/>
  <c r="AE75" s="1"/>
  <c r="T75"/>
  <c r="AA74"/>
  <c r="AA73"/>
  <c r="AA72"/>
  <c r="AA71"/>
  <c r="AA70"/>
  <c r="AA69"/>
  <c r="AA68"/>
  <c r="AA67"/>
  <c r="AA66"/>
  <c r="AA65"/>
  <c r="AA64"/>
  <c r="AA63"/>
  <c r="AA62"/>
  <c r="AA61"/>
  <c r="AA60"/>
  <c r="AA59"/>
  <c r="AA58"/>
  <c r="AA57"/>
  <c r="AA56"/>
  <c r="AA55"/>
  <c r="Y75"/>
  <c r="Z75"/>
  <c r="AA75" s="1"/>
  <c r="AC52" i="5"/>
  <c r="AF52"/>
  <c r="Z52"/>
  <c r="W52"/>
  <c r="T52"/>
  <c r="K52"/>
  <c r="H52"/>
  <c r="E52"/>
  <c r="R266" i="4"/>
  <c r="T266"/>
  <c r="AC266"/>
  <c r="P266"/>
  <c r="N266"/>
  <c r="L266"/>
  <c r="J266"/>
  <c r="H266"/>
  <c r="F266"/>
  <c r="R161"/>
  <c r="AC161"/>
  <c r="P161"/>
  <c r="N161"/>
  <c r="L161"/>
  <c r="J161"/>
  <c r="F161"/>
  <c r="D161"/>
  <c r="R50"/>
  <c r="T50"/>
  <c r="P50"/>
  <c r="N50"/>
  <c r="L50"/>
  <c r="J50"/>
  <c r="H50"/>
  <c r="F50"/>
  <c r="D50"/>
  <c r="O49" i="3"/>
  <c r="P49"/>
  <c r="P104" s="1"/>
  <c r="J49"/>
  <c r="K49"/>
  <c r="K104" s="1"/>
  <c r="F49"/>
  <c r="F104" s="1"/>
  <c r="F45" i="8"/>
  <c r="F44"/>
  <c r="F43"/>
  <c r="D45"/>
  <c r="D44"/>
  <c r="D43"/>
  <c r="AC15" i="30"/>
  <c r="AD15"/>
  <c r="AE15"/>
  <c r="AH15"/>
  <c r="AI15"/>
  <c r="AJ15"/>
  <c r="T166" i="20"/>
  <c r="P166"/>
  <c r="N166"/>
  <c r="L166"/>
  <c r="J166"/>
  <c r="H166"/>
  <c r="T165"/>
  <c r="P165"/>
  <c r="N165"/>
  <c r="L165"/>
  <c r="J165"/>
  <c r="H165"/>
  <c r="F165"/>
  <c r="T164"/>
  <c r="R164"/>
  <c r="P164"/>
  <c r="N164"/>
  <c r="L164"/>
  <c r="J164"/>
  <c r="H164"/>
  <c r="F164"/>
  <c r="T132"/>
  <c r="R132"/>
  <c r="P132"/>
  <c r="N132"/>
  <c r="L132"/>
  <c r="J132"/>
  <c r="F132"/>
  <c r="T131"/>
  <c r="R131"/>
  <c r="P131"/>
  <c r="N131"/>
  <c r="L131"/>
  <c r="J131"/>
  <c r="H131"/>
  <c r="F131"/>
  <c r="T130"/>
  <c r="R130"/>
  <c r="P130"/>
  <c r="N130"/>
  <c r="L130"/>
  <c r="J130"/>
  <c r="H130"/>
  <c r="F130"/>
  <c r="T98"/>
  <c r="R98"/>
  <c r="P98"/>
  <c r="N98"/>
  <c r="L98"/>
  <c r="J98"/>
  <c r="H98"/>
  <c r="F98"/>
  <c r="M49" i="6" l="1"/>
  <c r="P43"/>
  <c r="P32"/>
  <c r="N71" i="18"/>
  <c r="N70"/>
  <c r="N74"/>
  <c r="N73"/>
  <c r="G111" i="16"/>
  <c r="P31" i="6"/>
  <c r="L49" i="3"/>
  <c r="Q49"/>
  <c r="R128" i="16"/>
  <c r="P39" i="6"/>
  <c r="G49" i="3"/>
  <c r="P40" i="6"/>
  <c r="P44"/>
  <c r="P48"/>
  <c r="AG75"/>
  <c r="AF75"/>
  <c r="AD75"/>
  <c r="AG56"/>
  <c r="AG58"/>
  <c r="AG60"/>
  <c r="AG62"/>
  <c r="AG64"/>
  <c r="AG66"/>
  <c r="AG68"/>
  <c r="AG70"/>
  <c r="AG72"/>
  <c r="AG74"/>
  <c r="P35"/>
  <c r="P47"/>
  <c r="P36"/>
  <c r="U75"/>
  <c r="X75"/>
  <c r="P30"/>
  <c r="P33"/>
  <c r="P38"/>
  <c r="P41"/>
  <c r="P46"/>
  <c r="N49"/>
  <c r="D49"/>
  <c r="P29"/>
  <c r="P34"/>
  <c r="P37"/>
  <c r="P42"/>
  <c r="P45"/>
  <c r="T97" i="20"/>
  <c r="R97"/>
  <c r="P97"/>
  <c r="N97"/>
  <c r="L97"/>
  <c r="J97"/>
  <c r="H97"/>
  <c r="F97"/>
  <c r="P49" i="6" l="1"/>
  <c r="T96" i="20"/>
  <c r="P96"/>
  <c r="L96"/>
  <c r="H96"/>
  <c r="R96"/>
  <c r="N96"/>
  <c r="J96"/>
  <c r="F96"/>
  <c r="O63"/>
  <c r="M63"/>
  <c r="K63"/>
  <c r="I63"/>
  <c r="G63"/>
  <c r="E63"/>
  <c r="D63"/>
  <c r="C63"/>
  <c r="O62"/>
  <c r="M62"/>
  <c r="K62"/>
  <c r="I62"/>
  <c r="G62"/>
  <c r="E62"/>
  <c r="D62"/>
  <c r="C62"/>
  <c r="O61"/>
  <c r="M61"/>
  <c r="K61"/>
  <c r="I61"/>
  <c r="G61"/>
  <c r="E61"/>
  <c r="D61"/>
  <c r="C61"/>
  <c r="P25"/>
  <c r="L25"/>
  <c r="H25"/>
  <c r="N25"/>
  <c r="J25"/>
  <c r="F25"/>
  <c r="P24"/>
  <c r="L24"/>
  <c r="H24"/>
  <c r="N24"/>
  <c r="J24"/>
  <c r="F24"/>
  <c r="P23"/>
  <c r="L23"/>
  <c r="H23"/>
  <c r="N23"/>
  <c r="J23"/>
  <c r="F23"/>
  <c r="AQ28" i="26"/>
  <c r="AP28"/>
  <c r="AO28"/>
  <c r="AN28"/>
  <c r="AM28"/>
  <c r="AL28"/>
  <c r="AK28"/>
  <c r="AJ28"/>
  <c r="AI28"/>
  <c r="G169"/>
  <c r="F169"/>
  <c r="E169"/>
  <c r="D169"/>
  <c r="G167"/>
  <c r="F167"/>
  <c r="E167"/>
  <c r="D167"/>
  <c r="G166"/>
  <c r="F166"/>
  <c r="E166"/>
  <c r="D166"/>
  <c r="G142"/>
  <c r="K164"/>
  <c r="J164"/>
  <c r="G164"/>
  <c r="F164"/>
  <c r="E164"/>
  <c r="D164"/>
  <c r="M79"/>
  <c r="K78"/>
  <c r="K173" s="1"/>
  <c r="J78"/>
  <c r="J173" s="1"/>
  <c r="I78"/>
  <c r="H78"/>
  <c r="G78"/>
  <c r="G173" s="1"/>
  <c r="F78"/>
  <c r="F173" s="1"/>
  <c r="E78"/>
  <c r="D78"/>
  <c r="D173" s="1"/>
  <c r="M77"/>
  <c r="L77"/>
  <c r="M76"/>
  <c r="L75"/>
  <c r="L170" s="1"/>
  <c r="L76"/>
  <c r="M172" l="1"/>
  <c r="M171"/>
  <c r="H173"/>
  <c r="M83"/>
  <c r="M174"/>
  <c r="L172"/>
  <c r="L171"/>
  <c r="I173"/>
  <c r="L166"/>
  <c r="N102" i="7" l="1"/>
  <c r="E102"/>
  <c r="D102"/>
  <c r="J45" i="3" l="1"/>
  <c r="K53" i="30"/>
  <c r="L53"/>
  <c r="I53"/>
  <c r="H53"/>
  <c r="E53"/>
  <c r="F53"/>
  <c r="D113" i="27"/>
  <c r="L118" s="1"/>
  <c r="C113"/>
  <c r="K118" s="1"/>
  <c r="B113"/>
  <c r="J118" s="1"/>
  <c r="M114"/>
  <c r="F108"/>
  <c r="E107"/>
  <c r="E106"/>
  <c r="E104"/>
  <c r="G52"/>
  <c r="O57" s="1"/>
  <c r="G51"/>
  <c r="O56" s="1"/>
  <c r="G50"/>
  <c r="O55" s="1"/>
  <c r="G49"/>
  <c r="O54" s="1"/>
  <c r="G47"/>
  <c r="G46"/>
  <c r="G45"/>
  <c r="G44"/>
  <c r="G39"/>
  <c r="F53"/>
  <c r="N58" s="1"/>
  <c r="E53"/>
  <c r="M58" s="1"/>
  <c r="D53"/>
  <c r="L58" s="1"/>
  <c r="C53"/>
  <c r="K58" s="1"/>
  <c r="B53"/>
  <c r="J58" s="1"/>
  <c r="G48" l="1"/>
  <c r="G53"/>
  <c r="H25" i="13"/>
  <c r="F25"/>
  <c r="O48"/>
  <c r="M48"/>
  <c r="K48"/>
  <c r="Q199" i="8"/>
  <c r="O199"/>
  <c r="M199"/>
  <c r="K199"/>
  <c r="E199"/>
  <c r="B199"/>
  <c r="I75" i="37"/>
  <c r="H75"/>
  <c r="G75"/>
  <c r="F75"/>
  <c r="E75"/>
  <c r="D75"/>
  <c r="C75"/>
  <c r="AM101"/>
  <c r="AL101"/>
  <c r="AK101"/>
  <c r="AJ101"/>
  <c r="AI101"/>
  <c r="AH101"/>
  <c r="AG101"/>
  <c r="AC101"/>
  <c r="AB101"/>
  <c r="AA101"/>
  <c r="Z101"/>
  <c r="Y101"/>
  <c r="X101"/>
  <c r="W101"/>
  <c r="O58" i="36"/>
  <c r="O57"/>
  <c r="O56"/>
  <c r="M58"/>
  <c r="M57"/>
  <c r="M56"/>
  <c r="K58"/>
  <c r="K57"/>
  <c r="K56"/>
  <c r="I58"/>
  <c r="I57"/>
  <c r="I56"/>
  <c r="G58"/>
  <c r="G57"/>
  <c r="G56"/>
  <c r="E58"/>
  <c r="E57"/>
  <c r="E56"/>
  <c r="C58"/>
  <c r="C57"/>
  <c r="C56"/>
  <c r="O26"/>
  <c r="M26"/>
  <c r="K26"/>
  <c r="I26"/>
  <c r="G26"/>
  <c r="E26"/>
  <c r="C26"/>
  <c r="O25"/>
  <c r="M25"/>
  <c r="K25"/>
  <c r="I25"/>
  <c r="G25"/>
  <c r="E25"/>
  <c r="C25"/>
  <c r="O24"/>
  <c r="M24"/>
  <c r="K24"/>
  <c r="I24"/>
  <c r="G24"/>
  <c r="E24"/>
  <c r="C24"/>
  <c r="C23"/>
  <c r="F56" i="19"/>
  <c r="F53"/>
  <c r="D58"/>
  <c r="E58" s="1"/>
  <c r="F58"/>
  <c r="G58" s="1"/>
  <c r="W58"/>
  <c r="Y58" s="1"/>
  <c r="R58"/>
  <c r="T58" s="1"/>
  <c r="V58"/>
  <c r="M58"/>
  <c r="O58" s="1"/>
  <c r="H58"/>
  <c r="J58" s="1"/>
  <c r="H57"/>
  <c r="J57" s="1"/>
  <c r="F57"/>
  <c r="G57" s="1"/>
  <c r="W57"/>
  <c r="Y57" s="1"/>
  <c r="D57"/>
  <c r="E57" s="1"/>
  <c r="R57"/>
  <c r="V57" s="1"/>
  <c r="M57"/>
  <c r="Q57" s="1"/>
  <c r="H56"/>
  <c r="J56" s="1"/>
  <c r="G56"/>
  <c r="W56"/>
  <c r="Y56" s="1"/>
  <c r="D56"/>
  <c r="E56" s="1"/>
  <c r="R56"/>
  <c r="T56" s="1"/>
  <c r="M56"/>
  <c r="Q56" s="1"/>
  <c r="O56"/>
  <c r="F55"/>
  <c r="G55" s="1"/>
  <c r="W55"/>
  <c r="Y55" s="1"/>
  <c r="D55"/>
  <c r="E55" s="1"/>
  <c r="R55"/>
  <c r="V55" s="1"/>
  <c r="M55"/>
  <c r="O55" s="1"/>
  <c r="H55"/>
  <c r="L55" s="1"/>
  <c r="H54"/>
  <c r="AB139" i="16"/>
  <c r="AB138"/>
  <c r="AB137"/>
  <c r="AB135"/>
  <c r="AB134"/>
  <c r="AB144"/>
  <c r="AB143"/>
  <c r="AB142"/>
  <c r="AB141"/>
  <c r="AB140"/>
  <c r="AB136"/>
  <c r="AL144"/>
  <c r="AL136"/>
  <c r="AL135"/>
  <c r="AL134"/>
  <c r="AL143"/>
  <c r="AL142"/>
  <c r="AL141"/>
  <c r="AL140"/>
  <c r="AL139"/>
  <c r="AL138"/>
  <c r="AL137"/>
  <c r="T31" i="17"/>
  <c r="T48"/>
  <c r="T47"/>
  <c r="T46"/>
  <c r="T45"/>
  <c r="T44"/>
  <c r="T43"/>
  <c r="T42"/>
  <c r="T41"/>
  <c r="T40"/>
  <c r="T39"/>
  <c r="T38"/>
  <c r="T37"/>
  <c r="T36"/>
  <c r="T35"/>
  <c r="T33"/>
  <c r="T32"/>
  <c r="U85" i="16"/>
  <c r="U89"/>
  <c r="U88"/>
  <c r="U87"/>
  <c r="S85"/>
  <c r="S89"/>
  <c r="S88"/>
  <c r="S87"/>
  <c r="Q85"/>
  <c r="Q89"/>
  <c r="Q88"/>
  <c r="Q87"/>
  <c r="O89"/>
  <c r="O88"/>
  <c r="O87"/>
  <c r="L85"/>
  <c r="L89"/>
  <c r="L88"/>
  <c r="L87"/>
  <c r="J85"/>
  <c r="J89"/>
  <c r="J88"/>
  <c r="J87"/>
  <c r="H85"/>
  <c r="H89"/>
  <c r="H88"/>
  <c r="H87"/>
  <c r="F85"/>
  <c r="F89"/>
  <c r="F88"/>
  <c r="F87"/>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O67" i="13"/>
  <c r="M67"/>
  <c r="K67"/>
  <c r="I67"/>
  <c r="G67"/>
  <c r="E67"/>
  <c r="D67"/>
  <c r="C67"/>
  <c r="O66"/>
  <c r="M66"/>
  <c r="K66"/>
  <c r="I66"/>
  <c r="G66"/>
  <c r="E66"/>
  <c r="D66"/>
  <c r="C66"/>
  <c r="B66"/>
  <c r="O65"/>
  <c r="M65"/>
  <c r="K65"/>
  <c r="I65"/>
  <c r="G65"/>
  <c r="E65"/>
  <c r="D65"/>
  <c r="C65"/>
  <c r="B65"/>
  <c r="R29"/>
  <c r="R28"/>
  <c r="R27"/>
  <c r="P29"/>
  <c r="P28"/>
  <c r="P27"/>
  <c r="P69" s="1"/>
  <c r="N29"/>
  <c r="N28"/>
  <c r="N27"/>
  <c r="N69" s="1"/>
  <c r="L29"/>
  <c r="L28"/>
  <c r="L27"/>
  <c r="L69" s="1"/>
  <c r="J29"/>
  <c r="J28"/>
  <c r="J27"/>
  <c r="J69" s="1"/>
  <c r="H29"/>
  <c r="H28"/>
  <c r="H27"/>
  <c r="H69" s="1"/>
  <c r="F29"/>
  <c r="F28"/>
  <c r="F27"/>
  <c r="F69" s="1"/>
  <c r="O67" i="35"/>
  <c r="N67"/>
  <c r="J67"/>
  <c r="I67"/>
  <c r="E67"/>
  <c r="D67"/>
  <c r="C67"/>
  <c r="O66"/>
  <c r="N66"/>
  <c r="J66"/>
  <c r="I66"/>
  <c r="E66"/>
  <c r="D66"/>
  <c r="C66"/>
  <c r="B66"/>
  <c r="O65"/>
  <c r="N65"/>
  <c r="J65"/>
  <c r="I65"/>
  <c r="E65"/>
  <c r="D65"/>
  <c r="C65"/>
  <c r="B65"/>
  <c r="Q29"/>
  <c r="Q28"/>
  <c r="Q27"/>
  <c r="Q69" s="1"/>
  <c r="O29"/>
  <c r="O28"/>
  <c r="O27"/>
  <c r="O69" s="1"/>
  <c r="L29"/>
  <c r="L28"/>
  <c r="L27"/>
  <c r="L69" s="1"/>
  <c r="J29"/>
  <c r="J28"/>
  <c r="J27"/>
  <c r="J69" s="1"/>
  <c r="G27"/>
  <c r="G69" s="1"/>
  <c r="E29"/>
  <c r="E28"/>
  <c r="E27"/>
  <c r="E69" s="1"/>
  <c r="O107" i="11"/>
  <c r="N107"/>
  <c r="J107"/>
  <c r="I107"/>
  <c r="E107"/>
  <c r="D107"/>
  <c r="B107"/>
  <c r="O106"/>
  <c r="N106"/>
  <c r="J106"/>
  <c r="I106"/>
  <c r="E106"/>
  <c r="D106"/>
  <c r="B106"/>
  <c r="O105"/>
  <c r="N105"/>
  <c r="J105"/>
  <c r="I105"/>
  <c r="E105"/>
  <c r="D105"/>
  <c r="B105"/>
  <c r="Q49"/>
  <c r="Q48"/>
  <c r="Q110" s="1"/>
  <c r="Q47"/>
  <c r="Q109" s="1"/>
  <c r="L49"/>
  <c r="L48"/>
  <c r="L110" s="1"/>
  <c r="L47"/>
  <c r="L109" s="1"/>
  <c r="O49"/>
  <c r="O48"/>
  <c r="O47"/>
  <c r="J49"/>
  <c r="J48"/>
  <c r="J47"/>
  <c r="G49"/>
  <c r="G48"/>
  <c r="G110" s="1"/>
  <c r="G47"/>
  <c r="G109" s="1"/>
  <c r="E49"/>
  <c r="E48"/>
  <c r="E47"/>
  <c r="O107" i="10"/>
  <c r="N107"/>
  <c r="L107"/>
  <c r="J107"/>
  <c r="I107"/>
  <c r="G107"/>
  <c r="E107"/>
  <c r="D107"/>
  <c r="B107"/>
  <c r="O106"/>
  <c r="N106"/>
  <c r="L106"/>
  <c r="J106"/>
  <c r="I106"/>
  <c r="G106"/>
  <c r="E106"/>
  <c r="D106"/>
  <c r="B106"/>
  <c r="O105"/>
  <c r="N105"/>
  <c r="L105"/>
  <c r="J105"/>
  <c r="I105"/>
  <c r="G105"/>
  <c r="E105"/>
  <c r="D105"/>
  <c r="B105"/>
  <c r="Q49"/>
  <c r="Q48"/>
  <c r="Q47"/>
  <c r="L49"/>
  <c r="L48"/>
  <c r="L47"/>
  <c r="G49"/>
  <c r="G48"/>
  <c r="G47"/>
  <c r="O49"/>
  <c r="O48"/>
  <c r="O47"/>
  <c r="J49"/>
  <c r="J48"/>
  <c r="J47"/>
  <c r="E49"/>
  <c r="E48"/>
  <c r="E47"/>
  <c r="AC54" i="9"/>
  <c r="AC53"/>
  <c r="AC52"/>
  <c r="AF54"/>
  <c r="AF53"/>
  <c r="AF52"/>
  <c r="Z54"/>
  <c r="Z53"/>
  <c r="Z52"/>
  <c r="W54"/>
  <c r="W53"/>
  <c r="W52"/>
  <c r="E54"/>
  <c r="E53"/>
  <c r="E52"/>
  <c r="Q309" i="8"/>
  <c r="O309"/>
  <c r="M309"/>
  <c r="K309"/>
  <c r="E309"/>
  <c r="C309"/>
  <c r="B309"/>
  <c r="Q308"/>
  <c r="O308"/>
  <c r="M308"/>
  <c r="K308"/>
  <c r="E308"/>
  <c r="C308"/>
  <c r="B308"/>
  <c r="Q307"/>
  <c r="O307"/>
  <c r="K307"/>
  <c r="E307"/>
  <c r="B307"/>
  <c r="F256"/>
  <c r="F255"/>
  <c r="F254"/>
  <c r="D256"/>
  <c r="D255"/>
  <c r="D254"/>
  <c r="R256"/>
  <c r="R255"/>
  <c r="R254"/>
  <c r="T256"/>
  <c r="T255"/>
  <c r="T254"/>
  <c r="P256"/>
  <c r="P255"/>
  <c r="P254"/>
  <c r="N256"/>
  <c r="N255"/>
  <c r="N254"/>
  <c r="L256"/>
  <c r="L255"/>
  <c r="L254"/>
  <c r="J256"/>
  <c r="J255"/>
  <c r="J254"/>
  <c r="H256"/>
  <c r="H255"/>
  <c r="H254"/>
  <c r="Q204"/>
  <c r="O204"/>
  <c r="M204"/>
  <c r="K204"/>
  <c r="E204"/>
  <c r="C204"/>
  <c r="B204"/>
  <c r="Q203"/>
  <c r="O203"/>
  <c r="M203"/>
  <c r="K203"/>
  <c r="E203"/>
  <c r="B203"/>
  <c r="Q202"/>
  <c r="O202"/>
  <c r="K202"/>
  <c r="E202"/>
  <c r="B202"/>
  <c r="R152"/>
  <c r="R151"/>
  <c r="R150"/>
  <c r="T152"/>
  <c r="T151"/>
  <c r="T150"/>
  <c r="P152"/>
  <c r="P151"/>
  <c r="P150"/>
  <c r="N152"/>
  <c r="N151"/>
  <c r="N150"/>
  <c r="L152"/>
  <c r="L151"/>
  <c r="L150"/>
  <c r="J152"/>
  <c r="J151"/>
  <c r="J150"/>
  <c r="H152"/>
  <c r="H151"/>
  <c r="H150"/>
  <c r="F152"/>
  <c r="F151"/>
  <c r="F150"/>
  <c r="D152"/>
  <c r="D151"/>
  <c r="D150"/>
  <c r="Q98"/>
  <c r="O98"/>
  <c r="M98"/>
  <c r="K98"/>
  <c r="I98"/>
  <c r="E98"/>
  <c r="C98"/>
  <c r="Q97"/>
  <c r="O97"/>
  <c r="M97"/>
  <c r="K97"/>
  <c r="I97"/>
  <c r="E97"/>
  <c r="C97"/>
  <c r="B97"/>
  <c r="Q96"/>
  <c r="O96"/>
  <c r="M96"/>
  <c r="K96"/>
  <c r="I96"/>
  <c r="E96"/>
  <c r="C96"/>
  <c r="B96"/>
  <c r="R45"/>
  <c r="R44"/>
  <c r="R43"/>
  <c r="T45"/>
  <c r="T44"/>
  <c r="T43"/>
  <c r="P45"/>
  <c r="P44"/>
  <c r="P43"/>
  <c r="N45"/>
  <c r="N44"/>
  <c r="N43"/>
  <c r="L45"/>
  <c r="L44"/>
  <c r="L43"/>
  <c r="J45"/>
  <c r="J44"/>
  <c r="J43"/>
  <c r="H45"/>
  <c r="H44"/>
  <c r="H43"/>
  <c r="O102" i="7"/>
  <c r="J102"/>
  <c r="I102"/>
  <c r="B102"/>
  <c r="O101"/>
  <c r="N101"/>
  <c r="J101"/>
  <c r="I101"/>
  <c r="E101"/>
  <c r="D101"/>
  <c r="B101"/>
  <c r="O100"/>
  <c r="N100"/>
  <c r="J100"/>
  <c r="I100"/>
  <c r="E100"/>
  <c r="D100"/>
  <c r="B100"/>
  <c r="Q45"/>
  <c r="Q44"/>
  <c r="Q105" s="1"/>
  <c r="Q43"/>
  <c r="Q104" s="1"/>
  <c r="L45"/>
  <c r="L44"/>
  <c r="L105" s="1"/>
  <c r="L43"/>
  <c r="L104" s="1"/>
  <c r="G45"/>
  <c r="G44"/>
  <c r="G105" s="1"/>
  <c r="G43"/>
  <c r="G104" s="1"/>
  <c r="O45"/>
  <c r="O44"/>
  <c r="O43"/>
  <c r="J45"/>
  <c r="J44"/>
  <c r="J43"/>
  <c r="E45"/>
  <c r="E44"/>
  <c r="E43"/>
  <c r="P75" i="6"/>
  <c r="M75"/>
  <c r="J75"/>
  <c r="G75"/>
  <c r="D75"/>
  <c r="BO100"/>
  <c r="BL100"/>
  <c r="BI100"/>
  <c r="BF100"/>
  <c r="BC100"/>
  <c r="AX100"/>
  <c r="AU100"/>
  <c r="AR100"/>
  <c r="B98" i="3"/>
  <c r="C98"/>
  <c r="H98"/>
  <c r="AF50" i="5"/>
  <c r="AF49"/>
  <c r="AF48"/>
  <c r="AC50"/>
  <c r="AC49"/>
  <c r="AC48"/>
  <c r="Z50"/>
  <c r="Z49"/>
  <c r="Z48"/>
  <c r="W50"/>
  <c r="W49"/>
  <c r="W48"/>
  <c r="T50"/>
  <c r="T49"/>
  <c r="T48"/>
  <c r="K50"/>
  <c r="K49"/>
  <c r="K48"/>
  <c r="H50"/>
  <c r="H49"/>
  <c r="H48"/>
  <c r="E50"/>
  <c r="E49"/>
  <c r="E48"/>
  <c r="S317" i="4"/>
  <c r="Q317"/>
  <c r="O317"/>
  <c r="M317"/>
  <c r="K317"/>
  <c r="E317"/>
  <c r="C317"/>
  <c r="B317"/>
  <c r="S316"/>
  <c r="Q316"/>
  <c r="O316"/>
  <c r="M316"/>
  <c r="K316"/>
  <c r="E316"/>
  <c r="C316"/>
  <c r="B316"/>
  <c r="S315"/>
  <c r="Q315"/>
  <c r="O315"/>
  <c r="M315"/>
  <c r="K315"/>
  <c r="E315"/>
  <c r="C315"/>
  <c r="B315"/>
  <c r="R264"/>
  <c r="R321" s="1"/>
  <c r="T264"/>
  <c r="T321" s="1"/>
  <c r="AC264"/>
  <c r="P264"/>
  <c r="P321" s="1"/>
  <c r="N264"/>
  <c r="N321" s="1"/>
  <c r="L264"/>
  <c r="L321" s="1"/>
  <c r="J264"/>
  <c r="J321" s="1"/>
  <c r="H264"/>
  <c r="H321" s="1"/>
  <c r="F264"/>
  <c r="F321" s="1"/>
  <c r="D264"/>
  <c r="D321" s="1"/>
  <c r="F263"/>
  <c r="F320" s="1"/>
  <c r="D263"/>
  <c r="D320" s="1"/>
  <c r="T263"/>
  <c r="T320" s="1"/>
  <c r="AC263"/>
  <c r="P263"/>
  <c r="P320" s="1"/>
  <c r="N263"/>
  <c r="N320" s="1"/>
  <c r="L263"/>
  <c r="L320" s="1"/>
  <c r="J263"/>
  <c r="J320" s="1"/>
  <c r="H263"/>
  <c r="H320" s="1"/>
  <c r="M98" i="3"/>
  <c r="R263" i="4"/>
  <c r="R320" s="1"/>
  <c r="F262"/>
  <c r="F319" s="1"/>
  <c r="D262"/>
  <c r="D319" s="1"/>
  <c r="R262"/>
  <c r="R319" s="1"/>
  <c r="T262"/>
  <c r="T319" s="1"/>
  <c r="AC262"/>
  <c r="P262"/>
  <c r="P319" s="1"/>
  <c r="N262"/>
  <c r="N319" s="1"/>
  <c r="L262"/>
  <c r="L319" s="1"/>
  <c r="J262"/>
  <c r="J319" s="1"/>
  <c r="H262"/>
  <c r="H319" s="1"/>
  <c r="S211"/>
  <c r="Q211"/>
  <c r="O211"/>
  <c r="M211"/>
  <c r="K211"/>
  <c r="E211"/>
  <c r="C211"/>
  <c r="Q210"/>
  <c r="O210"/>
  <c r="M210"/>
  <c r="K210"/>
  <c r="E210"/>
  <c r="C210"/>
  <c r="B210"/>
  <c r="S209"/>
  <c r="Q209"/>
  <c r="O209"/>
  <c r="M209"/>
  <c r="K209"/>
  <c r="E209"/>
  <c r="C209"/>
  <c r="B209"/>
  <c r="R159"/>
  <c r="T159"/>
  <c r="AC159"/>
  <c r="P159"/>
  <c r="N159"/>
  <c r="L159"/>
  <c r="J159"/>
  <c r="F159"/>
  <c r="F158"/>
  <c r="T158"/>
  <c r="AC158"/>
  <c r="P158"/>
  <c r="N158"/>
  <c r="L158"/>
  <c r="J158"/>
  <c r="D158"/>
  <c r="R158"/>
  <c r="F157"/>
  <c r="T157"/>
  <c r="AC157"/>
  <c r="P157"/>
  <c r="N157"/>
  <c r="L157"/>
  <c r="J157"/>
  <c r="D157"/>
  <c r="R157"/>
  <c r="S105"/>
  <c r="Q105"/>
  <c r="O105"/>
  <c r="M105"/>
  <c r="K105"/>
  <c r="I105"/>
  <c r="G105"/>
  <c r="E105"/>
  <c r="S104"/>
  <c r="Q104"/>
  <c r="O104"/>
  <c r="M104"/>
  <c r="K104"/>
  <c r="I104"/>
  <c r="G104"/>
  <c r="E104"/>
  <c r="C104"/>
  <c r="B104"/>
  <c r="S103"/>
  <c r="Q103"/>
  <c r="O103"/>
  <c r="M103"/>
  <c r="K103"/>
  <c r="I103"/>
  <c r="G103"/>
  <c r="E103"/>
  <c r="C103"/>
  <c r="B103"/>
  <c r="L48"/>
  <c r="R48"/>
  <c r="T48"/>
  <c r="P48"/>
  <c r="N48"/>
  <c r="J48"/>
  <c r="H48"/>
  <c r="F48"/>
  <c r="J47"/>
  <c r="T47"/>
  <c r="P47"/>
  <c r="N47"/>
  <c r="L47"/>
  <c r="H47"/>
  <c r="F47"/>
  <c r="D47"/>
  <c r="R47"/>
  <c r="R46"/>
  <c r="R107" s="1"/>
  <c r="J46"/>
  <c r="J107" s="1"/>
  <c r="T46"/>
  <c r="T107" s="1"/>
  <c r="P46"/>
  <c r="P107" s="1"/>
  <c r="N46"/>
  <c r="N107" s="1"/>
  <c r="L46"/>
  <c r="L107" s="1"/>
  <c r="H46"/>
  <c r="H107" s="1"/>
  <c r="F46"/>
  <c r="F107" s="1"/>
  <c r="D46"/>
  <c r="D107" s="1"/>
  <c r="B101" i="3"/>
  <c r="N101"/>
  <c r="M101"/>
  <c r="I101"/>
  <c r="H101"/>
  <c r="C101"/>
  <c r="B100"/>
  <c r="J46"/>
  <c r="O46"/>
  <c r="P46"/>
  <c r="Q46" s="1"/>
  <c r="K46"/>
  <c r="E46"/>
  <c r="F46"/>
  <c r="G46" s="1"/>
  <c r="O44"/>
  <c r="O103" s="1"/>
  <c r="P44"/>
  <c r="J44"/>
  <c r="J103" s="1"/>
  <c r="F44"/>
  <c r="N98"/>
  <c r="N99"/>
  <c r="N100"/>
  <c r="I98"/>
  <c r="I99"/>
  <c r="I100"/>
  <c r="D98"/>
  <c r="D97"/>
  <c r="I97"/>
  <c r="E44"/>
  <c r="E103" s="1"/>
  <c r="B99"/>
  <c r="B97"/>
  <c r="M100"/>
  <c r="H100"/>
  <c r="D100"/>
  <c r="C100"/>
  <c r="M99"/>
  <c r="H99"/>
  <c r="D99"/>
  <c r="C99"/>
  <c r="K45"/>
  <c r="K44"/>
  <c r="P43"/>
  <c r="O43"/>
  <c r="K43"/>
  <c r="J43"/>
  <c r="F43"/>
  <c r="E43"/>
  <c r="G52" i="30"/>
  <c r="J52"/>
  <c r="D52"/>
  <c r="L51"/>
  <c r="K51"/>
  <c r="I51"/>
  <c r="H51"/>
  <c r="F51"/>
  <c r="E51"/>
  <c r="L50"/>
  <c r="K50"/>
  <c r="I50"/>
  <c r="H50"/>
  <c r="F50"/>
  <c r="I64" i="13"/>
  <c r="K63"/>
  <c r="K64"/>
  <c r="M63"/>
  <c r="M64"/>
  <c r="O64"/>
  <c r="O63"/>
  <c r="G64"/>
  <c r="E64"/>
  <c r="D64"/>
  <c r="C64"/>
  <c r="B64"/>
  <c r="I63"/>
  <c r="G63"/>
  <c r="E63"/>
  <c r="D63"/>
  <c r="C63"/>
  <c r="B63"/>
  <c r="S101" i="37"/>
  <c r="R101"/>
  <c r="Q101"/>
  <c r="P101"/>
  <c r="O101"/>
  <c r="N101"/>
  <c r="M101"/>
  <c r="O23" i="36"/>
  <c r="M23"/>
  <c r="K23"/>
  <c r="I23"/>
  <c r="G23"/>
  <c r="E23"/>
  <c r="O55"/>
  <c r="M55"/>
  <c r="K55"/>
  <c r="I55"/>
  <c r="G55"/>
  <c r="E55"/>
  <c r="C55"/>
  <c r="F67" i="13" l="1"/>
  <c r="H67"/>
  <c r="R109" i="4"/>
  <c r="R108"/>
  <c r="L109"/>
  <c r="L108"/>
  <c r="J109"/>
  <c r="J108"/>
  <c r="H109"/>
  <c r="H108"/>
  <c r="T109"/>
  <c r="T108"/>
  <c r="F109"/>
  <c r="F108"/>
  <c r="P109"/>
  <c r="P108"/>
  <c r="D109"/>
  <c r="D108"/>
  <c r="N109"/>
  <c r="N108"/>
  <c r="O58" i="27"/>
  <c r="AB145" i="16"/>
  <c r="AL145"/>
  <c r="G43" i="3"/>
  <c r="F102"/>
  <c r="L43"/>
  <c r="K102"/>
  <c r="Q43"/>
  <c r="P102"/>
  <c r="L44"/>
  <c r="L103" s="1"/>
  <c r="G44"/>
  <c r="G103" s="1"/>
  <c r="Q44"/>
  <c r="Q103" s="1"/>
  <c r="L46"/>
  <c r="O53" i="27"/>
  <c r="T49" i="17"/>
  <c r="T55" i="19"/>
  <c r="O57"/>
  <c r="L58"/>
  <c r="L57"/>
  <c r="Q55"/>
  <c r="J55"/>
  <c r="V56"/>
  <c r="L56"/>
  <c r="T57"/>
  <c r="Q58"/>
  <c r="AA58"/>
  <c r="AA57"/>
  <c r="AA56"/>
  <c r="AA55"/>
  <c r="C54" i="36"/>
  <c r="E54"/>
  <c r="G54"/>
  <c r="I54"/>
  <c r="K54"/>
  <c r="M54"/>
  <c r="O54"/>
  <c r="C22"/>
  <c r="E22"/>
  <c r="G22"/>
  <c r="I22"/>
  <c r="K22"/>
  <c r="M22"/>
  <c r="O22"/>
  <c r="W54" i="19"/>
  <c r="AA54" s="1"/>
  <c r="R54"/>
  <c r="V54" s="1"/>
  <c r="M54"/>
  <c r="Q54" s="1"/>
  <c r="L54"/>
  <c r="F54"/>
  <c r="D54"/>
  <c r="M67" i="18"/>
  <c r="M66"/>
  <c r="M65"/>
  <c r="M64"/>
  <c r="M63"/>
  <c r="M62"/>
  <c r="K60"/>
  <c r="L67" s="1"/>
  <c r="I60"/>
  <c r="J67" s="1"/>
  <c r="G60"/>
  <c r="E60"/>
  <c r="F67" s="1"/>
  <c r="R144" i="16"/>
  <c r="R143"/>
  <c r="R142"/>
  <c r="R141"/>
  <c r="R140"/>
  <c r="R139"/>
  <c r="R138"/>
  <c r="R137"/>
  <c r="R136"/>
  <c r="R135"/>
  <c r="R134"/>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45" i="16"/>
  <c r="F86"/>
  <c r="H86"/>
  <c r="J86"/>
  <c r="L86"/>
  <c r="O86"/>
  <c r="Q86"/>
  <c r="S86"/>
  <c r="U86"/>
  <c r="E54" i="19" l="1"/>
  <c r="N64" i="18"/>
  <c r="N67"/>
  <c r="N63"/>
  <c r="N65"/>
  <c r="N66"/>
  <c r="F37" i="16"/>
  <c r="H37"/>
  <c r="J37"/>
  <c r="L37"/>
  <c r="O37"/>
  <c r="Q37"/>
  <c r="S37"/>
  <c r="U37"/>
  <c r="G127"/>
  <c r="G126"/>
  <c r="G125"/>
  <c r="G124"/>
  <c r="G123"/>
  <c r="G122"/>
  <c r="G121"/>
  <c r="G120"/>
  <c r="G119"/>
  <c r="G118"/>
  <c r="G117"/>
  <c r="AK161"/>
  <c r="AK160"/>
  <c r="AK159"/>
  <c r="AK158"/>
  <c r="AK157"/>
  <c r="AK156"/>
  <c r="AK155"/>
  <c r="AK154"/>
  <c r="AK153"/>
  <c r="AK152"/>
  <c r="AK151"/>
  <c r="G128" l="1"/>
  <c r="AK162"/>
  <c r="W26" i="14"/>
  <c r="W27"/>
  <c r="E27"/>
  <c r="K27"/>
  <c r="N27"/>
  <c r="Q27"/>
  <c r="T27"/>
  <c r="Z27"/>
  <c r="F26" i="13"/>
  <c r="F68" s="1"/>
  <c r="H26"/>
  <c r="H68" s="1"/>
  <c r="J26"/>
  <c r="J68" s="1"/>
  <c r="L26"/>
  <c r="L68" s="1"/>
  <c r="N26"/>
  <c r="N68" s="1"/>
  <c r="P26"/>
  <c r="P68" s="1"/>
  <c r="R26"/>
  <c r="B104" i="11"/>
  <c r="D104"/>
  <c r="E104"/>
  <c r="I104"/>
  <c r="J104"/>
  <c r="N104"/>
  <c r="O104"/>
  <c r="E26" i="35"/>
  <c r="G26"/>
  <c r="G68" s="1"/>
  <c r="J26"/>
  <c r="L26"/>
  <c r="L68" s="1"/>
  <c r="O26"/>
  <c r="Q26"/>
  <c r="Q68" s="1"/>
  <c r="B64"/>
  <c r="C64"/>
  <c r="D64"/>
  <c r="E64"/>
  <c r="I64"/>
  <c r="J64"/>
  <c r="N64"/>
  <c r="O64"/>
  <c r="E46" i="11" l="1"/>
  <c r="G46"/>
  <c r="J46"/>
  <c r="L46"/>
  <c r="O46"/>
  <c r="Q46"/>
  <c r="N104" i="10"/>
  <c r="I104"/>
  <c r="E104"/>
  <c r="D104"/>
  <c r="B104"/>
  <c r="G104"/>
  <c r="J104"/>
  <c r="L104"/>
  <c r="O104"/>
  <c r="E46"/>
  <c r="J46"/>
  <c r="L46"/>
  <c r="O46"/>
  <c r="Q46"/>
  <c r="N51" i="9"/>
  <c r="J51"/>
  <c r="I51"/>
  <c r="G51"/>
  <c r="F51"/>
  <c r="E51"/>
  <c r="Q51"/>
  <c r="T51"/>
  <c r="W51"/>
  <c r="Z51"/>
  <c r="AC51"/>
  <c r="AF51"/>
  <c r="C306" i="8"/>
  <c r="B306"/>
  <c r="E306"/>
  <c r="K306"/>
  <c r="O306"/>
  <c r="Q306"/>
  <c r="Q201"/>
  <c r="O201"/>
  <c r="M201"/>
  <c r="K201"/>
  <c r="E201"/>
  <c r="C201"/>
  <c r="B201"/>
  <c r="B200"/>
  <c r="Q200"/>
  <c r="O200"/>
  <c r="M200"/>
  <c r="K200"/>
  <c r="E200"/>
  <c r="C200"/>
  <c r="G108" i="11" l="1"/>
  <c r="Q108"/>
  <c r="L108"/>
  <c r="K51" i="9"/>
  <c r="H51"/>
  <c r="D253" i="8"/>
  <c r="F253"/>
  <c r="H253"/>
  <c r="J253"/>
  <c r="L253"/>
  <c r="N253"/>
  <c r="P253"/>
  <c r="R253"/>
  <c r="T253"/>
  <c r="D149"/>
  <c r="F149"/>
  <c r="H149"/>
  <c r="J149"/>
  <c r="L149"/>
  <c r="N149"/>
  <c r="P149"/>
  <c r="R149"/>
  <c r="T149"/>
  <c r="C95"/>
  <c r="Q95"/>
  <c r="O95"/>
  <c r="M95"/>
  <c r="K95"/>
  <c r="I95"/>
  <c r="E95"/>
  <c r="T42" l="1"/>
  <c r="R42"/>
  <c r="P42"/>
  <c r="N42"/>
  <c r="L42"/>
  <c r="J42"/>
  <c r="H42"/>
  <c r="F42"/>
  <c r="D42"/>
  <c r="E42" i="7"/>
  <c r="N99"/>
  <c r="I99"/>
  <c r="E99"/>
  <c r="D99"/>
  <c r="B99"/>
  <c r="O99"/>
  <c r="J99"/>
  <c r="O42"/>
  <c r="J42"/>
  <c r="Q42"/>
  <c r="Q103" s="1"/>
  <c r="L42"/>
  <c r="L103" s="1"/>
  <c r="G42"/>
  <c r="G103" s="1"/>
  <c r="AE101" i="6"/>
  <c r="L102"/>
  <c r="K102"/>
  <c r="I102"/>
  <c r="H102"/>
  <c r="F102"/>
  <c r="E102"/>
  <c r="C102"/>
  <c r="O102" s="1"/>
  <c r="B102"/>
  <c r="O101"/>
  <c r="N101"/>
  <c r="M101"/>
  <c r="J101"/>
  <c r="G101"/>
  <c r="D101"/>
  <c r="O100"/>
  <c r="N100"/>
  <c r="M100"/>
  <c r="J100"/>
  <c r="G100"/>
  <c r="D100"/>
  <c r="O99"/>
  <c r="N99"/>
  <c r="M99"/>
  <c r="J99"/>
  <c r="G99"/>
  <c r="D99"/>
  <c r="O98"/>
  <c r="N98"/>
  <c r="M98"/>
  <c r="J98"/>
  <c r="G98"/>
  <c r="D98"/>
  <c r="O97"/>
  <c r="N97"/>
  <c r="M97"/>
  <c r="J97"/>
  <c r="G97"/>
  <c r="D97"/>
  <c r="O96"/>
  <c r="N96"/>
  <c r="M96"/>
  <c r="J96"/>
  <c r="G96"/>
  <c r="D96"/>
  <c r="O95"/>
  <c r="N95"/>
  <c r="M95"/>
  <c r="J95"/>
  <c r="G95"/>
  <c r="D95"/>
  <c r="O94"/>
  <c r="N94"/>
  <c r="M94"/>
  <c r="J94"/>
  <c r="O93"/>
  <c r="N93"/>
  <c r="M93"/>
  <c r="J93"/>
  <c r="G93"/>
  <c r="D93"/>
  <c r="O92"/>
  <c r="N92"/>
  <c r="M92"/>
  <c r="J92"/>
  <c r="G92"/>
  <c r="D92"/>
  <c r="O91"/>
  <c r="N91"/>
  <c r="M91"/>
  <c r="J91"/>
  <c r="G91"/>
  <c r="D91"/>
  <c r="O90"/>
  <c r="N90"/>
  <c r="M90"/>
  <c r="J90"/>
  <c r="G90"/>
  <c r="D90"/>
  <c r="O89"/>
  <c r="N89"/>
  <c r="M89"/>
  <c r="J89"/>
  <c r="G89"/>
  <c r="D89"/>
  <c r="O88"/>
  <c r="N88"/>
  <c r="M88"/>
  <c r="J88"/>
  <c r="G88"/>
  <c r="D88"/>
  <c r="O87"/>
  <c r="N87"/>
  <c r="M87"/>
  <c r="J87"/>
  <c r="G87"/>
  <c r="D87"/>
  <c r="O86"/>
  <c r="N86"/>
  <c r="M86"/>
  <c r="J86"/>
  <c r="G86"/>
  <c r="D86"/>
  <c r="O85"/>
  <c r="N85"/>
  <c r="M85"/>
  <c r="J85"/>
  <c r="G85"/>
  <c r="D85"/>
  <c r="O84"/>
  <c r="N84"/>
  <c r="M84"/>
  <c r="J84"/>
  <c r="G84"/>
  <c r="D84"/>
  <c r="O83"/>
  <c r="N83"/>
  <c r="M83"/>
  <c r="J83"/>
  <c r="G83"/>
  <c r="D83"/>
  <c r="O82"/>
  <c r="N82"/>
  <c r="M82"/>
  <c r="J82"/>
  <c r="G82"/>
  <c r="D82"/>
  <c r="O81"/>
  <c r="N81"/>
  <c r="M81"/>
  <c r="J81"/>
  <c r="G81"/>
  <c r="D81"/>
  <c r="O80"/>
  <c r="N80"/>
  <c r="M80"/>
  <c r="M102" s="1"/>
  <c r="J80"/>
  <c r="G80"/>
  <c r="D80"/>
  <c r="AF311"/>
  <c r="AE311"/>
  <c r="AD311"/>
  <c r="AA311"/>
  <c r="X311"/>
  <c r="U311"/>
  <c r="O311"/>
  <c r="N311"/>
  <c r="M311"/>
  <c r="J311"/>
  <c r="G311"/>
  <c r="D311"/>
  <c r="AC310"/>
  <c r="AB310"/>
  <c r="Z310"/>
  <c r="Y310"/>
  <c r="W310"/>
  <c r="V310"/>
  <c r="T310"/>
  <c r="S310"/>
  <c r="L310"/>
  <c r="K310"/>
  <c r="I310"/>
  <c r="H310"/>
  <c r="F310"/>
  <c r="E310"/>
  <c r="C310"/>
  <c r="B310"/>
  <c r="AF309"/>
  <c r="AE309"/>
  <c r="AD309"/>
  <c r="AA309"/>
  <c r="X309"/>
  <c r="U309"/>
  <c r="O309"/>
  <c r="N309"/>
  <c r="M309"/>
  <c r="J309"/>
  <c r="G309"/>
  <c r="D309"/>
  <c r="AF308"/>
  <c r="AE308"/>
  <c r="AD308"/>
  <c r="AA308"/>
  <c r="X308"/>
  <c r="U308"/>
  <c r="O308"/>
  <c r="N308"/>
  <c r="M308"/>
  <c r="J308"/>
  <c r="G308"/>
  <c r="D308"/>
  <c r="AF307"/>
  <c r="AE307"/>
  <c r="AD307"/>
  <c r="AA307"/>
  <c r="X307"/>
  <c r="U307"/>
  <c r="O307"/>
  <c r="N307"/>
  <c r="M307"/>
  <c r="J307"/>
  <c r="G307"/>
  <c r="D307"/>
  <c r="AF306"/>
  <c r="AE306"/>
  <c r="AD306"/>
  <c r="AA306"/>
  <c r="X306"/>
  <c r="U306"/>
  <c r="O306"/>
  <c r="N306"/>
  <c r="M306"/>
  <c r="J306"/>
  <c r="G306"/>
  <c r="D306"/>
  <c r="AF305"/>
  <c r="AE305"/>
  <c r="AD305"/>
  <c r="AA305"/>
  <c r="X305"/>
  <c r="U305"/>
  <c r="O305"/>
  <c r="N305"/>
  <c r="M305"/>
  <c r="J305"/>
  <c r="G305"/>
  <c r="D305"/>
  <c r="AF304"/>
  <c r="AE304"/>
  <c r="AD304"/>
  <c r="AA304"/>
  <c r="X304"/>
  <c r="U304"/>
  <c r="O304"/>
  <c r="N304"/>
  <c r="M304"/>
  <c r="J304"/>
  <c r="G304"/>
  <c r="D304"/>
  <c r="AF303"/>
  <c r="AE303"/>
  <c r="AD303"/>
  <c r="AA303"/>
  <c r="X303"/>
  <c r="U303"/>
  <c r="O303"/>
  <c r="N303"/>
  <c r="M303"/>
  <c r="J303"/>
  <c r="G303"/>
  <c r="D303"/>
  <c r="AF302"/>
  <c r="AE302"/>
  <c r="AD302"/>
  <c r="AA302"/>
  <c r="X302"/>
  <c r="U302"/>
  <c r="O302"/>
  <c r="N302"/>
  <c r="M302"/>
  <c r="J302"/>
  <c r="G302"/>
  <c r="D302"/>
  <c r="AF301"/>
  <c r="AE301"/>
  <c r="AD301"/>
  <c r="AA301"/>
  <c r="X301"/>
  <c r="U301"/>
  <c r="O301"/>
  <c r="N301"/>
  <c r="M301"/>
  <c r="J301"/>
  <c r="G301"/>
  <c r="D301"/>
  <c r="AC300"/>
  <c r="AB300"/>
  <c r="Z300"/>
  <c r="Y300"/>
  <c r="W300"/>
  <c r="V300"/>
  <c r="T300"/>
  <c r="S300"/>
  <c r="L300"/>
  <c r="K300"/>
  <c r="I300"/>
  <c r="H300"/>
  <c r="F300"/>
  <c r="E300"/>
  <c r="C300"/>
  <c r="B300"/>
  <c r="AF299"/>
  <c r="AE299"/>
  <c r="AD299"/>
  <c r="AA299"/>
  <c r="X299"/>
  <c r="U299"/>
  <c r="O299"/>
  <c r="N299"/>
  <c r="M299"/>
  <c r="J299"/>
  <c r="G299"/>
  <c r="D299"/>
  <c r="AF298"/>
  <c r="AE298"/>
  <c r="AD298"/>
  <c r="AA298"/>
  <c r="X298"/>
  <c r="U298"/>
  <c r="O298"/>
  <c r="N298"/>
  <c r="M298"/>
  <c r="J298"/>
  <c r="G298"/>
  <c r="D298"/>
  <c r="AF297"/>
  <c r="AE297"/>
  <c r="AD297"/>
  <c r="AA297"/>
  <c r="X297"/>
  <c r="U297"/>
  <c r="O297"/>
  <c r="N297"/>
  <c r="M297"/>
  <c r="J297"/>
  <c r="G297"/>
  <c r="D297"/>
  <c r="AC296"/>
  <c r="AC312" s="1"/>
  <c r="AB296"/>
  <c r="AB312" s="1"/>
  <c r="Z296"/>
  <c r="Z312" s="1"/>
  <c r="Y296"/>
  <c r="Y312" s="1"/>
  <c r="W296"/>
  <c r="W312" s="1"/>
  <c r="V296"/>
  <c r="V312" s="1"/>
  <c r="T296"/>
  <c r="T312" s="1"/>
  <c r="S296"/>
  <c r="S312" s="1"/>
  <c r="L296"/>
  <c r="L312" s="1"/>
  <c r="K296"/>
  <c r="K312" s="1"/>
  <c r="I296"/>
  <c r="I312" s="1"/>
  <c r="H296"/>
  <c r="H312" s="1"/>
  <c r="F296"/>
  <c r="F312" s="1"/>
  <c r="E296"/>
  <c r="E312" s="1"/>
  <c r="C296"/>
  <c r="C312" s="1"/>
  <c r="B296"/>
  <c r="B312" s="1"/>
  <c r="AF295"/>
  <c r="AE295"/>
  <c r="AD295"/>
  <c r="AA295"/>
  <c r="X295"/>
  <c r="U295"/>
  <c r="O295"/>
  <c r="N295"/>
  <c r="M295"/>
  <c r="J295"/>
  <c r="G295"/>
  <c r="D295"/>
  <c r="AF294"/>
  <c r="AE294"/>
  <c r="AD294"/>
  <c r="AA294"/>
  <c r="X294"/>
  <c r="U294"/>
  <c r="O294"/>
  <c r="N294"/>
  <c r="M294"/>
  <c r="J294"/>
  <c r="G294"/>
  <c r="D294"/>
  <c r="AF288"/>
  <c r="AE288"/>
  <c r="AD288"/>
  <c r="AA288"/>
  <c r="X288"/>
  <c r="U288"/>
  <c r="O288"/>
  <c r="N288"/>
  <c r="M288"/>
  <c r="J288"/>
  <c r="G288"/>
  <c r="D288"/>
  <c r="AC287"/>
  <c r="AB287"/>
  <c r="Z287"/>
  <c r="Y287"/>
  <c r="W287"/>
  <c r="V287"/>
  <c r="T287"/>
  <c r="S287"/>
  <c r="L287"/>
  <c r="K287"/>
  <c r="I287"/>
  <c r="H287"/>
  <c r="F287"/>
  <c r="E287"/>
  <c r="C287"/>
  <c r="B287"/>
  <c r="AF286"/>
  <c r="AE286"/>
  <c r="AD286"/>
  <c r="AA286"/>
  <c r="X286"/>
  <c r="U286"/>
  <c r="O286"/>
  <c r="N286"/>
  <c r="M286"/>
  <c r="J286"/>
  <c r="G286"/>
  <c r="D286"/>
  <c r="AF285"/>
  <c r="AE285"/>
  <c r="AD285"/>
  <c r="AA285"/>
  <c r="X285"/>
  <c r="U285"/>
  <c r="O285"/>
  <c r="N285"/>
  <c r="M285"/>
  <c r="J285"/>
  <c r="G285"/>
  <c r="D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F278"/>
  <c r="AE278"/>
  <c r="AD278"/>
  <c r="AA278"/>
  <c r="X278"/>
  <c r="U278"/>
  <c r="O278"/>
  <c r="N278"/>
  <c r="M278"/>
  <c r="J278"/>
  <c r="G278"/>
  <c r="D278"/>
  <c r="AC277"/>
  <c r="AB277"/>
  <c r="Z277"/>
  <c r="Y277"/>
  <c r="W277"/>
  <c r="V277"/>
  <c r="T277"/>
  <c r="S277"/>
  <c r="L277"/>
  <c r="K277"/>
  <c r="I277"/>
  <c r="H277"/>
  <c r="F277"/>
  <c r="E277"/>
  <c r="C277"/>
  <c r="B277"/>
  <c r="AF276"/>
  <c r="AE276"/>
  <c r="AD276"/>
  <c r="AA276"/>
  <c r="X276"/>
  <c r="U276"/>
  <c r="O276"/>
  <c r="N276"/>
  <c r="M276"/>
  <c r="J276"/>
  <c r="G276"/>
  <c r="D276"/>
  <c r="AF275"/>
  <c r="AE275"/>
  <c r="AD275"/>
  <c r="AA275"/>
  <c r="X275"/>
  <c r="U275"/>
  <c r="O275"/>
  <c r="N275"/>
  <c r="M275"/>
  <c r="J275"/>
  <c r="G275"/>
  <c r="D275"/>
  <c r="AF274"/>
  <c r="AE274"/>
  <c r="AD274"/>
  <c r="AA274"/>
  <c r="X274"/>
  <c r="U274"/>
  <c r="O274"/>
  <c r="N274"/>
  <c r="M274"/>
  <c r="J274"/>
  <c r="G274"/>
  <c r="D274"/>
  <c r="AC273"/>
  <c r="AC289" s="1"/>
  <c r="AB273"/>
  <c r="AB289" s="1"/>
  <c r="Z273"/>
  <c r="Z289" s="1"/>
  <c r="Y273"/>
  <c r="Y289" s="1"/>
  <c r="W273"/>
  <c r="W289" s="1"/>
  <c r="V273"/>
  <c r="V289" s="1"/>
  <c r="T273"/>
  <c r="T289" s="1"/>
  <c r="S273"/>
  <c r="S289" s="1"/>
  <c r="L273"/>
  <c r="L289" s="1"/>
  <c r="K273"/>
  <c r="K289" s="1"/>
  <c r="I273"/>
  <c r="I289" s="1"/>
  <c r="H273"/>
  <c r="H289" s="1"/>
  <c r="F273"/>
  <c r="F289" s="1"/>
  <c r="E273"/>
  <c r="E289" s="1"/>
  <c r="C273"/>
  <c r="C289" s="1"/>
  <c r="B273"/>
  <c r="B289" s="1"/>
  <c r="AF272"/>
  <c r="AE272"/>
  <c r="AD272"/>
  <c r="AA272"/>
  <c r="X272"/>
  <c r="U272"/>
  <c r="O272"/>
  <c r="N272"/>
  <c r="M272"/>
  <c r="J272"/>
  <c r="G272"/>
  <c r="D272"/>
  <c r="AF271"/>
  <c r="AE271"/>
  <c r="AD271"/>
  <c r="AA271"/>
  <c r="X271"/>
  <c r="U271"/>
  <c r="O271"/>
  <c r="N271"/>
  <c r="M271"/>
  <c r="J271"/>
  <c r="G271"/>
  <c r="D271"/>
  <c r="BK264"/>
  <c r="BJ264"/>
  <c r="BH264"/>
  <c r="BG264"/>
  <c r="BE264"/>
  <c r="BD264"/>
  <c r="BB264"/>
  <c r="BA264"/>
  <c r="BN263"/>
  <c r="BM263"/>
  <c r="BL263"/>
  <c r="BI263"/>
  <c r="BF263"/>
  <c r="BC263"/>
  <c r="BN262"/>
  <c r="BM262"/>
  <c r="BL262"/>
  <c r="BI262"/>
  <c r="BF262"/>
  <c r="BC262"/>
  <c r="BN261"/>
  <c r="BM261"/>
  <c r="BL261"/>
  <c r="BI261"/>
  <c r="BF261"/>
  <c r="BC261"/>
  <c r="BN260"/>
  <c r="BM260"/>
  <c r="BL260"/>
  <c r="BI260"/>
  <c r="BF260"/>
  <c r="BC260"/>
  <c r="BN259"/>
  <c r="BM259"/>
  <c r="BL259"/>
  <c r="BI259"/>
  <c r="BF259"/>
  <c r="BC259"/>
  <c r="AW259"/>
  <c r="AV259"/>
  <c r="AU259"/>
  <c r="AR259"/>
  <c r="AO259"/>
  <c r="AL259"/>
  <c r="AF259"/>
  <c r="AE259"/>
  <c r="AD259"/>
  <c r="AA259"/>
  <c r="X259"/>
  <c r="U259"/>
  <c r="O259"/>
  <c r="N259"/>
  <c r="M259"/>
  <c r="J259"/>
  <c r="G259"/>
  <c r="D259"/>
  <c r="BN258"/>
  <c r="BM258"/>
  <c r="BL258"/>
  <c r="BI258"/>
  <c r="BF258"/>
  <c r="BC258"/>
  <c r="AT258"/>
  <c r="AS258"/>
  <c r="AQ258"/>
  <c r="AP258"/>
  <c r="AN258"/>
  <c r="AM258"/>
  <c r="AK258"/>
  <c r="AJ258"/>
  <c r="AC258"/>
  <c r="AB258"/>
  <c r="Z258"/>
  <c r="Y258"/>
  <c r="W258"/>
  <c r="V258"/>
  <c r="T258"/>
  <c r="S258"/>
  <c r="L258"/>
  <c r="K258"/>
  <c r="I258"/>
  <c r="H258"/>
  <c r="F258"/>
  <c r="E258"/>
  <c r="C258"/>
  <c r="B258"/>
  <c r="BN257"/>
  <c r="BM257"/>
  <c r="BL257"/>
  <c r="BI257"/>
  <c r="BF257"/>
  <c r="BC257"/>
  <c r="AW257"/>
  <c r="AV257"/>
  <c r="AU257"/>
  <c r="AR257"/>
  <c r="AO257"/>
  <c r="AL257"/>
  <c r="AF257"/>
  <c r="AE257"/>
  <c r="AD257"/>
  <c r="AA257"/>
  <c r="X257"/>
  <c r="U257"/>
  <c r="O257"/>
  <c r="N257"/>
  <c r="M257"/>
  <c r="J257"/>
  <c r="G257"/>
  <c r="D257"/>
  <c r="BN256"/>
  <c r="BM256"/>
  <c r="BL256"/>
  <c r="BI256"/>
  <c r="BF256"/>
  <c r="BC256"/>
  <c r="AW256"/>
  <c r="AV256"/>
  <c r="AU256"/>
  <c r="AR256"/>
  <c r="AO256"/>
  <c r="AL256"/>
  <c r="AF256"/>
  <c r="AE256"/>
  <c r="AD256"/>
  <c r="AA256"/>
  <c r="X256"/>
  <c r="U256"/>
  <c r="O256"/>
  <c r="N256"/>
  <c r="M256"/>
  <c r="J256"/>
  <c r="G256"/>
  <c r="D256"/>
  <c r="BN255"/>
  <c r="BM255"/>
  <c r="BL255"/>
  <c r="BI255"/>
  <c r="BF255"/>
  <c r="BC255"/>
  <c r="AW255"/>
  <c r="AV255"/>
  <c r="AU255"/>
  <c r="AR255"/>
  <c r="AO255"/>
  <c r="AL255"/>
  <c r="AF255"/>
  <c r="AE255"/>
  <c r="AD255"/>
  <c r="AA255"/>
  <c r="X255"/>
  <c r="U255"/>
  <c r="O255"/>
  <c r="N255"/>
  <c r="M255"/>
  <c r="J255"/>
  <c r="G255"/>
  <c r="D255"/>
  <c r="BN254"/>
  <c r="BM254"/>
  <c r="BL254"/>
  <c r="BI254"/>
  <c r="BF254"/>
  <c r="BC254"/>
  <c r="AW254"/>
  <c r="AV254"/>
  <c r="AU254"/>
  <c r="AR254"/>
  <c r="AO254"/>
  <c r="AL254"/>
  <c r="AF254"/>
  <c r="AE254"/>
  <c r="AD254"/>
  <c r="AA254"/>
  <c r="X254"/>
  <c r="U254"/>
  <c r="O254"/>
  <c r="N254"/>
  <c r="M254"/>
  <c r="J254"/>
  <c r="G254"/>
  <c r="D254"/>
  <c r="BN253"/>
  <c r="BM253"/>
  <c r="BL253"/>
  <c r="BI253"/>
  <c r="BF253"/>
  <c r="BC253"/>
  <c r="AW253"/>
  <c r="AV253"/>
  <c r="AU253"/>
  <c r="AR253"/>
  <c r="AO253"/>
  <c r="AL253"/>
  <c r="AF253"/>
  <c r="AE253"/>
  <c r="AD253"/>
  <c r="AA253"/>
  <c r="X253"/>
  <c r="U253"/>
  <c r="O253"/>
  <c r="N253"/>
  <c r="M253"/>
  <c r="J253"/>
  <c r="G253"/>
  <c r="D253"/>
  <c r="BN252"/>
  <c r="BM252"/>
  <c r="BL252"/>
  <c r="BI252"/>
  <c r="BF252"/>
  <c r="BC252"/>
  <c r="AW252"/>
  <c r="AV252"/>
  <c r="AU252"/>
  <c r="AR252"/>
  <c r="AO252"/>
  <c r="AL252"/>
  <c r="AF252"/>
  <c r="AE252"/>
  <c r="AD252"/>
  <c r="AA252"/>
  <c r="X252"/>
  <c r="U252"/>
  <c r="O252"/>
  <c r="N252"/>
  <c r="M252"/>
  <c r="J252"/>
  <c r="G252"/>
  <c r="D252"/>
  <c r="BN251"/>
  <c r="BM251"/>
  <c r="BL251"/>
  <c r="BI251"/>
  <c r="BF251"/>
  <c r="BC251"/>
  <c r="AW251"/>
  <c r="AV251"/>
  <c r="AU251"/>
  <c r="AR251"/>
  <c r="AO251"/>
  <c r="AL251"/>
  <c r="AF251"/>
  <c r="AE251"/>
  <c r="AD251"/>
  <c r="AA251"/>
  <c r="X251"/>
  <c r="U251"/>
  <c r="O251"/>
  <c r="N251"/>
  <c r="M251"/>
  <c r="J251"/>
  <c r="G251"/>
  <c r="D251"/>
  <c r="BN250"/>
  <c r="BM250"/>
  <c r="BL250"/>
  <c r="BI250"/>
  <c r="BF250"/>
  <c r="BC250"/>
  <c r="AW250"/>
  <c r="AV250"/>
  <c r="AU250"/>
  <c r="AR250"/>
  <c r="AO250"/>
  <c r="AL250"/>
  <c r="AF250"/>
  <c r="AE250"/>
  <c r="AD250"/>
  <c r="AA250"/>
  <c r="X250"/>
  <c r="U250"/>
  <c r="O250"/>
  <c r="N250"/>
  <c r="M250"/>
  <c r="J250"/>
  <c r="G250"/>
  <c r="D250"/>
  <c r="BN249"/>
  <c r="BM249"/>
  <c r="BL249"/>
  <c r="BI249"/>
  <c r="BF249"/>
  <c r="BC249"/>
  <c r="AW249"/>
  <c r="AV249"/>
  <c r="AU249"/>
  <c r="AR249"/>
  <c r="AO249"/>
  <c r="AL249"/>
  <c r="AF249"/>
  <c r="AE249"/>
  <c r="AD249"/>
  <c r="AA249"/>
  <c r="X249"/>
  <c r="U249"/>
  <c r="O249"/>
  <c r="N249"/>
  <c r="M249"/>
  <c r="J249"/>
  <c r="G249"/>
  <c r="D249"/>
  <c r="BN248"/>
  <c r="BM248"/>
  <c r="BL248"/>
  <c r="BI248"/>
  <c r="BF248"/>
  <c r="BC248"/>
  <c r="AT248"/>
  <c r="AS248"/>
  <c r="AQ248"/>
  <c r="AP248"/>
  <c r="AN248"/>
  <c r="AM248"/>
  <c r="AK248"/>
  <c r="AJ248"/>
  <c r="AC248"/>
  <c r="AB248"/>
  <c r="Z248"/>
  <c r="Y248"/>
  <c r="W248"/>
  <c r="V248"/>
  <c r="T248"/>
  <c r="S248"/>
  <c r="L248"/>
  <c r="K248"/>
  <c r="I248"/>
  <c r="H248"/>
  <c r="F248"/>
  <c r="E248"/>
  <c r="C248"/>
  <c r="B248"/>
  <c r="BN247"/>
  <c r="BM247"/>
  <c r="BL247"/>
  <c r="BI247"/>
  <c r="BF247"/>
  <c r="BC247"/>
  <c r="AW247"/>
  <c r="AV247"/>
  <c r="AU247"/>
  <c r="AR247"/>
  <c r="AO247"/>
  <c r="AL247"/>
  <c r="AF247"/>
  <c r="AE247"/>
  <c r="AD247"/>
  <c r="AA247"/>
  <c r="X247"/>
  <c r="U247"/>
  <c r="O247"/>
  <c r="N247"/>
  <c r="M247"/>
  <c r="J247"/>
  <c r="G247"/>
  <c r="D247"/>
  <c r="BN246"/>
  <c r="BM246"/>
  <c r="BL246"/>
  <c r="BI246"/>
  <c r="BF246"/>
  <c r="BC246"/>
  <c r="AW246"/>
  <c r="AV246"/>
  <c r="AU246"/>
  <c r="AR246"/>
  <c r="AO246"/>
  <c r="AL246"/>
  <c r="AF246"/>
  <c r="AE246"/>
  <c r="AD246"/>
  <c r="AA246"/>
  <c r="X246"/>
  <c r="U246"/>
  <c r="O246"/>
  <c r="N246"/>
  <c r="M246"/>
  <c r="J246"/>
  <c r="G246"/>
  <c r="D246"/>
  <c r="BN245"/>
  <c r="BM245"/>
  <c r="BL245"/>
  <c r="BI245"/>
  <c r="BF245"/>
  <c r="BC245"/>
  <c r="AW245"/>
  <c r="AV245"/>
  <c r="AU245"/>
  <c r="AR245"/>
  <c r="AO245"/>
  <c r="AL245"/>
  <c r="AF245"/>
  <c r="AE245"/>
  <c r="AD245"/>
  <c r="AA245"/>
  <c r="X245"/>
  <c r="U245"/>
  <c r="O245"/>
  <c r="N245"/>
  <c r="M245"/>
  <c r="J245"/>
  <c r="G245"/>
  <c r="D245"/>
  <c r="BN244"/>
  <c r="BM244"/>
  <c r="BL244"/>
  <c r="BI244"/>
  <c r="BF244"/>
  <c r="BC244"/>
  <c r="AT244"/>
  <c r="AS244"/>
  <c r="AQ244"/>
  <c r="AP244"/>
  <c r="AN244"/>
  <c r="AM244"/>
  <c r="AK244"/>
  <c r="AJ244"/>
  <c r="AC244"/>
  <c r="AB244"/>
  <c r="Z244"/>
  <c r="Y244"/>
  <c r="W244"/>
  <c r="V244"/>
  <c r="T244"/>
  <c r="S244"/>
  <c r="L244"/>
  <c r="K244"/>
  <c r="I244"/>
  <c r="H244"/>
  <c r="F244"/>
  <c r="E244"/>
  <c r="C244"/>
  <c r="B244"/>
  <c r="BN243"/>
  <c r="BM243"/>
  <c r="BL243"/>
  <c r="BI243"/>
  <c r="BF243"/>
  <c r="BC243"/>
  <c r="AW243"/>
  <c r="AV243"/>
  <c r="AU243"/>
  <c r="AR243"/>
  <c r="AO243"/>
  <c r="AL243"/>
  <c r="AF243"/>
  <c r="AE243"/>
  <c r="AD243"/>
  <c r="AA243"/>
  <c r="X243"/>
  <c r="U243"/>
  <c r="O243"/>
  <c r="N243"/>
  <c r="M243"/>
  <c r="J243"/>
  <c r="G243"/>
  <c r="D243"/>
  <c r="BN242"/>
  <c r="BM242"/>
  <c r="BL242"/>
  <c r="BI242"/>
  <c r="BF242"/>
  <c r="BC242"/>
  <c r="AW242"/>
  <c r="AV242"/>
  <c r="AU242"/>
  <c r="AR242"/>
  <c r="AO242"/>
  <c r="AL242"/>
  <c r="AF242"/>
  <c r="AE242"/>
  <c r="AD242"/>
  <c r="AA242"/>
  <c r="X242"/>
  <c r="U242"/>
  <c r="O242"/>
  <c r="N242"/>
  <c r="M242"/>
  <c r="J242"/>
  <c r="G242"/>
  <c r="D242"/>
  <c r="BN238"/>
  <c r="BM238"/>
  <c r="BL238"/>
  <c r="BI238"/>
  <c r="BF238"/>
  <c r="BC238"/>
  <c r="AT238"/>
  <c r="AS238"/>
  <c r="AQ238"/>
  <c r="AP238"/>
  <c r="AN238"/>
  <c r="AM238"/>
  <c r="AK238"/>
  <c r="AJ238"/>
  <c r="AC238"/>
  <c r="AB238"/>
  <c r="Z238"/>
  <c r="Y238"/>
  <c r="W238"/>
  <c r="V238"/>
  <c r="T238"/>
  <c r="S238"/>
  <c r="O238"/>
  <c r="P238" s="1"/>
  <c r="M238"/>
  <c r="J238"/>
  <c r="G238"/>
  <c r="D238"/>
  <c r="BN237"/>
  <c r="BM237"/>
  <c r="BL237"/>
  <c r="BI237"/>
  <c r="BF237"/>
  <c r="BC237"/>
  <c r="AW237"/>
  <c r="AV237"/>
  <c r="AU237"/>
  <c r="AR237"/>
  <c r="AO237"/>
  <c r="AL237"/>
  <c r="AF237"/>
  <c r="AE237"/>
  <c r="AD237"/>
  <c r="AA237"/>
  <c r="X237"/>
  <c r="U237"/>
  <c r="O237"/>
  <c r="P237" s="1"/>
  <c r="M237"/>
  <c r="J237"/>
  <c r="G237"/>
  <c r="D237"/>
  <c r="BN236"/>
  <c r="BM236"/>
  <c r="BL236"/>
  <c r="BI236"/>
  <c r="BF236"/>
  <c r="BC236"/>
  <c r="AW236"/>
  <c r="AV236"/>
  <c r="AU236"/>
  <c r="AR236"/>
  <c r="AO236"/>
  <c r="AL236"/>
  <c r="AF236"/>
  <c r="AE236"/>
  <c r="AD236"/>
  <c r="AA236"/>
  <c r="X236"/>
  <c r="U236"/>
  <c r="O236"/>
  <c r="N236"/>
  <c r="M236"/>
  <c r="J236"/>
  <c r="G236"/>
  <c r="D236"/>
  <c r="BN235"/>
  <c r="BM235"/>
  <c r="BL235"/>
  <c r="BI235"/>
  <c r="BF235"/>
  <c r="BC235"/>
  <c r="AW235"/>
  <c r="AV235"/>
  <c r="AU235"/>
  <c r="AR235"/>
  <c r="AO235"/>
  <c r="AL235"/>
  <c r="AF235"/>
  <c r="AE235"/>
  <c r="AD235"/>
  <c r="AA235"/>
  <c r="X235"/>
  <c r="U235"/>
  <c r="O235"/>
  <c r="N235"/>
  <c r="M235"/>
  <c r="J235"/>
  <c r="G235"/>
  <c r="D235"/>
  <c r="BN234"/>
  <c r="BM234"/>
  <c r="BL234"/>
  <c r="BI234"/>
  <c r="BF234"/>
  <c r="BC234"/>
  <c r="AW234"/>
  <c r="AV234"/>
  <c r="AU234"/>
  <c r="AR234"/>
  <c r="AO234"/>
  <c r="AL234"/>
  <c r="AF234"/>
  <c r="AE234"/>
  <c r="AD234"/>
  <c r="AA234"/>
  <c r="X234"/>
  <c r="U234"/>
  <c r="O234"/>
  <c r="P234" s="1"/>
  <c r="M234"/>
  <c r="J234"/>
  <c r="G234"/>
  <c r="D234"/>
  <c r="BN233"/>
  <c r="BM233"/>
  <c r="BL233"/>
  <c r="BI233"/>
  <c r="BF233"/>
  <c r="BC233"/>
  <c r="AW233"/>
  <c r="AV233"/>
  <c r="AU233"/>
  <c r="AR233"/>
  <c r="AO233"/>
  <c r="AL233"/>
  <c r="AF233"/>
  <c r="AE233"/>
  <c r="AD233"/>
  <c r="AA233"/>
  <c r="X233"/>
  <c r="U233"/>
  <c r="O233"/>
  <c r="P233" s="1"/>
  <c r="M233"/>
  <c r="J233"/>
  <c r="G233"/>
  <c r="D233"/>
  <c r="BN232"/>
  <c r="BM232"/>
  <c r="BL232"/>
  <c r="BI232"/>
  <c r="BF232"/>
  <c r="BC232"/>
  <c r="AW232"/>
  <c r="AV232"/>
  <c r="AU232"/>
  <c r="AR232"/>
  <c r="AO232"/>
  <c r="AL232"/>
  <c r="AF232"/>
  <c r="AE232"/>
  <c r="AD232"/>
  <c r="AA232"/>
  <c r="X232"/>
  <c r="U232"/>
  <c r="O232"/>
  <c r="P232" s="1"/>
  <c r="M232"/>
  <c r="J232"/>
  <c r="G232"/>
  <c r="D232"/>
  <c r="BN231"/>
  <c r="BM231"/>
  <c r="BL231"/>
  <c r="BI231"/>
  <c r="BF231"/>
  <c r="BC231"/>
  <c r="AW231"/>
  <c r="AV231"/>
  <c r="AU231"/>
  <c r="AR231"/>
  <c r="AO231"/>
  <c r="AL231"/>
  <c r="AF231"/>
  <c r="AE231"/>
  <c r="AD231"/>
  <c r="AA231"/>
  <c r="X231"/>
  <c r="U231"/>
  <c r="O231"/>
  <c r="P231" s="1"/>
  <c r="M231"/>
  <c r="J231"/>
  <c r="G231"/>
  <c r="D231"/>
  <c r="BN230"/>
  <c r="BM230"/>
  <c r="BL230"/>
  <c r="BI230"/>
  <c r="BF230"/>
  <c r="BC230"/>
  <c r="AW230"/>
  <c r="AV230"/>
  <c r="AU230"/>
  <c r="AR230"/>
  <c r="AO230"/>
  <c r="AL230"/>
  <c r="AF230"/>
  <c r="AE230"/>
  <c r="AD230"/>
  <c r="AA230"/>
  <c r="X230"/>
  <c r="U230"/>
  <c r="O230"/>
  <c r="N230"/>
  <c r="M230"/>
  <c r="J230"/>
  <c r="G230"/>
  <c r="D230"/>
  <c r="BN229"/>
  <c r="BM229"/>
  <c r="BL229"/>
  <c r="BI229"/>
  <c r="BF229"/>
  <c r="BC229"/>
  <c r="AW229"/>
  <c r="AV229"/>
  <c r="AU229"/>
  <c r="AR229"/>
  <c r="AO229"/>
  <c r="AL229"/>
  <c r="AF229"/>
  <c r="AE229"/>
  <c r="AD229"/>
  <c r="AA229"/>
  <c r="X229"/>
  <c r="U229"/>
  <c r="O229"/>
  <c r="P229" s="1"/>
  <c r="M229"/>
  <c r="J229"/>
  <c r="G229"/>
  <c r="D229"/>
  <c r="BN228"/>
  <c r="BM228"/>
  <c r="BL228"/>
  <c r="BI228"/>
  <c r="BF228"/>
  <c r="BC228"/>
  <c r="AW228"/>
  <c r="AV228"/>
  <c r="AU228"/>
  <c r="AR228"/>
  <c r="AO228"/>
  <c r="AL228"/>
  <c r="AF228"/>
  <c r="AE228"/>
  <c r="AD228"/>
  <c r="AA228"/>
  <c r="X228"/>
  <c r="U228"/>
  <c r="O228"/>
  <c r="P228" s="1"/>
  <c r="M228"/>
  <c r="J228"/>
  <c r="G228"/>
  <c r="D228"/>
  <c r="BN227"/>
  <c r="BM227"/>
  <c r="BL227"/>
  <c r="BI227"/>
  <c r="BF227"/>
  <c r="BC227"/>
  <c r="AW227"/>
  <c r="AV227"/>
  <c r="AU227"/>
  <c r="AR227"/>
  <c r="AO227"/>
  <c r="AL227"/>
  <c r="AF227"/>
  <c r="AE227"/>
  <c r="AD227"/>
  <c r="AA227"/>
  <c r="X227"/>
  <c r="U227"/>
  <c r="O227"/>
  <c r="P227" s="1"/>
  <c r="M227"/>
  <c r="J227"/>
  <c r="G227"/>
  <c r="D227"/>
  <c r="BN226"/>
  <c r="BM226"/>
  <c r="BL226"/>
  <c r="BI226"/>
  <c r="BF226"/>
  <c r="BC226"/>
  <c r="AW226"/>
  <c r="AV226"/>
  <c r="AU226"/>
  <c r="AR226"/>
  <c r="AO226"/>
  <c r="AL226"/>
  <c r="AF226"/>
  <c r="AE226"/>
  <c r="AD226"/>
  <c r="AA226"/>
  <c r="X226"/>
  <c r="U226"/>
  <c r="O226"/>
  <c r="P226" s="1"/>
  <c r="M226"/>
  <c r="J226"/>
  <c r="G226"/>
  <c r="D226"/>
  <c r="BN225"/>
  <c r="BM225"/>
  <c r="BL225"/>
  <c r="BI225"/>
  <c r="BF225"/>
  <c r="BC225"/>
  <c r="AW225"/>
  <c r="AV225"/>
  <c r="AU225"/>
  <c r="AR225"/>
  <c r="AO225"/>
  <c r="AL225"/>
  <c r="AF225"/>
  <c r="AE225"/>
  <c r="AD225"/>
  <c r="AA225"/>
  <c r="X225"/>
  <c r="U225"/>
  <c r="O225"/>
  <c r="P225" s="1"/>
  <c r="M225"/>
  <c r="J225"/>
  <c r="G225"/>
  <c r="D225"/>
  <c r="BN224"/>
  <c r="BM224"/>
  <c r="BL224"/>
  <c r="BI224"/>
  <c r="BF224"/>
  <c r="BC224"/>
  <c r="AW224"/>
  <c r="AV224"/>
  <c r="AU224"/>
  <c r="AR224"/>
  <c r="AO224"/>
  <c r="AL224"/>
  <c r="AF224"/>
  <c r="AE224"/>
  <c r="AD224"/>
  <c r="AA224"/>
  <c r="X224"/>
  <c r="U224"/>
  <c r="O224"/>
  <c r="P224" s="1"/>
  <c r="M224"/>
  <c r="J224"/>
  <c r="G224"/>
  <c r="D224"/>
  <c r="BN223"/>
  <c r="BM223"/>
  <c r="BL223"/>
  <c r="BI223"/>
  <c r="BF223"/>
  <c r="BC223"/>
  <c r="AW223"/>
  <c r="AV223"/>
  <c r="AU223"/>
  <c r="AR223"/>
  <c r="AO223"/>
  <c r="AL223"/>
  <c r="AF223"/>
  <c r="AE223"/>
  <c r="AD223"/>
  <c r="AA223"/>
  <c r="X223"/>
  <c r="U223"/>
  <c r="O223"/>
  <c r="P223" s="1"/>
  <c r="M223"/>
  <c r="J223"/>
  <c r="G223"/>
  <c r="D223"/>
  <c r="BN222"/>
  <c r="BM222"/>
  <c r="BL222"/>
  <c r="BI222"/>
  <c r="BF222"/>
  <c r="BC222"/>
  <c r="AW222"/>
  <c r="AV222"/>
  <c r="AU222"/>
  <c r="AR222"/>
  <c r="AO222"/>
  <c r="AL222"/>
  <c r="AF222"/>
  <c r="AE222"/>
  <c r="AD222"/>
  <c r="AA222"/>
  <c r="X222"/>
  <c r="U222"/>
  <c r="O222"/>
  <c r="P222" s="1"/>
  <c r="M222"/>
  <c r="J222"/>
  <c r="G222"/>
  <c r="D222"/>
  <c r="BN221"/>
  <c r="BM221"/>
  <c r="BL221"/>
  <c r="BI221"/>
  <c r="BF221"/>
  <c r="BC221"/>
  <c r="AW221"/>
  <c r="AV221"/>
  <c r="AU221"/>
  <c r="AR221"/>
  <c r="AO221"/>
  <c r="AL221"/>
  <c r="AF221"/>
  <c r="AE221"/>
  <c r="AD221"/>
  <c r="AA221"/>
  <c r="X221"/>
  <c r="U221"/>
  <c r="O221"/>
  <c r="P221" s="1"/>
  <c r="M221"/>
  <c r="J221"/>
  <c r="G221"/>
  <c r="D221"/>
  <c r="BN220"/>
  <c r="BM220"/>
  <c r="BL220"/>
  <c r="BI220"/>
  <c r="BF220"/>
  <c r="BC220"/>
  <c r="AW220"/>
  <c r="AV220"/>
  <c r="AU220"/>
  <c r="AR220"/>
  <c r="AO220"/>
  <c r="AL220"/>
  <c r="AF220"/>
  <c r="AE220"/>
  <c r="AD220"/>
  <c r="AA220"/>
  <c r="X220"/>
  <c r="U220"/>
  <c r="O220"/>
  <c r="P220" s="1"/>
  <c r="M220"/>
  <c r="J220"/>
  <c r="G220"/>
  <c r="D220"/>
  <c r="BN219"/>
  <c r="BM219"/>
  <c r="BL219"/>
  <c r="BI219"/>
  <c r="BF219"/>
  <c r="BC219"/>
  <c r="AW219"/>
  <c r="AV219"/>
  <c r="AU219"/>
  <c r="AR219"/>
  <c r="AO219"/>
  <c r="AL219"/>
  <c r="AF219"/>
  <c r="AE219"/>
  <c r="AD219"/>
  <c r="AA219"/>
  <c r="X219"/>
  <c r="U219"/>
  <c r="O219"/>
  <c r="P219" s="1"/>
  <c r="M219"/>
  <c r="J219"/>
  <c r="G219"/>
  <c r="D219"/>
  <c r="BN218"/>
  <c r="BM218"/>
  <c r="BL218"/>
  <c r="BI218"/>
  <c r="BF218"/>
  <c r="BC218"/>
  <c r="AW218"/>
  <c r="AV218"/>
  <c r="AU218"/>
  <c r="AR218"/>
  <c r="AO218"/>
  <c r="AL218"/>
  <c r="AF218"/>
  <c r="AE218"/>
  <c r="AD218"/>
  <c r="AA218"/>
  <c r="X218"/>
  <c r="U218"/>
  <c r="O218"/>
  <c r="P218" s="1"/>
  <c r="M218"/>
  <c r="J218"/>
  <c r="G218"/>
  <c r="D218"/>
  <c r="BN217"/>
  <c r="BM217"/>
  <c r="BL217"/>
  <c r="BI217"/>
  <c r="BF217"/>
  <c r="BC217"/>
  <c r="AW217"/>
  <c r="AV217"/>
  <c r="AU217"/>
  <c r="AR217"/>
  <c r="AO217"/>
  <c r="AL217"/>
  <c r="AF217"/>
  <c r="AE217"/>
  <c r="AD217"/>
  <c r="AA217"/>
  <c r="X217"/>
  <c r="U217"/>
  <c r="O217"/>
  <c r="P217" s="1"/>
  <c r="M217"/>
  <c r="J217"/>
  <c r="G217"/>
  <c r="D217"/>
  <c r="BN216"/>
  <c r="BM216"/>
  <c r="BL216"/>
  <c r="BI216"/>
  <c r="BF216"/>
  <c r="BC216"/>
  <c r="AW216"/>
  <c r="AV216"/>
  <c r="AU216"/>
  <c r="AR216"/>
  <c r="AO216"/>
  <c r="AL216"/>
  <c r="AF216"/>
  <c r="AE216"/>
  <c r="AD216"/>
  <c r="AA216"/>
  <c r="X216"/>
  <c r="U216"/>
  <c r="O216"/>
  <c r="P216" s="1"/>
  <c r="M216"/>
  <c r="J216"/>
  <c r="G216"/>
  <c r="D216"/>
  <c r="BN210"/>
  <c r="BM210"/>
  <c r="BK210"/>
  <c r="BJ210"/>
  <c r="BH210"/>
  <c r="BG210"/>
  <c r="BE210"/>
  <c r="BD210"/>
  <c r="BB210"/>
  <c r="BA210"/>
  <c r="AX210"/>
  <c r="AW210"/>
  <c r="AV210"/>
  <c r="AU210"/>
  <c r="AT210"/>
  <c r="AS210"/>
  <c r="AR210"/>
  <c r="AQ210"/>
  <c r="AP210"/>
  <c r="AN210"/>
  <c r="AM210"/>
  <c r="AL210"/>
  <c r="AK210"/>
  <c r="AJ210"/>
  <c r="AC210"/>
  <c r="AB210"/>
  <c r="Z210"/>
  <c r="Y210"/>
  <c r="W210"/>
  <c r="V210"/>
  <c r="T210"/>
  <c r="S210"/>
  <c r="L210"/>
  <c r="K210"/>
  <c r="I210"/>
  <c r="H210"/>
  <c r="F210"/>
  <c r="E210"/>
  <c r="C210"/>
  <c r="B210"/>
  <c r="BO209"/>
  <c r="BL209"/>
  <c r="BI209"/>
  <c r="BF209"/>
  <c r="BC209"/>
  <c r="AF209"/>
  <c r="AE209"/>
  <c r="AD209"/>
  <c r="AA209"/>
  <c r="X209"/>
  <c r="U209"/>
  <c r="O209"/>
  <c r="N209"/>
  <c r="M209"/>
  <c r="J209"/>
  <c r="G209"/>
  <c r="D209"/>
  <c r="BO208"/>
  <c r="BL208"/>
  <c r="BI208"/>
  <c r="BF208"/>
  <c r="BC208"/>
  <c r="AF208"/>
  <c r="AE208"/>
  <c r="AD208"/>
  <c r="AA208"/>
  <c r="X208"/>
  <c r="U208"/>
  <c r="O208"/>
  <c r="N208"/>
  <c r="M208"/>
  <c r="J208"/>
  <c r="G208"/>
  <c r="D208"/>
  <c r="BO207"/>
  <c r="BL207"/>
  <c r="BI207"/>
  <c r="BF207"/>
  <c r="BC207"/>
  <c r="AF207"/>
  <c r="AE207"/>
  <c r="AD207"/>
  <c r="AA207"/>
  <c r="X207"/>
  <c r="U207"/>
  <c r="O207"/>
  <c r="N207"/>
  <c r="M207"/>
  <c r="J207"/>
  <c r="G207"/>
  <c r="D207"/>
  <c r="BO206"/>
  <c r="BL206"/>
  <c r="BI206"/>
  <c r="BF206"/>
  <c r="BC206"/>
  <c r="AF206"/>
  <c r="AE206"/>
  <c r="AD206"/>
  <c r="AA206"/>
  <c r="X206"/>
  <c r="U206"/>
  <c r="O206"/>
  <c r="N206"/>
  <c r="M206"/>
  <c r="J206"/>
  <c r="G206"/>
  <c r="D206"/>
  <c r="BO205"/>
  <c r="BL205"/>
  <c r="BI205"/>
  <c r="BF205"/>
  <c r="BC205"/>
  <c r="AF205"/>
  <c r="AE205"/>
  <c r="AD205"/>
  <c r="AA205"/>
  <c r="X205"/>
  <c r="U205"/>
  <c r="O205"/>
  <c r="N205"/>
  <c r="M205"/>
  <c r="J205"/>
  <c r="G205"/>
  <c r="D205"/>
  <c r="BO204"/>
  <c r="BL204"/>
  <c r="BI204"/>
  <c r="BF204"/>
  <c r="BC204"/>
  <c r="AF204"/>
  <c r="AE204"/>
  <c r="AD204"/>
  <c r="AA204"/>
  <c r="X204"/>
  <c r="U204"/>
  <c r="O204"/>
  <c r="N204"/>
  <c r="M204"/>
  <c r="J204"/>
  <c r="G204"/>
  <c r="D204"/>
  <c r="BO203"/>
  <c r="BL203"/>
  <c r="BI203"/>
  <c r="BF203"/>
  <c r="BC203"/>
  <c r="AF203"/>
  <c r="AE203"/>
  <c r="AD203"/>
  <c r="AA203"/>
  <c r="X203"/>
  <c r="U203"/>
  <c r="O203"/>
  <c r="N203"/>
  <c r="M203"/>
  <c r="J203"/>
  <c r="G203"/>
  <c r="D203"/>
  <c r="BO202"/>
  <c r="BL202"/>
  <c r="BI202"/>
  <c r="BF202"/>
  <c r="BC202"/>
  <c r="AF202"/>
  <c r="AE202"/>
  <c r="AD202"/>
  <c r="AA202"/>
  <c r="X202"/>
  <c r="U202"/>
  <c r="O202"/>
  <c r="N202"/>
  <c r="M202"/>
  <c r="J202"/>
  <c r="G202"/>
  <c r="D202"/>
  <c r="BO201"/>
  <c r="BL201"/>
  <c r="BI201"/>
  <c r="BF201"/>
  <c r="BC201"/>
  <c r="AF201"/>
  <c r="AE201"/>
  <c r="AD201"/>
  <c r="AA201"/>
  <c r="X201"/>
  <c r="U201"/>
  <c r="O201"/>
  <c r="N201"/>
  <c r="M201"/>
  <c r="J201"/>
  <c r="G201"/>
  <c r="D201"/>
  <c r="BO200"/>
  <c r="BL200"/>
  <c r="BI200"/>
  <c r="BF200"/>
  <c r="BC200"/>
  <c r="AF200"/>
  <c r="AE200"/>
  <c r="AD200"/>
  <c r="AA200"/>
  <c r="X200"/>
  <c r="U200"/>
  <c r="O200"/>
  <c r="N200"/>
  <c r="M200"/>
  <c r="J200"/>
  <c r="G200"/>
  <c r="D200"/>
  <c r="BO199"/>
  <c r="BL199"/>
  <c r="BI199"/>
  <c r="BF199"/>
  <c r="BC199"/>
  <c r="AF199"/>
  <c r="AE199"/>
  <c r="AD199"/>
  <c r="AA199"/>
  <c r="X199"/>
  <c r="U199"/>
  <c r="O199"/>
  <c r="N199"/>
  <c r="M199"/>
  <c r="J199"/>
  <c r="G199"/>
  <c r="D199"/>
  <c r="BO198"/>
  <c r="BL198"/>
  <c r="BI198"/>
  <c r="BF198"/>
  <c r="BC198"/>
  <c r="AF198"/>
  <c r="AE198"/>
  <c r="AD198"/>
  <c r="AA198"/>
  <c r="X198"/>
  <c r="U198"/>
  <c r="O198"/>
  <c r="N198"/>
  <c r="M198"/>
  <c r="J198"/>
  <c r="G198"/>
  <c r="D198"/>
  <c r="BO197"/>
  <c r="BL197"/>
  <c r="BI197"/>
  <c r="BF197"/>
  <c r="BC197"/>
  <c r="AF197"/>
  <c r="AE197"/>
  <c r="AD197"/>
  <c r="AA197"/>
  <c r="X197"/>
  <c r="U197"/>
  <c r="O197"/>
  <c r="N197"/>
  <c r="M197"/>
  <c r="J197"/>
  <c r="G197"/>
  <c r="D197"/>
  <c r="BO196"/>
  <c r="BL196"/>
  <c r="BI196"/>
  <c r="BF196"/>
  <c r="BC196"/>
  <c r="AF196"/>
  <c r="AE196"/>
  <c r="AD196"/>
  <c r="AA196"/>
  <c r="X196"/>
  <c r="U196"/>
  <c r="O196"/>
  <c r="N196"/>
  <c r="M196"/>
  <c r="J196"/>
  <c r="G196"/>
  <c r="D196"/>
  <c r="BO195"/>
  <c r="BL195"/>
  <c r="BI195"/>
  <c r="BF195"/>
  <c r="BC195"/>
  <c r="AF195"/>
  <c r="AE195"/>
  <c r="AD195"/>
  <c r="AA195"/>
  <c r="X195"/>
  <c r="U195"/>
  <c r="O195"/>
  <c r="N195"/>
  <c r="M195"/>
  <c r="J195"/>
  <c r="G195"/>
  <c r="D195"/>
  <c r="BO194"/>
  <c r="BL194"/>
  <c r="BI194"/>
  <c r="BF194"/>
  <c r="BC194"/>
  <c r="AF194"/>
  <c r="AE194"/>
  <c r="AD194"/>
  <c r="AA194"/>
  <c r="X194"/>
  <c r="U194"/>
  <c r="O194"/>
  <c r="N194"/>
  <c r="M194"/>
  <c r="J194"/>
  <c r="G194"/>
  <c r="D194"/>
  <c r="BO193"/>
  <c r="BL193"/>
  <c r="BI193"/>
  <c r="BF193"/>
  <c r="BC193"/>
  <c r="AF193"/>
  <c r="AE193"/>
  <c r="AD193"/>
  <c r="AA193"/>
  <c r="X193"/>
  <c r="U193"/>
  <c r="O193"/>
  <c r="N193"/>
  <c r="M193"/>
  <c r="J193"/>
  <c r="G193"/>
  <c r="D193"/>
  <c r="BO192"/>
  <c r="BL192"/>
  <c r="BI192"/>
  <c r="BF192"/>
  <c r="BC192"/>
  <c r="AF192"/>
  <c r="AE192"/>
  <c r="AD192"/>
  <c r="AA192"/>
  <c r="X192"/>
  <c r="U192"/>
  <c r="O192"/>
  <c r="N192"/>
  <c r="M192"/>
  <c r="J192"/>
  <c r="G192"/>
  <c r="D192"/>
  <c r="BO191"/>
  <c r="BL191"/>
  <c r="BI191"/>
  <c r="BF191"/>
  <c r="BC191"/>
  <c r="AF191"/>
  <c r="AE191"/>
  <c r="AD191"/>
  <c r="AA191"/>
  <c r="X191"/>
  <c r="U191"/>
  <c r="O191"/>
  <c r="N191"/>
  <c r="M191"/>
  <c r="J191"/>
  <c r="G191"/>
  <c r="D191"/>
  <c r="BO190"/>
  <c r="BL190"/>
  <c r="BI190"/>
  <c r="BF190"/>
  <c r="BC190"/>
  <c r="AF190"/>
  <c r="AE190"/>
  <c r="AD190"/>
  <c r="AA190"/>
  <c r="X190"/>
  <c r="U190"/>
  <c r="O190"/>
  <c r="N190"/>
  <c r="M190"/>
  <c r="J190"/>
  <c r="G190"/>
  <c r="D190"/>
  <c r="BO189"/>
  <c r="BL189"/>
  <c r="BI189"/>
  <c r="BF189"/>
  <c r="BC189"/>
  <c r="AF189"/>
  <c r="AE189"/>
  <c r="AD189"/>
  <c r="AA189"/>
  <c r="X189"/>
  <c r="U189"/>
  <c r="O189"/>
  <c r="N189"/>
  <c r="M189"/>
  <c r="J189"/>
  <c r="G189"/>
  <c r="D189"/>
  <c r="BO188"/>
  <c r="BL188"/>
  <c r="BI188"/>
  <c r="BF188"/>
  <c r="BC188"/>
  <c r="AO188"/>
  <c r="AO210" s="1"/>
  <c r="AF188"/>
  <c r="AE188"/>
  <c r="AD188"/>
  <c r="AA188"/>
  <c r="X188"/>
  <c r="U188"/>
  <c r="O188"/>
  <c r="N188"/>
  <c r="M188"/>
  <c r="J188"/>
  <c r="G188"/>
  <c r="D188"/>
  <c r="BK183"/>
  <c r="BJ183"/>
  <c r="BH183"/>
  <c r="BG183"/>
  <c r="BE183"/>
  <c r="BD183"/>
  <c r="BB183"/>
  <c r="BA183"/>
  <c r="AT183"/>
  <c r="AS183"/>
  <c r="AQ183"/>
  <c r="AP183"/>
  <c r="AN183"/>
  <c r="AM183"/>
  <c r="AK183"/>
  <c r="AJ183"/>
  <c r="AC183"/>
  <c r="AB183"/>
  <c r="Z183"/>
  <c r="Y183"/>
  <c r="W183"/>
  <c r="V183"/>
  <c r="T183"/>
  <c r="S183"/>
  <c r="M183"/>
  <c r="J183"/>
  <c r="G183"/>
  <c r="D183"/>
  <c r="BN182"/>
  <c r="BM182"/>
  <c r="BL182"/>
  <c r="BI182"/>
  <c r="BF182"/>
  <c r="BC182"/>
  <c r="AW182"/>
  <c r="AV182"/>
  <c r="AU182"/>
  <c r="AR182"/>
  <c r="AO182"/>
  <c r="AL182"/>
  <c r="AF182"/>
  <c r="AE182"/>
  <c r="AD182"/>
  <c r="AA182"/>
  <c r="X182"/>
  <c r="U182"/>
  <c r="O182"/>
  <c r="N182"/>
  <c r="M182"/>
  <c r="J182"/>
  <c r="G182"/>
  <c r="D182"/>
  <c r="BN181"/>
  <c r="BM181"/>
  <c r="BL181"/>
  <c r="BI181"/>
  <c r="BF181"/>
  <c r="BC181"/>
  <c r="AW181"/>
  <c r="AV181"/>
  <c r="AU181"/>
  <c r="AR181"/>
  <c r="AO181"/>
  <c r="AL181"/>
  <c r="AF181"/>
  <c r="AE181"/>
  <c r="AD181"/>
  <c r="AA181"/>
  <c r="X181"/>
  <c r="U181"/>
  <c r="O181"/>
  <c r="N181"/>
  <c r="M181"/>
  <c r="J181"/>
  <c r="G181"/>
  <c r="D181"/>
  <c r="BN180"/>
  <c r="BM180"/>
  <c r="BL180"/>
  <c r="BI180"/>
  <c r="BF180"/>
  <c r="BC180"/>
  <c r="AW180"/>
  <c r="AV180"/>
  <c r="AU180"/>
  <c r="AR180"/>
  <c r="AO180"/>
  <c r="AL180"/>
  <c r="AF180"/>
  <c r="AE180"/>
  <c r="AD180"/>
  <c r="AA180"/>
  <c r="X180"/>
  <c r="U180"/>
  <c r="O180"/>
  <c r="N180"/>
  <c r="M180"/>
  <c r="J180"/>
  <c r="G180"/>
  <c r="D180"/>
  <c r="BN179"/>
  <c r="BM179"/>
  <c r="BL179"/>
  <c r="BI179"/>
  <c r="BF179"/>
  <c r="BC179"/>
  <c r="AW179"/>
  <c r="AV179"/>
  <c r="AU179"/>
  <c r="AR179"/>
  <c r="AO179"/>
  <c r="AL179"/>
  <c r="AF179"/>
  <c r="AE179"/>
  <c r="AD179"/>
  <c r="AA179"/>
  <c r="X179"/>
  <c r="U179"/>
  <c r="O179"/>
  <c r="N179"/>
  <c r="M179"/>
  <c r="J179"/>
  <c r="G179"/>
  <c r="D179"/>
  <c r="BN178"/>
  <c r="BM178"/>
  <c r="BL178"/>
  <c r="BI178"/>
  <c r="BF178"/>
  <c r="BC178"/>
  <c r="AW178"/>
  <c r="AV178"/>
  <c r="AU178"/>
  <c r="AR178"/>
  <c r="AO178"/>
  <c r="AL178"/>
  <c r="AF178"/>
  <c r="AE178"/>
  <c r="AD178"/>
  <c r="AA178"/>
  <c r="X178"/>
  <c r="U178"/>
  <c r="O178"/>
  <c r="N178"/>
  <c r="M178"/>
  <c r="J178"/>
  <c r="G178"/>
  <c r="D178"/>
  <c r="BN177"/>
  <c r="BM177"/>
  <c r="BL177"/>
  <c r="BI177"/>
  <c r="BF177"/>
  <c r="BC177"/>
  <c r="AW177"/>
  <c r="AV177"/>
  <c r="AU177"/>
  <c r="AR177"/>
  <c r="AO177"/>
  <c r="AL177"/>
  <c r="AF177"/>
  <c r="AE177"/>
  <c r="AD177"/>
  <c r="AA177"/>
  <c r="X177"/>
  <c r="U177"/>
  <c r="O177"/>
  <c r="N177"/>
  <c r="M177"/>
  <c r="J177"/>
  <c r="G177"/>
  <c r="D177"/>
  <c r="BN176"/>
  <c r="BM176"/>
  <c r="BL176"/>
  <c r="BI176"/>
  <c r="BF176"/>
  <c r="BC176"/>
  <c r="AW176"/>
  <c r="AV176"/>
  <c r="AU176"/>
  <c r="AR176"/>
  <c r="AO176"/>
  <c r="AL176"/>
  <c r="AF176"/>
  <c r="AE176"/>
  <c r="AD176"/>
  <c r="AA176"/>
  <c r="X176"/>
  <c r="U176"/>
  <c r="O176"/>
  <c r="N176"/>
  <c r="M176"/>
  <c r="J176"/>
  <c r="G176"/>
  <c r="D176"/>
  <c r="BN175"/>
  <c r="BM175"/>
  <c r="BL175"/>
  <c r="BI175"/>
  <c r="BF175"/>
  <c r="BC175"/>
  <c r="AW175"/>
  <c r="AV175"/>
  <c r="AU175"/>
  <c r="AR175"/>
  <c r="AO175"/>
  <c r="AL175"/>
  <c r="AF175"/>
  <c r="AE175"/>
  <c r="AD175"/>
  <c r="AA175"/>
  <c r="X175"/>
  <c r="U175"/>
  <c r="O175"/>
  <c r="N175"/>
  <c r="M175"/>
  <c r="J175"/>
  <c r="G175"/>
  <c r="D175"/>
  <c r="BN174"/>
  <c r="BM174"/>
  <c r="BL174"/>
  <c r="BI174"/>
  <c r="BF174"/>
  <c r="BC174"/>
  <c r="AW174"/>
  <c r="AV174"/>
  <c r="AU174"/>
  <c r="AR174"/>
  <c r="AO174"/>
  <c r="AL174"/>
  <c r="AF174"/>
  <c r="AE174"/>
  <c r="AD174"/>
  <c r="AA174"/>
  <c r="X174"/>
  <c r="U174"/>
  <c r="O174"/>
  <c r="N174"/>
  <c r="M174"/>
  <c r="J174"/>
  <c r="G174"/>
  <c r="D174"/>
  <c r="BN173"/>
  <c r="BM173"/>
  <c r="BL173"/>
  <c r="BI173"/>
  <c r="BF173"/>
  <c r="BC173"/>
  <c r="AW173"/>
  <c r="AV173"/>
  <c r="AU173"/>
  <c r="AR173"/>
  <c r="AO173"/>
  <c r="AL173"/>
  <c r="AF173"/>
  <c r="AE173"/>
  <c r="AD173"/>
  <c r="AA173"/>
  <c r="X173"/>
  <c r="U173"/>
  <c r="O173"/>
  <c r="N173"/>
  <c r="M173"/>
  <c r="J173"/>
  <c r="G173"/>
  <c r="D173"/>
  <c r="BN172"/>
  <c r="BM172"/>
  <c r="BL172"/>
  <c r="BI172"/>
  <c r="BF172"/>
  <c r="BC172"/>
  <c r="AW172"/>
  <c r="AV172"/>
  <c r="AU172"/>
  <c r="AR172"/>
  <c r="AO172"/>
  <c r="AL172"/>
  <c r="AF172"/>
  <c r="AE172"/>
  <c r="AD172"/>
  <c r="AA172"/>
  <c r="X172"/>
  <c r="U172"/>
  <c r="O172"/>
  <c r="N172"/>
  <c r="M172"/>
  <c r="J172"/>
  <c r="G172"/>
  <c r="D172"/>
  <c r="BN171"/>
  <c r="BM171"/>
  <c r="BL171"/>
  <c r="BI171"/>
  <c r="BF171"/>
  <c r="BC171"/>
  <c r="AW171"/>
  <c r="AV171"/>
  <c r="AU171"/>
  <c r="AR171"/>
  <c r="AO171"/>
  <c r="AL171"/>
  <c r="AF171"/>
  <c r="AE171"/>
  <c r="AD171"/>
  <c r="AA171"/>
  <c r="X171"/>
  <c r="U171"/>
  <c r="O171"/>
  <c r="N171"/>
  <c r="M171"/>
  <c r="J171"/>
  <c r="G171"/>
  <c r="D171"/>
  <c r="BN170"/>
  <c r="BM170"/>
  <c r="BL170"/>
  <c r="BI170"/>
  <c r="BF170"/>
  <c r="BC170"/>
  <c r="AW170"/>
  <c r="AV170"/>
  <c r="AU170"/>
  <c r="AR170"/>
  <c r="AO170"/>
  <c r="AL170"/>
  <c r="AF170"/>
  <c r="AE170"/>
  <c r="AD170"/>
  <c r="AA170"/>
  <c r="X170"/>
  <c r="U170"/>
  <c r="O170"/>
  <c r="N170"/>
  <c r="M170"/>
  <c r="J170"/>
  <c r="G170"/>
  <c r="D170"/>
  <c r="BN169"/>
  <c r="BM169"/>
  <c r="BL169"/>
  <c r="BI169"/>
  <c r="BF169"/>
  <c r="BC169"/>
  <c r="AW169"/>
  <c r="AV169"/>
  <c r="AU169"/>
  <c r="AR169"/>
  <c r="AO169"/>
  <c r="AL169"/>
  <c r="AF169"/>
  <c r="AE169"/>
  <c r="AD169"/>
  <c r="AA169"/>
  <c r="X169"/>
  <c r="U169"/>
  <c r="O169"/>
  <c r="N169"/>
  <c r="M169"/>
  <c r="J169"/>
  <c r="G169"/>
  <c r="D169"/>
  <c r="BN168"/>
  <c r="BM168"/>
  <c r="BL168"/>
  <c r="BI168"/>
  <c r="BF168"/>
  <c r="BC168"/>
  <c r="AW168"/>
  <c r="AV168"/>
  <c r="AU168"/>
  <c r="AR168"/>
  <c r="AO168"/>
  <c r="AL168"/>
  <c r="AF168"/>
  <c r="AE168"/>
  <c r="AD168"/>
  <c r="AA168"/>
  <c r="X168"/>
  <c r="U168"/>
  <c r="O168"/>
  <c r="N168"/>
  <c r="M168"/>
  <c r="J168"/>
  <c r="G168"/>
  <c r="D168"/>
  <c r="BN167"/>
  <c r="BM167"/>
  <c r="BL167"/>
  <c r="BI167"/>
  <c r="BF167"/>
  <c r="BC167"/>
  <c r="AW167"/>
  <c r="AV167"/>
  <c r="AU167"/>
  <c r="AR167"/>
  <c r="AO167"/>
  <c r="AL167"/>
  <c r="AF167"/>
  <c r="AE167"/>
  <c r="AD167"/>
  <c r="AA167"/>
  <c r="X167"/>
  <c r="U167"/>
  <c r="O167"/>
  <c r="N167"/>
  <c r="M167"/>
  <c r="J167"/>
  <c r="G167"/>
  <c r="D167"/>
  <c r="BN166"/>
  <c r="BM166"/>
  <c r="BL166"/>
  <c r="BI166"/>
  <c r="BF166"/>
  <c r="BC166"/>
  <c r="AW166"/>
  <c r="AV166"/>
  <c r="AU166"/>
  <c r="AR166"/>
  <c r="AO166"/>
  <c r="AL166"/>
  <c r="AF166"/>
  <c r="AE166"/>
  <c r="AD166"/>
  <c r="AA166"/>
  <c r="X166"/>
  <c r="U166"/>
  <c r="O166"/>
  <c r="N166"/>
  <c r="M166"/>
  <c r="J166"/>
  <c r="G166"/>
  <c r="D166"/>
  <c r="BN165"/>
  <c r="BM165"/>
  <c r="BL165"/>
  <c r="BI165"/>
  <c r="BF165"/>
  <c r="BC165"/>
  <c r="AW165"/>
  <c r="AV165"/>
  <c r="AU165"/>
  <c r="AR165"/>
  <c r="AO165"/>
  <c r="AL165"/>
  <c r="AF165"/>
  <c r="AE165"/>
  <c r="AD165"/>
  <c r="AA165"/>
  <c r="X165"/>
  <c r="U165"/>
  <c r="O165"/>
  <c r="N165"/>
  <c r="M165"/>
  <c r="J165"/>
  <c r="G165"/>
  <c r="D165"/>
  <c r="BN164"/>
  <c r="BM164"/>
  <c r="BL164"/>
  <c r="BI164"/>
  <c r="BF164"/>
  <c r="BC164"/>
  <c r="AW164"/>
  <c r="AV164"/>
  <c r="AU164"/>
  <c r="AR164"/>
  <c r="AO164"/>
  <c r="AL164"/>
  <c r="AF164"/>
  <c r="AE164"/>
  <c r="AD164"/>
  <c r="AA164"/>
  <c r="X164"/>
  <c r="U164"/>
  <c r="O164"/>
  <c r="N164"/>
  <c r="M164"/>
  <c r="J164"/>
  <c r="G164"/>
  <c r="D164"/>
  <c r="BN163"/>
  <c r="BM163"/>
  <c r="BL163"/>
  <c r="BI163"/>
  <c r="BF163"/>
  <c r="BC163"/>
  <c r="AW163"/>
  <c r="AV163"/>
  <c r="AU163"/>
  <c r="AR163"/>
  <c r="AO163"/>
  <c r="AL163"/>
  <c r="AF163"/>
  <c r="AE163"/>
  <c r="AD163"/>
  <c r="AA163"/>
  <c r="X163"/>
  <c r="U163"/>
  <c r="O163"/>
  <c r="N163"/>
  <c r="M163"/>
  <c r="J163"/>
  <c r="G163"/>
  <c r="D163"/>
  <c r="BN162"/>
  <c r="BM162"/>
  <c r="BL162"/>
  <c r="BI162"/>
  <c r="BF162"/>
  <c r="BC162"/>
  <c r="AW162"/>
  <c r="AV162"/>
  <c r="AU162"/>
  <c r="AR162"/>
  <c r="AO162"/>
  <c r="AL162"/>
  <c r="AF162"/>
  <c r="AE162"/>
  <c r="AD162"/>
  <c r="AA162"/>
  <c r="X162"/>
  <c r="U162"/>
  <c r="O162"/>
  <c r="N162"/>
  <c r="M162"/>
  <c r="J162"/>
  <c r="G162"/>
  <c r="D162"/>
  <c r="BN161"/>
  <c r="BM161"/>
  <c r="BL161"/>
  <c r="BI161"/>
  <c r="BF161"/>
  <c r="BC161"/>
  <c r="AW161"/>
  <c r="AV161"/>
  <c r="AU161"/>
  <c r="AR161"/>
  <c r="AO161"/>
  <c r="AL161"/>
  <c r="AF161"/>
  <c r="AF183" s="1"/>
  <c r="AE161"/>
  <c r="AE183" s="1"/>
  <c r="AD161"/>
  <c r="AA161"/>
  <c r="X161"/>
  <c r="U161"/>
  <c r="O161"/>
  <c r="O183" s="1"/>
  <c r="N161"/>
  <c r="N183" s="1"/>
  <c r="M161"/>
  <c r="J161"/>
  <c r="G161"/>
  <c r="D161"/>
  <c r="BK156"/>
  <c r="BJ156"/>
  <c r="BH156"/>
  <c r="BG156"/>
  <c r="BE156"/>
  <c r="BD156"/>
  <c r="BB156"/>
  <c r="BA156"/>
  <c r="AT156"/>
  <c r="AS156"/>
  <c r="AQ156"/>
  <c r="AP156"/>
  <c r="AN156"/>
  <c r="AM156"/>
  <c r="AK156"/>
  <c r="AJ156"/>
  <c r="AC156"/>
  <c r="AB156"/>
  <c r="Z156"/>
  <c r="Y156"/>
  <c r="W156"/>
  <c r="V156"/>
  <c r="T156"/>
  <c r="S156"/>
  <c r="L156"/>
  <c r="K156"/>
  <c r="I156"/>
  <c r="H156"/>
  <c r="F156"/>
  <c r="E156"/>
  <c r="C156"/>
  <c r="B156"/>
  <c r="BN155"/>
  <c r="BM155"/>
  <c r="BL155"/>
  <c r="BI155"/>
  <c r="BF155"/>
  <c r="BC155"/>
  <c r="AW155"/>
  <c r="AV155"/>
  <c r="AU155"/>
  <c r="AR155"/>
  <c r="AO155"/>
  <c r="AL155"/>
  <c r="AF155"/>
  <c r="AE155"/>
  <c r="AD155"/>
  <c r="AA155"/>
  <c r="X155"/>
  <c r="U155"/>
  <c r="O155"/>
  <c r="N155"/>
  <c r="M155"/>
  <c r="J155"/>
  <c r="G155"/>
  <c r="D155"/>
  <c r="BN154"/>
  <c r="BM154"/>
  <c r="AW154"/>
  <c r="AV154"/>
  <c r="AF154"/>
  <c r="AE154"/>
  <c r="O154"/>
  <c r="N154"/>
  <c r="BN153"/>
  <c r="BM153"/>
  <c r="BL153"/>
  <c r="AW153"/>
  <c r="AV153"/>
  <c r="AU153"/>
  <c r="AF153"/>
  <c r="AE153"/>
  <c r="AD153"/>
  <c r="O153"/>
  <c r="N153"/>
  <c r="M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BI149"/>
  <c r="BF149"/>
  <c r="BC149"/>
  <c r="AW149"/>
  <c r="AV149"/>
  <c r="AU149"/>
  <c r="AR149"/>
  <c r="AO149"/>
  <c r="AL149"/>
  <c r="AF149"/>
  <c r="AE149"/>
  <c r="AD149"/>
  <c r="AA149"/>
  <c r="X149"/>
  <c r="U149"/>
  <c r="O149"/>
  <c r="N149"/>
  <c r="M149"/>
  <c r="J149"/>
  <c r="G149"/>
  <c r="D149"/>
  <c r="BN148"/>
  <c r="BM148"/>
  <c r="BL148"/>
  <c r="AW148"/>
  <c r="AV148"/>
  <c r="AU148"/>
  <c r="AF148"/>
  <c r="AE148"/>
  <c r="AD148"/>
  <c r="O148"/>
  <c r="N148"/>
  <c r="M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E136"/>
  <c r="AD136"/>
  <c r="AA136"/>
  <c r="X136"/>
  <c r="U136"/>
  <c r="O136"/>
  <c r="N136"/>
  <c r="M136"/>
  <c r="J136"/>
  <c r="G136"/>
  <c r="D136"/>
  <c r="BN135"/>
  <c r="BM135"/>
  <c r="BL135"/>
  <c r="BI135"/>
  <c r="BF135"/>
  <c r="BC135"/>
  <c r="AW135"/>
  <c r="AV135"/>
  <c r="AU135"/>
  <c r="AR135"/>
  <c r="AO135"/>
  <c r="AL135"/>
  <c r="AF135"/>
  <c r="AE135"/>
  <c r="AD135"/>
  <c r="AA135"/>
  <c r="X135"/>
  <c r="U135"/>
  <c r="O135"/>
  <c r="N135"/>
  <c r="M135"/>
  <c r="J135"/>
  <c r="G135"/>
  <c r="D135"/>
  <c r="BN134"/>
  <c r="BM134"/>
  <c r="BL134"/>
  <c r="BI134"/>
  <c r="BF134"/>
  <c r="BC134"/>
  <c r="AW134"/>
  <c r="AV134"/>
  <c r="AU134"/>
  <c r="AR134"/>
  <c r="AO134"/>
  <c r="AL134"/>
  <c r="AF134"/>
  <c r="AE134"/>
  <c r="AD134"/>
  <c r="AA134"/>
  <c r="X134"/>
  <c r="U134"/>
  <c r="O134"/>
  <c r="N134"/>
  <c r="M134"/>
  <c r="J134"/>
  <c r="G134"/>
  <c r="D134"/>
  <c r="BK129"/>
  <c r="BJ129"/>
  <c r="BH129"/>
  <c r="BG129"/>
  <c r="BE129"/>
  <c r="BD129"/>
  <c r="BB129"/>
  <c r="BA129"/>
  <c r="AW129"/>
  <c r="AV129"/>
  <c r="AQ129"/>
  <c r="AP129"/>
  <c r="AN129"/>
  <c r="AM129"/>
  <c r="AK129"/>
  <c r="AJ129"/>
  <c r="AC129"/>
  <c r="AB129"/>
  <c r="Z129"/>
  <c r="Y129"/>
  <c r="W129"/>
  <c r="V129"/>
  <c r="T129"/>
  <c r="S129"/>
  <c r="L129"/>
  <c r="K129"/>
  <c r="I129"/>
  <c r="H129"/>
  <c r="F129"/>
  <c r="E129"/>
  <c r="C129"/>
  <c r="B129"/>
  <c r="BN128"/>
  <c r="BM128"/>
  <c r="BL128"/>
  <c r="BI128"/>
  <c r="BF128"/>
  <c r="BC128"/>
  <c r="AX128"/>
  <c r="AU128"/>
  <c r="AR128"/>
  <c r="AO128"/>
  <c r="AL128"/>
  <c r="AF128"/>
  <c r="AE128"/>
  <c r="AD128"/>
  <c r="AA128"/>
  <c r="X128"/>
  <c r="U128"/>
  <c r="O128"/>
  <c r="N128"/>
  <c r="M128"/>
  <c r="J128"/>
  <c r="G128"/>
  <c r="D128"/>
  <c r="BN127"/>
  <c r="BM127"/>
  <c r="BL127"/>
  <c r="BI127"/>
  <c r="BF127"/>
  <c r="BC127"/>
  <c r="AX127"/>
  <c r="AU127"/>
  <c r="AR127"/>
  <c r="AO127"/>
  <c r="AL127"/>
  <c r="AF127"/>
  <c r="AE127"/>
  <c r="AD127"/>
  <c r="AA127"/>
  <c r="X127"/>
  <c r="U127"/>
  <c r="O127"/>
  <c r="N127"/>
  <c r="BN126"/>
  <c r="BM126"/>
  <c r="BL126"/>
  <c r="BI126"/>
  <c r="BF126"/>
  <c r="BC126"/>
  <c r="AX126"/>
  <c r="AU126"/>
  <c r="AR126"/>
  <c r="AO126"/>
  <c r="AL126"/>
  <c r="AF126"/>
  <c r="AE126"/>
  <c r="AD126"/>
  <c r="AA126"/>
  <c r="X126"/>
  <c r="U126"/>
  <c r="O126"/>
  <c r="N126"/>
  <c r="M126"/>
  <c r="BN125"/>
  <c r="BM125"/>
  <c r="BL125"/>
  <c r="BI125"/>
  <c r="BF125"/>
  <c r="BC125"/>
  <c r="AX125"/>
  <c r="AU125"/>
  <c r="AR125"/>
  <c r="AO125"/>
  <c r="AL125"/>
  <c r="AF125"/>
  <c r="AE125"/>
  <c r="AD125"/>
  <c r="AA125"/>
  <c r="X125"/>
  <c r="U125"/>
  <c r="O125"/>
  <c r="N125"/>
  <c r="M125"/>
  <c r="J125"/>
  <c r="G125"/>
  <c r="D125"/>
  <c r="BN124"/>
  <c r="BM124"/>
  <c r="BL124"/>
  <c r="BI124"/>
  <c r="BF124"/>
  <c r="BC124"/>
  <c r="AX124"/>
  <c r="AU124"/>
  <c r="AR124"/>
  <c r="AO124"/>
  <c r="AL124"/>
  <c r="AF124"/>
  <c r="AE124"/>
  <c r="AD124"/>
  <c r="AA124"/>
  <c r="X124"/>
  <c r="U124"/>
  <c r="O124"/>
  <c r="N124"/>
  <c r="M124"/>
  <c r="J124"/>
  <c r="G124"/>
  <c r="D124"/>
  <c r="BN123"/>
  <c r="BM123"/>
  <c r="BL123"/>
  <c r="BI123"/>
  <c r="BF123"/>
  <c r="BC123"/>
  <c r="AX123"/>
  <c r="AU123"/>
  <c r="AR123"/>
  <c r="AO123"/>
  <c r="AL123"/>
  <c r="AF123"/>
  <c r="AE123"/>
  <c r="AD123"/>
  <c r="AA123"/>
  <c r="X123"/>
  <c r="U123"/>
  <c r="O123"/>
  <c r="N123"/>
  <c r="M123"/>
  <c r="J123"/>
  <c r="G123"/>
  <c r="D123"/>
  <c r="BN122"/>
  <c r="BM122"/>
  <c r="BL122"/>
  <c r="BI122"/>
  <c r="BF122"/>
  <c r="BC122"/>
  <c r="AX122"/>
  <c r="AU122"/>
  <c r="AR122"/>
  <c r="AO122"/>
  <c r="AL122"/>
  <c r="AF122"/>
  <c r="AE122"/>
  <c r="AD122"/>
  <c r="AA122"/>
  <c r="X122"/>
  <c r="U122"/>
  <c r="O122"/>
  <c r="N122"/>
  <c r="M122"/>
  <c r="J122"/>
  <c r="G122"/>
  <c r="D122"/>
  <c r="BN121"/>
  <c r="BM121"/>
  <c r="BL121"/>
  <c r="BI121"/>
  <c r="BF121"/>
  <c r="BC121"/>
  <c r="AX121"/>
  <c r="AU121"/>
  <c r="AR121"/>
  <c r="AO121"/>
  <c r="AL121"/>
  <c r="AF121"/>
  <c r="AE121"/>
  <c r="AD121"/>
  <c r="AA121"/>
  <c r="X121"/>
  <c r="U121"/>
  <c r="O121"/>
  <c r="N121"/>
  <c r="M121"/>
  <c r="BN120"/>
  <c r="BM120"/>
  <c r="BL120"/>
  <c r="BI120"/>
  <c r="BF120"/>
  <c r="BC120"/>
  <c r="AX120"/>
  <c r="AU120"/>
  <c r="AR120"/>
  <c r="AO120"/>
  <c r="AL120"/>
  <c r="AF120"/>
  <c r="AE120"/>
  <c r="AD120"/>
  <c r="AA120"/>
  <c r="X120"/>
  <c r="U120"/>
  <c r="O120"/>
  <c r="N120"/>
  <c r="M120"/>
  <c r="J120"/>
  <c r="G120"/>
  <c r="D120"/>
  <c r="BN119"/>
  <c r="BM119"/>
  <c r="BL119"/>
  <c r="BI119"/>
  <c r="BF119"/>
  <c r="BC119"/>
  <c r="AX119"/>
  <c r="AU119"/>
  <c r="AR119"/>
  <c r="AO119"/>
  <c r="AL119"/>
  <c r="AF119"/>
  <c r="AE119"/>
  <c r="AD119"/>
  <c r="AA119"/>
  <c r="X119"/>
  <c r="U119"/>
  <c r="O119"/>
  <c r="N119"/>
  <c r="M119"/>
  <c r="J119"/>
  <c r="G119"/>
  <c r="D119"/>
  <c r="BN118"/>
  <c r="BM118"/>
  <c r="BL118"/>
  <c r="BI118"/>
  <c r="BF118"/>
  <c r="BC118"/>
  <c r="AX118"/>
  <c r="AU118"/>
  <c r="AR118"/>
  <c r="AO118"/>
  <c r="AL118"/>
  <c r="AF118"/>
  <c r="AE118"/>
  <c r="AD118"/>
  <c r="AA118"/>
  <c r="X118"/>
  <c r="U118"/>
  <c r="O118"/>
  <c r="N118"/>
  <c r="M118"/>
  <c r="J118"/>
  <c r="G118"/>
  <c r="D118"/>
  <c r="BN117"/>
  <c r="BM117"/>
  <c r="BL117"/>
  <c r="BI117"/>
  <c r="BF117"/>
  <c r="BC117"/>
  <c r="AX117"/>
  <c r="AU117"/>
  <c r="AR117"/>
  <c r="AO117"/>
  <c r="AL117"/>
  <c r="AF117"/>
  <c r="AE117"/>
  <c r="AD117"/>
  <c r="AA117"/>
  <c r="X117"/>
  <c r="U117"/>
  <c r="O117"/>
  <c r="N117"/>
  <c r="M117"/>
  <c r="J117"/>
  <c r="G117"/>
  <c r="D117"/>
  <c r="BN116"/>
  <c r="BM116"/>
  <c r="BL116"/>
  <c r="BI116"/>
  <c r="BF116"/>
  <c r="BC116"/>
  <c r="AX116"/>
  <c r="AU116"/>
  <c r="AR116"/>
  <c r="AO116"/>
  <c r="AL116"/>
  <c r="AF116"/>
  <c r="AE116"/>
  <c r="AD116"/>
  <c r="AA116"/>
  <c r="X116"/>
  <c r="U116"/>
  <c r="O116"/>
  <c r="N116"/>
  <c r="M116"/>
  <c r="J116"/>
  <c r="G116"/>
  <c r="D116"/>
  <c r="BN115"/>
  <c r="BM115"/>
  <c r="BL115"/>
  <c r="BI115"/>
  <c r="BF115"/>
  <c r="BC115"/>
  <c r="AX115"/>
  <c r="AU115"/>
  <c r="AR115"/>
  <c r="AO115"/>
  <c r="AL115"/>
  <c r="AF115"/>
  <c r="AE115"/>
  <c r="AD115"/>
  <c r="AA115"/>
  <c r="X115"/>
  <c r="U115"/>
  <c r="O115"/>
  <c r="N115"/>
  <c r="M115"/>
  <c r="J115"/>
  <c r="G115"/>
  <c r="D115"/>
  <c r="BN114"/>
  <c r="BM114"/>
  <c r="BL114"/>
  <c r="BI114"/>
  <c r="BF114"/>
  <c r="BC114"/>
  <c r="AX114"/>
  <c r="AU114"/>
  <c r="AR114"/>
  <c r="AO114"/>
  <c r="AL114"/>
  <c r="AF114"/>
  <c r="AE114"/>
  <c r="AD114"/>
  <c r="AA114"/>
  <c r="X114"/>
  <c r="U114"/>
  <c r="O114"/>
  <c r="N114"/>
  <c r="M114"/>
  <c r="J114"/>
  <c r="G114"/>
  <c r="D114"/>
  <c r="BN113"/>
  <c r="BM113"/>
  <c r="BL113"/>
  <c r="BI113"/>
  <c r="BF113"/>
  <c r="BC113"/>
  <c r="AX113"/>
  <c r="AU113"/>
  <c r="AR113"/>
  <c r="AO113"/>
  <c r="AL113"/>
  <c r="AF113"/>
  <c r="AE113"/>
  <c r="AD113"/>
  <c r="AA113"/>
  <c r="X113"/>
  <c r="U113"/>
  <c r="O113"/>
  <c r="N113"/>
  <c r="M113"/>
  <c r="J113"/>
  <c r="G113"/>
  <c r="D113"/>
  <c r="BN112"/>
  <c r="BM112"/>
  <c r="BL112"/>
  <c r="BI112"/>
  <c r="BF112"/>
  <c r="BC112"/>
  <c r="AX112"/>
  <c r="AU112"/>
  <c r="AR112"/>
  <c r="AO112"/>
  <c r="AL112"/>
  <c r="AF112"/>
  <c r="AE112"/>
  <c r="AD112"/>
  <c r="AA112"/>
  <c r="X112"/>
  <c r="U112"/>
  <c r="O112"/>
  <c r="N112"/>
  <c r="M112"/>
  <c r="J112"/>
  <c r="G112"/>
  <c r="D112"/>
  <c r="BN111"/>
  <c r="BM111"/>
  <c r="BL111"/>
  <c r="BI111"/>
  <c r="BF111"/>
  <c r="BC111"/>
  <c r="AX111"/>
  <c r="AU111"/>
  <c r="AR111"/>
  <c r="AO111"/>
  <c r="AL111"/>
  <c r="AF111"/>
  <c r="AE111"/>
  <c r="AD111"/>
  <c r="AA111"/>
  <c r="X111"/>
  <c r="U111"/>
  <c r="O111"/>
  <c r="N111"/>
  <c r="M111"/>
  <c r="J111"/>
  <c r="G111"/>
  <c r="D111"/>
  <c r="BN110"/>
  <c r="BM110"/>
  <c r="BL110"/>
  <c r="BI110"/>
  <c r="BF110"/>
  <c r="BC110"/>
  <c r="AX110"/>
  <c r="AU110"/>
  <c r="AR110"/>
  <c r="AO110"/>
  <c r="AL110"/>
  <c r="AF110"/>
  <c r="AE110"/>
  <c r="AD110"/>
  <c r="AA110"/>
  <c r="X110"/>
  <c r="U110"/>
  <c r="O110"/>
  <c r="N110"/>
  <c r="M110"/>
  <c r="J110"/>
  <c r="G110"/>
  <c r="D110"/>
  <c r="BN109"/>
  <c r="BM109"/>
  <c r="BL109"/>
  <c r="BI109"/>
  <c r="BF109"/>
  <c r="BC109"/>
  <c r="AX109"/>
  <c r="AU109"/>
  <c r="AR109"/>
  <c r="AO109"/>
  <c r="AL109"/>
  <c r="AF109"/>
  <c r="AE109"/>
  <c r="AD109"/>
  <c r="AA109"/>
  <c r="X109"/>
  <c r="U109"/>
  <c r="O109"/>
  <c r="N109"/>
  <c r="M109"/>
  <c r="J109"/>
  <c r="G109"/>
  <c r="D109"/>
  <c r="BN108"/>
  <c r="BM108"/>
  <c r="BL108"/>
  <c r="BI108"/>
  <c r="BF108"/>
  <c r="BC108"/>
  <c r="AX108"/>
  <c r="AU108"/>
  <c r="AR108"/>
  <c r="AO108"/>
  <c r="AL108"/>
  <c r="AF108"/>
  <c r="AE108"/>
  <c r="AD108"/>
  <c r="AA108"/>
  <c r="X108"/>
  <c r="U108"/>
  <c r="O108"/>
  <c r="N108"/>
  <c r="M108"/>
  <c r="J108"/>
  <c r="G108"/>
  <c r="D108"/>
  <c r="BN107"/>
  <c r="BM107"/>
  <c r="BL107"/>
  <c r="BI107"/>
  <c r="BF107"/>
  <c r="BC107"/>
  <c r="AX107"/>
  <c r="AU107"/>
  <c r="AR107"/>
  <c r="AO107"/>
  <c r="AL107"/>
  <c r="AF107"/>
  <c r="AE107"/>
  <c r="AD107"/>
  <c r="AA107"/>
  <c r="X107"/>
  <c r="U107"/>
  <c r="O107"/>
  <c r="N107"/>
  <c r="M107"/>
  <c r="J107"/>
  <c r="G107"/>
  <c r="D107"/>
  <c r="AC102"/>
  <c r="AB102"/>
  <c r="Z102"/>
  <c r="Y102"/>
  <c r="W102"/>
  <c r="V102"/>
  <c r="T102"/>
  <c r="S102"/>
  <c r="AF101"/>
  <c r="AF100"/>
  <c r="AE100"/>
  <c r="AD100"/>
  <c r="AA100"/>
  <c r="AA102" s="1"/>
  <c r="X100"/>
  <c r="U100"/>
  <c r="U102" s="1"/>
  <c r="AF99"/>
  <c r="AE99"/>
  <c r="AF98"/>
  <c r="AE98"/>
  <c r="AF97"/>
  <c r="AE97"/>
  <c r="AF96"/>
  <c r="AE96"/>
  <c r="AF95"/>
  <c r="AE95"/>
  <c r="AF94"/>
  <c r="AE94"/>
  <c r="AF93"/>
  <c r="AE93"/>
  <c r="AF92"/>
  <c r="AE92"/>
  <c r="AF91"/>
  <c r="AE91"/>
  <c r="AF90"/>
  <c r="AE90"/>
  <c r="AF89"/>
  <c r="AE89"/>
  <c r="AF88"/>
  <c r="AE88"/>
  <c r="AF87"/>
  <c r="AE87"/>
  <c r="AF86"/>
  <c r="AE86"/>
  <c r="AF85"/>
  <c r="AE85"/>
  <c r="AF84"/>
  <c r="AE84"/>
  <c r="AF83"/>
  <c r="AE83"/>
  <c r="AF82"/>
  <c r="AE82"/>
  <c r="AF81"/>
  <c r="AE81"/>
  <c r="AF80"/>
  <c r="AE80"/>
  <c r="P271" l="1"/>
  <c r="P272"/>
  <c r="D289"/>
  <c r="J289"/>
  <c r="U289"/>
  <c r="AA289"/>
  <c r="P274"/>
  <c r="P275"/>
  <c r="P276"/>
  <c r="J277"/>
  <c r="AA277"/>
  <c r="P278"/>
  <c r="P279"/>
  <c r="P280"/>
  <c r="P282"/>
  <c r="P283"/>
  <c r="P284"/>
  <c r="P285"/>
  <c r="P286"/>
  <c r="J287"/>
  <c r="AA287"/>
  <c r="P288"/>
  <c r="P294"/>
  <c r="P295"/>
  <c r="D312"/>
  <c r="J312"/>
  <c r="U312"/>
  <c r="AA312"/>
  <c r="P297"/>
  <c r="P298"/>
  <c r="P299"/>
  <c r="J300"/>
  <c r="AA300"/>
  <c r="P301"/>
  <c r="P302"/>
  <c r="P303"/>
  <c r="P304"/>
  <c r="P305"/>
  <c r="P306"/>
  <c r="P307"/>
  <c r="P308"/>
  <c r="P309"/>
  <c r="J310"/>
  <c r="AA310"/>
  <c r="P311"/>
  <c r="P80"/>
  <c r="BO244"/>
  <c r="AG245"/>
  <c r="BO245"/>
  <c r="AG246"/>
  <c r="BO246"/>
  <c r="AG247"/>
  <c r="BO247"/>
  <c r="G248"/>
  <c r="M248"/>
  <c r="X248"/>
  <c r="AD248"/>
  <c r="AO248"/>
  <c r="AU248"/>
  <c r="P249"/>
  <c r="AX249"/>
  <c r="P250"/>
  <c r="AX250"/>
  <c r="P251"/>
  <c r="AX251"/>
  <c r="P252"/>
  <c r="AX252"/>
  <c r="P253"/>
  <c r="AX253"/>
  <c r="P254"/>
  <c r="AX254"/>
  <c r="P255"/>
  <c r="AX255"/>
  <c r="P256"/>
  <c r="AX256"/>
  <c r="P257"/>
  <c r="AX257"/>
  <c r="AA258"/>
  <c r="AR258"/>
  <c r="BO258"/>
  <c r="AG259"/>
  <c r="BO261"/>
  <c r="BO263"/>
  <c r="BF264"/>
  <c r="BL264"/>
  <c r="AG271"/>
  <c r="AG272"/>
  <c r="G289"/>
  <c r="M289"/>
  <c r="X289"/>
  <c r="AD289"/>
  <c r="AG274"/>
  <c r="AG275"/>
  <c r="AG276"/>
  <c r="G277"/>
  <c r="M277"/>
  <c r="X277"/>
  <c r="AD277"/>
  <c r="AG278"/>
  <c r="AG279"/>
  <c r="AG280"/>
  <c r="AG281"/>
  <c r="AG283"/>
  <c r="AG284"/>
  <c r="AG285"/>
  <c r="AG286"/>
  <c r="G287"/>
  <c r="M287"/>
  <c r="X287"/>
  <c r="AD287"/>
  <c r="AG288"/>
  <c r="AG294"/>
  <c r="AG295"/>
  <c r="G312"/>
  <c r="M312"/>
  <c r="X312"/>
  <c r="AD312"/>
  <c r="AG297"/>
  <c r="AG298"/>
  <c r="AG299"/>
  <c r="G300"/>
  <c r="M300"/>
  <c r="X300"/>
  <c r="AD300"/>
  <c r="AG302"/>
  <c r="AG303"/>
  <c r="AG304"/>
  <c r="AG305"/>
  <c r="AG306"/>
  <c r="AG307"/>
  <c r="AG308"/>
  <c r="AG309"/>
  <c r="G310"/>
  <c r="M310"/>
  <c r="X310"/>
  <c r="AD310"/>
  <c r="AG311"/>
  <c r="P81"/>
  <c r="P83"/>
  <c r="P85"/>
  <c r="P87"/>
  <c r="P89"/>
  <c r="P91"/>
  <c r="P93"/>
  <c r="P94"/>
  <c r="P96"/>
  <c r="P98"/>
  <c r="P82"/>
  <c r="P84"/>
  <c r="P86"/>
  <c r="P88"/>
  <c r="P90"/>
  <c r="P92"/>
  <c r="P95"/>
  <c r="P97"/>
  <c r="P99"/>
  <c r="P101"/>
  <c r="O129"/>
  <c r="AF129"/>
  <c r="O156"/>
  <c r="AF156"/>
  <c r="AW156"/>
  <c r="BN156"/>
  <c r="AW183"/>
  <c r="AX221"/>
  <c r="C260"/>
  <c r="I260"/>
  <c r="T260"/>
  <c r="Z260"/>
  <c r="AK260"/>
  <c r="AQ260"/>
  <c r="O258"/>
  <c r="AF258"/>
  <c r="J258"/>
  <c r="P100"/>
  <c r="BO238"/>
  <c r="AG242"/>
  <c r="AG243"/>
  <c r="BO243"/>
  <c r="P245"/>
  <c r="AX245"/>
  <c r="P246"/>
  <c r="AX246"/>
  <c r="P247"/>
  <c r="AX247"/>
  <c r="J248"/>
  <c r="AA248"/>
  <c r="AR248"/>
  <c r="BO248"/>
  <c r="AG249"/>
  <c r="BO249"/>
  <c r="AG250"/>
  <c r="BO250"/>
  <c r="AG251"/>
  <c r="BO251"/>
  <c r="AG252"/>
  <c r="BO252"/>
  <c r="AG253"/>
  <c r="BO253"/>
  <c r="AG254"/>
  <c r="BO254"/>
  <c r="AG255"/>
  <c r="BO255"/>
  <c r="AG256"/>
  <c r="BO256"/>
  <c r="AG257"/>
  <c r="BO257"/>
  <c r="G258"/>
  <c r="M258"/>
  <c r="X258"/>
  <c r="AD258"/>
  <c r="AO258"/>
  <c r="AU258"/>
  <c r="P259"/>
  <c r="AX259"/>
  <c r="BO260"/>
  <c r="BO262"/>
  <c r="BC264"/>
  <c r="BI264"/>
  <c r="P281"/>
  <c r="AG107"/>
  <c r="AR129"/>
  <c r="BF129"/>
  <c r="P109"/>
  <c r="BO110"/>
  <c r="AG111"/>
  <c r="P113"/>
  <c r="BO114"/>
  <c r="AG115"/>
  <c r="P117"/>
  <c r="BO118"/>
  <c r="AG119"/>
  <c r="P122"/>
  <c r="BO123"/>
  <c r="AG124"/>
  <c r="P127"/>
  <c r="BO128"/>
  <c r="G129"/>
  <c r="M129"/>
  <c r="AX129"/>
  <c r="AG134"/>
  <c r="BO134"/>
  <c r="AG135"/>
  <c r="BO135"/>
  <c r="AG136"/>
  <c r="BO136"/>
  <c r="AG137"/>
  <c r="BO137"/>
  <c r="AG138"/>
  <c r="BO138"/>
  <c r="AG139"/>
  <c r="BO139"/>
  <c r="AG140"/>
  <c r="BO140"/>
  <c r="AG141"/>
  <c r="BO141"/>
  <c r="AG142"/>
  <c r="BO142"/>
  <c r="AG143"/>
  <c r="BO143"/>
  <c r="AG144"/>
  <c r="BO144"/>
  <c r="AG145"/>
  <c r="BO145"/>
  <c r="AG146"/>
  <c r="BO146"/>
  <c r="AG147"/>
  <c r="BO147"/>
  <c r="BO148"/>
  <c r="AG149"/>
  <c r="BO149"/>
  <c r="AG150"/>
  <c r="BO150"/>
  <c r="AG151"/>
  <c r="BO151"/>
  <c r="AG152"/>
  <c r="BO152"/>
  <c r="BO153"/>
  <c r="AG154"/>
  <c r="BO154"/>
  <c r="AG155"/>
  <c r="BO155"/>
  <c r="G156"/>
  <c r="M156"/>
  <c r="X156"/>
  <c r="AD156"/>
  <c r="AO156"/>
  <c r="AU156"/>
  <c r="BF156"/>
  <c r="BL156"/>
  <c r="AG183"/>
  <c r="BO161"/>
  <c r="AG162"/>
  <c r="BO162"/>
  <c r="AG163"/>
  <c r="BO163"/>
  <c r="AG164"/>
  <c r="BO164"/>
  <c r="AG165"/>
  <c r="BO165"/>
  <c r="AG166"/>
  <c r="BO166"/>
  <c r="AG167"/>
  <c r="BO167"/>
  <c r="AG168"/>
  <c r="BO168"/>
  <c r="AG169"/>
  <c r="BO169"/>
  <c r="AG170"/>
  <c r="BO170"/>
  <c r="AG171"/>
  <c r="BO171"/>
  <c r="AG172"/>
  <c r="BO172"/>
  <c r="AG173"/>
  <c r="BO173"/>
  <c r="AG174"/>
  <c r="BO174"/>
  <c r="AG175"/>
  <c r="BO175"/>
  <c r="AG176"/>
  <c r="BO176"/>
  <c r="AG177"/>
  <c r="BO177"/>
  <c r="AG178"/>
  <c r="BO178"/>
  <c r="AG179"/>
  <c r="BO179"/>
  <c r="AG180"/>
  <c r="BO180"/>
  <c r="AG181"/>
  <c r="BO181"/>
  <c r="AG182"/>
  <c r="BO182"/>
  <c r="X183"/>
  <c r="AD183"/>
  <c r="AO183"/>
  <c r="AU183"/>
  <c r="BF183"/>
  <c r="BL183"/>
  <c r="U210"/>
  <c r="AE210"/>
  <c r="BF210"/>
  <c r="P189"/>
  <c r="X210"/>
  <c r="AG191"/>
  <c r="P193"/>
  <c r="AG195"/>
  <c r="P197"/>
  <c r="AG199"/>
  <c r="P201"/>
  <c r="AG203"/>
  <c r="P205"/>
  <c r="AG207"/>
  <c r="P209"/>
  <c r="AA238"/>
  <c r="P230"/>
  <c r="BO233"/>
  <c r="AF210"/>
  <c r="AG224"/>
  <c r="BO224"/>
  <c r="P242"/>
  <c r="AX242"/>
  <c r="P243"/>
  <c r="AX243"/>
  <c r="BO259"/>
  <c r="AG282"/>
  <c r="AG301"/>
  <c r="AE102"/>
  <c r="P107"/>
  <c r="BO108"/>
  <c r="P111"/>
  <c r="BO112"/>
  <c r="P115"/>
  <c r="BO116"/>
  <c r="P119"/>
  <c r="BO120"/>
  <c r="BO121"/>
  <c r="P124"/>
  <c r="BO125"/>
  <c r="BO126"/>
  <c r="J129"/>
  <c r="P134"/>
  <c r="AX134"/>
  <c r="P135"/>
  <c r="AX135"/>
  <c r="P136"/>
  <c r="AX136"/>
  <c r="P137"/>
  <c r="AX137"/>
  <c r="P138"/>
  <c r="AX138"/>
  <c r="P139"/>
  <c r="AX139"/>
  <c r="P140"/>
  <c r="AX140"/>
  <c r="P141"/>
  <c r="AX141"/>
  <c r="P142"/>
  <c r="AX142"/>
  <c r="P143"/>
  <c r="AX143"/>
  <c r="P144"/>
  <c r="AX144"/>
  <c r="P145"/>
  <c r="AX145"/>
  <c r="P146"/>
  <c r="AX146"/>
  <c r="P147"/>
  <c r="AX147"/>
  <c r="AG148"/>
  <c r="P149"/>
  <c r="AX149"/>
  <c r="P150"/>
  <c r="AX150"/>
  <c r="P151"/>
  <c r="AX151"/>
  <c r="P152"/>
  <c r="AX152"/>
  <c r="AG153"/>
  <c r="P154"/>
  <c r="AX154"/>
  <c r="P155"/>
  <c r="AX155"/>
  <c r="J156"/>
  <c r="AA156"/>
  <c r="AR156"/>
  <c r="BI156"/>
  <c r="P183"/>
  <c r="AX161"/>
  <c r="P162"/>
  <c r="AX162"/>
  <c r="P163"/>
  <c r="AX163"/>
  <c r="P164"/>
  <c r="AX164"/>
  <c r="P165"/>
  <c r="AX165"/>
  <c r="P166"/>
  <c r="AX166"/>
  <c r="P167"/>
  <c r="AX167"/>
  <c r="P168"/>
  <c r="AX168"/>
  <c r="P169"/>
  <c r="AX169"/>
  <c r="P170"/>
  <c r="AX170"/>
  <c r="P171"/>
  <c r="AX171"/>
  <c r="P172"/>
  <c r="AX172"/>
  <c r="P173"/>
  <c r="AX173"/>
  <c r="P174"/>
  <c r="AX174"/>
  <c r="P175"/>
  <c r="AX175"/>
  <c r="P176"/>
  <c r="AX176"/>
  <c r="P177"/>
  <c r="AX177"/>
  <c r="P178"/>
  <c r="AX178"/>
  <c r="P179"/>
  <c r="AX179"/>
  <c r="P180"/>
  <c r="AX180"/>
  <c r="P181"/>
  <c r="AX181"/>
  <c r="P182"/>
  <c r="AX182"/>
  <c r="U183"/>
  <c r="AA183"/>
  <c r="AR183"/>
  <c r="BI183"/>
  <c r="P188"/>
  <c r="AG189"/>
  <c r="P191"/>
  <c r="AG193"/>
  <c r="P195"/>
  <c r="AG197"/>
  <c r="P199"/>
  <c r="AG201"/>
  <c r="P203"/>
  <c r="AG205"/>
  <c r="P207"/>
  <c r="AG209"/>
  <c r="BO216"/>
  <c r="AG229"/>
  <c r="AG230"/>
  <c r="AW238"/>
  <c r="BN264"/>
  <c r="F260"/>
  <c r="L260"/>
  <c r="W260"/>
  <c r="AC260"/>
  <c r="AN260"/>
  <c r="AT260"/>
  <c r="O248"/>
  <c r="AF248"/>
  <c r="AW248"/>
  <c r="O277"/>
  <c r="AF277"/>
  <c r="O287"/>
  <c r="AF287"/>
  <c r="O300"/>
  <c r="AF300"/>
  <c r="O310"/>
  <c r="AF310"/>
  <c r="G102"/>
  <c r="AV238"/>
  <c r="BM264"/>
  <c r="BO264" s="1"/>
  <c r="E260"/>
  <c r="G260" s="1"/>
  <c r="K260"/>
  <c r="M260" s="1"/>
  <c r="V260"/>
  <c r="X260" s="1"/>
  <c r="AB260"/>
  <c r="AD260" s="1"/>
  <c r="AM260"/>
  <c r="AO260" s="1"/>
  <c r="AS260"/>
  <c r="AU260" s="1"/>
  <c r="N248"/>
  <c r="P248" s="1"/>
  <c r="AE248"/>
  <c r="AG248" s="1"/>
  <c r="AV248"/>
  <c r="AX248" s="1"/>
  <c r="N277"/>
  <c r="P277" s="1"/>
  <c r="AE277"/>
  <c r="AG277" s="1"/>
  <c r="N287"/>
  <c r="P287" s="1"/>
  <c r="AE287"/>
  <c r="AG287" s="1"/>
  <c r="N300"/>
  <c r="P300" s="1"/>
  <c r="AE300"/>
  <c r="AG300" s="1"/>
  <c r="N310"/>
  <c r="P310" s="1"/>
  <c r="AE310"/>
  <c r="AG310" s="1"/>
  <c r="D102"/>
  <c r="AG80"/>
  <c r="BN129"/>
  <c r="BN183"/>
  <c r="X238"/>
  <c r="AX217"/>
  <c r="AG220"/>
  <c r="BO220"/>
  <c r="AG225"/>
  <c r="AX234"/>
  <c r="P235"/>
  <c r="AX235"/>
  <c r="P236"/>
  <c r="AX236"/>
  <c r="AW258"/>
  <c r="AA129"/>
  <c r="AG109"/>
  <c r="AG113"/>
  <c r="AG117"/>
  <c r="BM129"/>
  <c r="N156"/>
  <c r="P156" s="1"/>
  <c r="AE156"/>
  <c r="AG156" s="1"/>
  <c r="AV156"/>
  <c r="AX156" s="1"/>
  <c r="BM156"/>
  <c r="AV183"/>
  <c r="AX183" s="1"/>
  <c r="BM183"/>
  <c r="AA210"/>
  <c r="U238"/>
  <c r="AG221"/>
  <c r="AX229"/>
  <c r="AX230"/>
  <c r="AG233"/>
  <c r="B260"/>
  <c r="D260" s="1"/>
  <c r="H260"/>
  <c r="J260" s="1"/>
  <c r="S260"/>
  <c r="U260" s="1"/>
  <c r="Y260"/>
  <c r="AJ260"/>
  <c r="AL260" s="1"/>
  <c r="AP260"/>
  <c r="AR260" s="1"/>
  <c r="N258"/>
  <c r="P258" s="1"/>
  <c r="AE258"/>
  <c r="AV258"/>
  <c r="J102"/>
  <c r="N102"/>
  <c r="P102" s="1"/>
  <c r="AL129"/>
  <c r="BL129"/>
  <c r="AG122"/>
  <c r="AG127"/>
  <c r="N129"/>
  <c r="P129" s="1"/>
  <c r="AE129"/>
  <c r="AG81"/>
  <c r="AG217"/>
  <c r="AX225"/>
  <c r="AG228"/>
  <c r="BO228"/>
  <c r="AG234"/>
  <c r="AG235"/>
  <c r="AG236"/>
  <c r="AG87"/>
  <c r="AG88"/>
  <c r="AG89"/>
  <c r="AG90"/>
  <c r="AG91"/>
  <c r="AG92"/>
  <c r="AG93"/>
  <c r="AF102"/>
  <c r="X102"/>
  <c r="AD102"/>
  <c r="AG82"/>
  <c r="AG83"/>
  <c r="AG84"/>
  <c r="AG85"/>
  <c r="AG86"/>
  <c r="AG94"/>
  <c r="AG95"/>
  <c r="AG96"/>
  <c r="AG97"/>
  <c r="AG98"/>
  <c r="AG99"/>
  <c r="AG100"/>
  <c r="AG101"/>
  <c r="X129"/>
  <c r="AD129"/>
  <c r="AO129"/>
  <c r="AU129"/>
  <c r="BC129"/>
  <c r="BI129"/>
  <c r="BO107"/>
  <c r="P108"/>
  <c r="AG108"/>
  <c r="BO109"/>
  <c r="P110"/>
  <c r="AG110"/>
  <c r="BO111"/>
  <c r="P112"/>
  <c r="AG112"/>
  <c r="BO113"/>
  <c r="P114"/>
  <c r="AG114"/>
  <c r="BO115"/>
  <c r="P116"/>
  <c r="AG116"/>
  <c r="BO117"/>
  <c r="P118"/>
  <c r="AG118"/>
  <c r="BO119"/>
  <c r="P120"/>
  <c r="AG120"/>
  <c r="P121"/>
  <c r="AG121"/>
  <c r="BO122"/>
  <c r="P123"/>
  <c r="AG123"/>
  <c r="BO124"/>
  <c r="P125"/>
  <c r="AG125"/>
  <c r="P126"/>
  <c r="AG126"/>
  <c r="BO127"/>
  <c r="P128"/>
  <c r="AG128"/>
  <c r="P148"/>
  <c r="AX148"/>
  <c r="P153"/>
  <c r="AX153"/>
  <c r="O210"/>
  <c r="AD210"/>
  <c r="BC210"/>
  <c r="BI210"/>
  <c r="BO210"/>
  <c r="BL210"/>
  <c r="N210"/>
  <c r="AG190"/>
  <c r="P192"/>
  <c r="AG192"/>
  <c r="P194"/>
  <c r="AG194"/>
  <c r="P196"/>
  <c r="AG196"/>
  <c r="P198"/>
  <c r="AG198"/>
  <c r="P200"/>
  <c r="AG200"/>
  <c r="P202"/>
  <c r="AG202"/>
  <c r="P204"/>
  <c r="AG204"/>
  <c r="P206"/>
  <c r="AG206"/>
  <c r="P208"/>
  <c r="AG208"/>
  <c r="D210"/>
  <c r="J210"/>
  <c r="M210"/>
  <c r="AO238"/>
  <c r="AU238"/>
  <c r="AD238"/>
  <c r="AG218"/>
  <c r="BO218"/>
  <c r="AG219"/>
  <c r="AX219"/>
  <c r="AG222"/>
  <c r="BO222"/>
  <c r="AG223"/>
  <c r="AX223"/>
  <c r="AG226"/>
  <c r="BO226"/>
  <c r="AG227"/>
  <c r="AX227"/>
  <c r="AG231"/>
  <c r="BO231"/>
  <c r="AG232"/>
  <c r="AX232"/>
  <c r="AG237"/>
  <c r="BO237"/>
  <c r="AE238"/>
  <c r="AF238"/>
  <c r="AR238"/>
  <c r="D129"/>
  <c r="D156"/>
  <c r="AL156"/>
  <c r="P161"/>
  <c r="AL183"/>
  <c r="G210"/>
  <c r="AX216"/>
  <c r="BO217"/>
  <c r="AX218"/>
  <c r="BO219"/>
  <c r="AX220"/>
  <c r="BO221"/>
  <c r="AX222"/>
  <c r="BO223"/>
  <c r="AX224"/>
  <c r="BO225"/>
  <c r="AX226"/>
  <c r="BO227"/>
  <c r="AX228"/>
  <c r="BO229"/>
  <c r="BO230"/>
  <c r="AX231"/>
  <c r="BO232"/>
  <c r="AX233"/>
  <c r="BO234"/>
  <c r="BO235"/>
  <c r="BO236"/>
  <c r="AX237"/>
  <c r="AL238"/>
  <c r="U129"/>
  <c r="U156"/>
  <c r="BC156"/>
  <c r="AG161"/>
  <c r="BC183"/>
  <c r="AG188"/>
  <c r="P190"/>
  <c r="AG216"/>
  <c r="BO242"/>
  <c r="G244"/>
  <c r="M244"/>
  <c r="O244"/>
  <c r="O260" s="1"/>
  <c r="U244"/>
  <c r="AA244"/>
  <c r="AE244"/>
  <c r="AO244"/>
  <c r="AU244"/>
  <c r="AW244"/>
  <c r="U248"/>
  <c r="U258"/>
  <c r="G273"/>
  <c r="M273"/>
  <c r="O273"/>
  <c r="U273"/>
  <c r="AA273"/>
  <c r="AE273"/>
  <c r="U277"/>
  <c r="U287"/>
  <c r="G296"/>
  <c r="M296"/>
  <c r="O296"/>
  <c r="U296"/>
  <c r="AA296"/>
  <c r="AE296"/>
  <c r="U300"/>
  <c r="U310"/>
  <c r="D244"/>
  <c r="J244"/>
  <c r="N244"/>
  <c r="X244"/>
  <c r="AD244"/>
  <c r="AF244"/>
  <c r="AL244"/>
  <c r="AR244"/>
  <c r="AV244"/>
  <c r="D248"/>
  <c r="AL248"/>
  <c r="D258"/>
  <c r="AL258"/>
  <c r="D273"/>
  <c r="J273"/>
  <c r="N273"/>
  <c r="X273"/>
  <c r="AD273"/>
  <c r="AF273"/>
  <c r="AF289" s="1"/>
  <c r="D277"/>
  <c r="D287"/>
  <c r="D296"/>
  <c r="J296"/>
  <c r="N296"/>
  <c r="X296"/>
  <c r="AD296"/>
  <c r="AF296"/>
  <c r="AF312" s="1"/>
  <c r="D300"/>
  <c r="D310"/>
  <c r="AG258" l="1"/>
  <c r="AA260"/>
  <c r="AG238"/>
  <c r="BO156"/>
  <c r="AF260"/>
  <c r="AW260"/>
  <c r="AG102"/>
  <c r="O312"/>
  <c r="O289"/>
  <c r="BO183"/>
  <c r="BO129"/>
  <c r="AX258"/>
  <c r="P210"/>
  <c r="AG129"/>
  <c r="AG210"/>
  <c r="AX238"/>
  <c r="AV260"/>
  <c r="AX244"/>
  <c r="N260"/>
  <c r="P260" s="1"/>
  <c r="P244"/>
  <c r="AE260"/>
  <c r="AG260" s="1"/>
  <c r="AG244"/>
  <c r="N312"/>
  <c r="P312" s="1"/>
  <c r="P296"/>
  <c r="N289"/>
  <c r="P289" s="1"/>
  <c r="P273"/>
  <c r="AE312"/>
  <c r="AG312" s="1"/>
  <c r="AG296"/>
  <c r="AE289"/>
  <c r="AG289" s="1"/>
  <c r="AG273"/>
  <c r="AX260" l="1"/>
  <c r="AF47" i="5"/>
  <c r="AC47"/>
  <c r="Z47"/>
  <c r="W47"/>
  <c r="T47"/>
  <c r="K47"/>
  <c r="H47"/>
  <c r="E47"/>
  <c r="E314" i="4"/>
  <c r="C314"/>
  <c r="B314"/>
  <c r="S314"/>
  <c r="Q314"/>
  <c r="O314"/>
  <c r="M314"/>
  <c r="K314"/>
  <c r="S313"/>
  <c r="Q313"/>
  <c r="O313"/>
  <c r="M313"/>
  <c r="K313"/>
  <c r="E313"/>
  <c r="C313"/>
  <c r="B313"/>
  <c r="AC261"/>
  <c r="T261"/>
  <c r="T318" s="1"/>
  <c r="R261"/>
  <c r="R318" s="1"/>
  <c r="P261"/>
  <c r="P318" s="1"/>
  <c r="N261"/>
  <c r="N318" s="1"/>
  <c r="L261"/>
  <c r="L318" s="1"/>
  <c r="J261"/>
  <c r="J318" s="1"/>
  <c r="H261"/>
  <c r="H318" s="1"/>
  <c r="F261"/>
  <c r="F318" s="1"/>
  <c r="D261"/>
  <c r="D318" s="1"/>
  <c r="S208"/>
  <c r="K208"/>
  <c r="E208"/>
  <c r="C208"/>
  <c r="Q208"/>
  <c r="O208"/>
  <c r="M208"/>
  <c r="B208"/>
  <c r="S207"/>
  <c r="Q207"/>
  <c r="O207"/>
  <c r="M207"/>
  <c r="K207"/>
  <c r="E207"/>
  <c r="C207"/>
  <c r="B207"/>
  <c r="B203"/>
  <c r="D155"/>
  <c r="D156"/>
  <c r="AC156"/>
  <c r="T156"/>
  <c r="R156"/>
  <c r="P156"/>
  <c r="N156"/>
  <c r="L156"/>
  <c r="J156"/>
  <c r="H156"/>
  <c r="F156"/>
  <c r="Q102"/>
  <c r="O102"/>
  <c r="M102"/>
  <c r="K102"/>
  <c r="I102"/>
  <c r="E102"/>
  <c r="C102"/>
  <c r="B102"/>
  <c r="B101"/>
  <c r="S102"/>
  <c r="G102"/>
  <c r="C97" i="3"/>
  <c r="R45" i="4"/>
  <c r="R106" s="1"/>
  <c r="T45"/>
  <c r="T106" s="1"/>
  <c r="P45"/>
  <c r="P106" s="1"/>
  <c r="N45"/>
  <c r="N106" s="1"/>
  <c r="L45"/>
  <c r="L106" s="1"/>
  <c r="J45"/>
  <c r="J106" s="1"/>
  <c r="H45"/>
  <c r="H106" s="1"/>
  <c r="F45"/>
  <c r="F106" s="1"/>
  <c r="D45"/>
  <c r="D106" s="1"/>
  <c r="F45" i="3"/>
  <c r="P45"/>
  <c r="O45"/>
  <c r="L45"/>
  <c r="E45"/>
  <c r="Q45" l="1"/>
  <c r="G45"/>
  <c r="K165" i="26"/>
  <c r="J165"/>
  <c r="G165"/>
  <c r="F165"/>
  <c r="E165"/>
  <c r="D165"/>
  <c r="M74"/>
  <c r="L74"/>
  <c r="K162"/>
  <c r="J162"/>
  <c r="G162"/>
  <c r="F162"/>
  <c r="E162"/>
  <c r="D162"/>
  <c r="K161"/>
  <c r="J161"/>
  <c r="G161"/>
  <c r="F161"/>
  <c r="E161"/>
  <c r="D161"/>
  <c r="K160"/>
  <c r="J160"/>
  <c r="G160"/>
  <c r="F160"/>
  <c r="E160"/>
  <c r="D160"/>
  <c r="K159"/>
  <c r="J159"/>
  <c r="G159"/>
  <c r="F159"/>
  <c r="E159"/>
  <c r="D159"/>
  <c r="K157"/>
  <c r="J157"/>
  <c r="I157"/>
  <c r="H157"/>
  <c r="G157"/>
  <c r="F157"/>
  <c r="E157"/>
  <c r="D157"/>
  <c r="K156"/>
  <c r="J156"/>
  <c r="I156"/>
  <c r="H156"/>
  <c r="G156"/>
  <c r="F156"/>
  <c r="E156"/>
  <c r="D156"/>
  <c r="K155"/>
  <c r="J155"/>
  <c r="I155"/>
  <c r="H155"/>
  <c r="G155"/>
  <c r="F155"/>
  <c r="E155"/>
  <c r="D155"/>
  <c r="K154"/>
  <c r="J154"/>
  <c r="I154"/>
  <c r="H154"/>
  <c r="G154"/>
  <c r="F154"/>
  <c r="E154"/>
  <c r="D154"/>
  <c r="K152"/>
  <c r="J152"/>
  <c r="I152"/>
  <c r="H152"/>
  <c r="G152"/>
  <c r="F152"/>
  <c r="E152"/>
  <c r="D152"/>
  <c r="I151"/>
  <c r="H151"/>
  <c r="G151"/>
  <c r="F151"/>
  <c r="E151"/>
  <c r="D151"/>
  <c r="I150"/>
  <c r="H150"/>
  <c r="G150"/>
  <c r="F150"/>
  <c r="E150"/>
  <c r="D150"/>
  <c r="K149"/>
  <c r="J149"/>
  <c r="I149"/>
  <c r="H149"/>
  <c r="G149"/>
  <c r="F149"/>
  <c r="E149"/>
  <c r="D149"/>
  <c r="K147"/>
  <c r="J147"/>
  <c r="I147"/>
  <c r="H147"/>
  <c r="G147"/>
  <c r="F147"/>
  <c r="E147"/>
  <c r="D147"/>
  <c r="K146"/>
  <c r="J146"/>
  <c r="I146"/>
  <c r="H146"/>
  <c r="G146"/>
  <c r="F146"/>
  <c r="E146"/>
  <c r="D146"/>
  <c r="K145"/>
  <c r="J145"/>
  <c r="I145"/>
  <c r="H145"/>
  <c r="G145"/>
  <c r="F145"/>
  <c r="E145"/>
  <c r="D145"/>
  <c r="K144"/>
  <c r="J144"/>
  <c r="I144"/>
  <c r="H144"/>
  <c r="G144"/>
  <c r="F144"/>
  <c r="E144"/>
  <c r="D144"/>
  <c r="K142"/>
  <c r="J142"/>
  <c r="I142"/>
  <c r="H142"/>
  <c r="F142"/>
  <c r="E142"/>
  <c r="D142"/>
  <c r="K141"/>
  <c r="J141"/>
  <c r="I141"/>
  <c r="H141"/>
  <c r="G141"/>
  <c r="F141"/>
  <c r="E141"/>
  <c r="D141"/>
  <c r="K140"/>
  <c r="J140"/>
  <c r="I140"/>
  <c r="H140"/>
  <c r="G140"/>
  <c r="F140"/>
  <c r="E140"/>
  <c r="D140"/>
  <c r="K139"/>
  <c r="J139"/>
  <c r="I139"/>
  <c r="H139"/>
  <c r="G139"/>
  <c r="F139"/>
  <c r="E139"/>
  <c r="D139"/>
  <c r="K137"/>
  <c r="J137"/>
  <c r="I137"/>
  <c r="H137"/>
  <c r="G137"/>
  <c r="F137"/>
  <c r="E137"/>
  <c r="D137"/>
  <c r="K136"/>
  <c r="J136"/>
  <c r="I136"/>
  <c r="H136"/>
  <c r="F136"/>
  <c r="E136"/>
  <c r="D136"/>
  <c r="K135"/>
  <c r="J135"/>
  <c r="I135"/>
  <c r="H135"/>
  <c r="F135"/>
  <c r="E135"/>
  <c r="D135"/>
  <c r="K134"/>
  <c r="J134"/>
  <c r="I134"/>
  <c r="H134"/>
  <c r="F134"/>
  <c r="E134"/>
  <c r="D134"/>
  <c r="I132"/>
  <c r="H132"/>
  <c r="G132"/>
  <c r="F132"/>
  <c r="E132"/>
  <c r="D132"/>
  <c r="K131"/>
  <c r="J131"/>
  <c r="I131"/>
  <c r="H131"/>
  <c r="G131"/>
  <c r="F131"/>
  <c r="E131"/>
  <c r="D131"/>
  <c r="K130"/>
  <c r="J130"/>
  <c r="I130"/>
  <c r="H130"/>
  <c r="G130"/>
  <c r="F130"/>
  <c r="E130"/>
  <c r="D130"/>
  <c r="I129"/>
  <c r="H129"/>
  <c r="G129"/>
  <c r="F129"/>
  <c r="E129"/>
  <c r="D129"/>
  <c r="K127"/>
  <c r="J127"/>
  <c r="I127"/>
  <c r="H127"/>
  <c r="G127"/>
  <c r="F127"/>
  <c r="E127"/>
  <c r="D127"/>
  <c r="I126"/>
  <c r="H126"/>
  <c r="G126"/>
  <c r="F126"/>
  <c r="E126"/>
  <c r="D126"/>
  <c r="K125"/>
  <c r="J125"/>
  <c r="I125"/>
  <c r="H125"/>
  <c r="G125"/>
  <c r="F125"/>
  <c r="E125"/>
  <c r="D125"/>
  <c r="I124"/>
  <c r="H124"/>
  <c r="G124"/>
  <c r="F124"/>
  <c r="E124"/>
  <c r="D124"/>
  <c r="I122"/>
  <c r="H122"/>
  <c r="G122"/>
  <c r="F122"/>
  <c r="E122"/>
  <c r="D122"/>
  <c r="K121"/>
  <c r="J121"/>
  <c r="I121"/>
  <c r="H121"/>
  <c r="G121"/>
  <c r="F121"/>
  <c r="E121"/>
  <c r="D121"/>
  <c r="K120"/>
  <c r="J120"/>
  <c r="I120"/>
  <c r="H120"/>
  <c r="G120"/>
  <c r="F120"/>
  <c r="E120"/>
  <c r="D120"/>
  <c r="K119"/>
  <c r="J119"/>
  <c r="I119"/>
  <c r="H119"/>
  <c r="G119"/>
  <c r="F119"/>
  <c r="E119"/>
  <c r="D119"/>
  <c r="M75"/>
  <c r="M170" s="1"/>
  <c r="K73"/>
  <c r="K168" s="1"/>
  <c r="J73"/>
  <c r="J168" s="1"/>
  <c r="I73"/>
  <c r="I168" s="1"/>
  <c r="H73"/>
  <c r="H168" s="1"/>
  <c r="G73"/>
  <c r="G168" s="1"/>
  <c r="F73"/>
  <c r="F168" s="1"/>
  <c r="E73"/>
  <c r="E168" s="1"/>
  <c r="D73"/>
  <c r="D168" s="1"/>
  <c r="M72"/>
  <c r="M167" s="1"/>
  <c r="L72"/>
  <c r="L167" s="1"/>
  <c r="M71"/>
  <c r="M166" s="1"/>
  <c r="M70"/>
  <c r="M69"/>
  <c r="L69"/>
  <c r="K68"/>
  <c r="J68"/>
  <c r="I68"/>
  <c r="H68"/>
  <c r="G68"/>
  <c r="F68"/>
  <c r="E68"/>
  <c r="D68"/>
  <c r="M67"/>
  <c r="L67"/>
  <c r="M66"/>
  <c r="L66"/>
  <c r="M65"/>
  <c r="L65"/>
  <c r="M64"/>
  <c r="L64"/>
  <c r="K63"/>
  <c r="J63"/>
  <c r="I63"/>
  <c r="H63"/>
  <c r="G63"/>
  <c r="F63"/>
  <c r="E63"/>
  <c r="D63"/>
  <c r="M62"/>
  <c r="L62"/>
  <c r="M61"/>
  <c r="L61"/>
  <c r="M60"/>
  <c r="L60"/>
  <c r="M59"/>
  <c r="L59"/>
  <c r="K58"/>
  <c r="J58"/>
  <c r="I58"/>
  <c r="H58"/>
  <c r="G58"/>
  <c r="F58"/>
  <c r="E58"/>
  <c r="D58"/>
  <c r="M57"/>
  <c r="L57"/>
  <c r="M56"/>
  <c r="L56"/>
  <c r="M55"/>
  <c r="L55"/>
  <c r="M54"/>
  <c r="L54"/>
  <c r="K53"/>
  <c r="J53"/>
  <c r="I53"/>
  <c r="H53"/>
  <c r="G53"/>
  <c r="F53"/>
  <c r="E53"/>
  <c r="D53"/>
  <c r="M52"/>
  <c r="L52"/>
  <c r="M51"/>
  <c r="L51"/>
  <c r="M50"/>
  <c r="L50"/>
  <c r="M49"/>
  <c r="L49"/>
  <c r="K48"/>
  <c r="J48"/>
  <c r="I48"/>
  <c r="H48"/>
  <c r="G48"/>
  <c r="F48"/>
  <c r="E48"/>
  <c r="D48"/>
  <c r="M47"/>
  <c r="L47"/>
  <c r="M46"/>
  <c r="L46"/>
  <c r="M45"/>
  <c r="L45"/>
  <c r="M44"/>
  <c r="L44"/>
  <c r="K43"/>
  <c r="J43"/>
  <c r="I43"/>
  <c r="H43"/>
  <c r="G43"/>
  <c r="F43"/>
  <c r="E43"/>
  <c r="D43"/>
  <c r="M42"/>
  <c r="L42"/>
  <c r="M41"/>
  <c r="L41"/>
  <c r="M40"/>
  <c r="L40"/>
  <c r="M39"/>
  <c r="L39"/>
  <c r="L129" s="1"/>
  <c r="K38"/>
  <c r="J38"/>
  <c r="J128" s="1"/>
  <c r="I38"/>
  <c r="H38"/>
  <c r="H128" s="1"/>
  <c r="G38"/>
  <c r="F38"/>
  <c r="F128" s="1"/>
  <c r="E38"/>
  <c r="D38"/>
  <c r="D128" s="1"/>
  <c r="M37"/>
  <c r="M127" s="1"/>
  <c r="L37"/>
  <c r="L127" s="1"/>
  <c r="M36"/>
  <c r="L36"/>
  <c r="L126" s="1"/>
  <c r="M35"/>
  <c r="L35"/>
  <c r="L125" s="1"/>
  <c r="M34"/>
  <c r="K33"/>
  <c r="J33"/>
  <c r="I33"/>
  <c r="H33"/>
  <c r="G33"/>
  <c r="F33"/>
  <c r="E33"/>
  <c r="D33"/>
  <c r="M31"/>
  <c r="L31"/>
  <c r="M30"/>
  <c r="L30"/>
  <c r="M29"/>
  <c r="L29"/>
  <c r="L124" s="1"/>
  <c r="AH28"/>
  <c r="AG28"/>
  <c r="AF28"/>
  <c r="AE28"/>
  <c r="AD28"/>
  <c r="AC28"/>
  <c r="AB28"/>
  <c r="AA28"/>
  <c r="Z28"/>
  <c r="Y28"/>
  <c r="X28"/>
  <c r="W28"/>
  <c r="V28"/>
  <c r="U28"/>
  <c r="T28"/>
  <c r="S28"/>
  <c r="K28"/>
  <c r="J28"/>
  <c r="I28"/>
  <c r="H28"/>
  <c r="G28"/>
  <c r="F28"/>
  <c r="E28"/>
  <c r="M28" s="1"/>
  <c r="D28"/>
  <c r="M27"/>
  <c r="M122" s="1"/>
  <c r="L27"/>
  <c r="L122" s="1"/>
  <c r="M26"/>
  <c r="L26"/>
  <c r="L121" s="1"/>
  <c r="M25"/>
  <c r="L25"/>
  <c r="M24"/>
  <c r="L24"/>
  <c r="L28" s="1"/>
  <c r="K23"/>
  <c r="J23"/>
  <c r="I23"/>
  <c r="H23"/>
  <c r="G23"/>
  <c r="F23"/>
  <c r="E23"/>
  <c r="D23"/>
  <c r="M22"/>
  <c r="L22"/>
  <c r="M21"/>
  <c r="L21"/>
  <c r="M20"/>
  <c r="L20"/>
  <c r="M19"/>
  <c r="M23" s="1"/>
  <c r="L19"/>
  <c r="L23" s="1"/>
  <c r="K18"/>
  <c r="J18"/>
  <c r="I18"/>
  <c r="H18"/>
  <c r="G18"/>
  <c r="F18"/>
  <c r="E18"/>
  <c r="D18"/>
  <c r="M17"/>
  <c r="L17"/>
  <c r="M16"/>
  <c r="L16"/>
  <c r="M15"/>
  <c r="L15"/>
  <c r="M14"/>
  <c r="L14"/>
  <c r="K13"/>
  <c r="J13"/>
  <c r="I13"/>
  <c r="H13"/>
  <c r="G13"/>
  <c r="F13"/>
  <c r="E13"/>
  <c r="D13"/>
  <c r="M12"/>
  <c r="L12"/>
  <c r="M11"/>
  <c r="L11"/>
  <c r="M10"/>
  <c r="L10"/>
  <c r="M9"/>
  <c r="M13" s="1"/>
  <c r="L9"/>
  <c r="L13" s="1"/>
  <c r="K8"/>
  <c r="J8"/>
  <c r="I8"/>
  <c r="H8"/>
  <c r="G8"/>
  <c r="F8"/>
  <c r="E8"/>
  <c r="M8" s="1"/>
  <c r="D8"/>
  <c r="M7"/>
  <c r="L7"/>
  <c r="M6"/>
  <c r="L6"/>
  <c r="M5"/>
  <c r="L5"/>
  <c r="M4"/>
  <c r="L4"/>
  <c r="L8" s="1"/>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P39"/>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D108" i="27"/>
  <c r="C108"/>
  <c r="B108"/>
  <c r="J53"/>
  <c r="B43"/>
  <c r="F48"/>
  <c r="N53" s="1"/>
  <c r="E48"/>
  <c r="M53" s="1"/>
  <c r="D48"/>
  <c r="L53" s="1"/>
  <c r="C48"/>
  <c r="K53" s="1"/>
  <c r="Z26" i="14"/>
  <c r="T26"/>
  <c r="Q26"/>
  <c r="N26"/>
  <c r="K26"/>
  <c r="H26"/>
  <c r="E26"/>
  <c r="R25" i="13"/>
  <c r="P25"/>
  <c r="P67" s="1"/>
  <c r="N25"/>
  <c r="N67" s="1"/>
  <c r="L25"/>
  <c r="L67" s="1"/>
  <c r="J25"/>
  <c r="J67" s="1"/>
  <c r="Q25" i="35"/>
  <c r="Q67" s="1"/>
  <c r="O25"/>
  <c r="L25"/>
  <c r="L67" s="1"/>
  <c r="J25"/>
  <c r="E25"/>
  <c r="G25"/>
  <c r="G67" s="1"/>
  <c r="O63"/>
  <c r="N63"/>
  <c r="J63"/>
  <c r="I63"/>
  <c r="E63"/>
  <c r="D63"/>
  <c r="C63"/>
  <c r="B63"/>
  <c r="B103" i="11"/>
  <c r="O103"/>
  <c r="N103"/>
  <c r="J103"/>
  <c r="I103"/>
  <c r="E103"/>
  <c r="D103"/>
  <c r="Q45"/>
  <c r="O45"/>
  <c r="L45"/>
  <c r="J45"/>
  <c r="G45"/>
  <c r="E45"/>
  <c r="N98" i="7"/>
  <c r="I103" i="10"/>
  <c r="E103"/>
  <c r="D103"/>
  <c r="B103"/>
  <c r="O103"/>
  <c r="N103"/>
  <c r="J103"/>
  <c r="Q45"/>
  <c r="Q103" s="1"/>
  <c r="O45"/>
  <c r="L45"/>
  <c r="L103" s="1"/>
  <c r="J45"/>
  <c r="G45"/>
  <c r="G103" s="1"/>
  <c r="E45"/>
  <c r="L148" i="8"/>
  <c r="AF50" i="9"/>
  <c r="AC50"/>
  <c r="Z50"/>
  <c r="W50"/>
  <c r="T50"/>
  <c r="Q50"/>
  <c r="K50"/>
  <c r="H50"/>
  <c r="E50"/>
  <c r="O305" i="8"/>
  <c r="K305"/>
  <c r="E305"/>
  <c r="C305"/>
  <c r="B305"/>
  <c r="Q305"/>
  <c r="M305"/>
  <c r="T252"/>
  <c r="R252"/>
  <c r="P252"/>
  <c r="N252"/>
  <c r="L252"/>
  <c r="J252"/>
  <c r="H252"/>
  <c r="F252"/>
  <c r="D252"/>
  <c r="T147"/>
  <c r="R147"/>
  <c r="P147"/>
  <c r="N147"/>
  <c r="L147"/>
  <c r="J147"/>
  <c r="H147"/>
  <c r="E94"/>
  <c r="C94"/>
  <c r="B94"/>
  <c r="Q94"/>
  <c r="O94"/>
  <c r="M94"/>
  <c r="K94"/>
  <c r="I94"/>
  <c r="T41"/>
  <c r="R41"/>
  <c r="P41"/>
  <c r="N41"/>
  <c r="L41"/>
  <c r="J41"/>
  <c r="H41"/>
  <c r="F41"/>
  <c r="D41"/>
  <c r="E98" i="7"/>
  <c r="H97" i="3"/>
  <c r="O98" i="7"/>
  <c r="J98"/>
  <c r="I98"/>
  <c r="D98"/>
  <c r="H41"/>
  <c r="J41" s="1"/>
  <c r="E41"/>
  <c r="Q41"/>
  <c r="Q102" s="1"/>
  <c r="O41"/>
  <c r="L41"/>
  <c r="L102" s="1"/>
  <c r="G41"/>
  <c r="G102" s="1"/>
  <c r="B98"/>
  <c r="B94"/>
  <c r="N96" i="3"/>
  <c r="B96"/>
  <c r="M164" i="26" l="1"/>
  <c r="M78"/>
  <c r="M169"/>
  <c r="L78"/>
  <c r="L173" s="1"/>
  <c r="L169"/>
  <c r="L164"/>
  <c r="G143"/>
  <c r="G148"/>
  <c r="L107" i="11"/>
  <c r="G107"/>
  <c r="Q107"/>
  <c r="J113" i="27"/>
  <c r="L113"/>
  <c r="K113"/>
  <c r="F42" i="30"/>
  <c r="F52"/>
  <c r="L52"/>
  <c r="K52"/>
  <c r="H52"/>
  <c r="H47"/>
  <c r="I52"/>
  <c r="M119" i="26"/>
  <c r="M121"/>
  <c r="M33"/>
  <c r="I123"/>
  <c r="K123"/>
  <c r="L131"/>
  <c r="D133"/>
  <c r="F133"/>
  <c r="J133"/>
  <c r="L136"/>
  <c r="J138"/>
  <c r="M18"/>
  <c r="L18"/>
  <c r="L120"/>
  <c r="D123"/>
  <c r="F123"/>
  <c r="H123"/>
  <c r="J123"/>
  <c r="M124"/>
  <c r="M125"/>
  <c r="M126"/>
  <c r="E128"/>
  <c r="G128"/>
  <c r="I128"/>
  <c r="K128"/>
  <c r="M129"/>
  <c r="M130"/>
  <c r="M131"/>
  <c r="M132"/>
  <c r="E133"/>
  <c r="G133"/>
  <c r="I133"/>
  <c r="K133"/>
  <c r="M134"/>
  <c r="M135"/>
  <c r="M136"/>
  <c r="M137"/>
  <c r="E138"/>
  <c r="G138"/>
  <c r="I138"/>
  <c r="K138"/>
  <c r="M139"/>
  <c r="M140"/>
  <c r="M141"/>
  <c r="M142"/>
  <c r="E143"/>
  <c r="I143"/>
  <c r="K143"/>
  <c r="M144"/>
  <c r="M145"/>
  <c r="M146"/>
  <c r="M147"/>
  <c r="E148"/>
  <c r="I148"/>
  <c r="K148"/>
  <c r="M149"/>
  <c r="M150"/>
  <c r="M151"/>
  <c r="M152"/>
  <c r="E153"/>
  <c r="G153"/>
  <c r="I153"/>
  <c r="K153"/>
  <c r="M154"/>
  <c r="M155"/>
  <c r="M156"/>
  <c r="M157"/>
  <c r="E158"/>
  <c r="G158"/>
  <c r="I158"/>
  <c r="K158"/>
  <c r="M159"/>
  <c r="M160"/>
  <c r="M161"/>
  <c r="M162"/>
  <c r="E163"/>
  <c r="G163"/>
  <c r="I163"/>
  <c r="K163"/>
  <c r="M165"/>
  <c r="M120"/>
  <c r="G123"/>
  <c r="L130"/>
  <c r="L132"/>
  <c r="H133"/>
  <c r="L134"/>
  <c r="L135"/>
  <c r="L137"/>
  <c r="D138"/>
  <c r="F138"/>
  <c r="H138"/>
  <c r="L139"/>
  <c r="L140"/>
  <c r="L141"/>
  <c r="L142"/>
  <c r="D143"/>
  <c r="F143"/>
  <c r="H143"/>
  <c r="J143"/>
  <c r="L144"/>
  <c r="L145"/>
  <c r="L146"/>
  <c r="L147"/>
  <c r="D148"/>
  <c r="F148"/>
  <c r="H148"/>
  <c r="J148"/>
  <c r="L149"/>
  <c r="L150"/>
  <c r="L151"/>
  <c r="L152"/>
  <c r="D153"/>
  <c r="F153"/>
  <c r="H153"/>
  <c r="J153"/>
  <c r="L154"/>
  <c r="L155"/>
  <c r="L156"/>
  <c r="L157"/>
  <c r="D158"/>
  <c r="F158"/>
  <c r="H158"/>
  <c r="J158"/>
  <c r="L159"/>
  <c r="L160"/>
  <c r="L161"/>
  <c r="L162"/>
  <c r="D163"/>
  <c r="F163"/>
  <c r="H163"/>
  <c r="J163"/>
  <c r="L165"/>
  <c r="M123"/>
  <c r="L33"/>
  <c r="L123" s="1"/>
  <c r="M38"/>
  <c r="M128" s="1"/>
  <c r="M43"/>
  <c r="M48"/>
  <c r="M53"/>
  <c r="M58"/>
  <c r="M63"/>
  <c r="M68"/>
  <c r="M73"/>
  <c r="E123"/>
  <c r="L38"/>
  <c r="L128" s="1"/>
  <c r="L43"/>
  <c r="L48"/>
  <c r="L53"/>
  <c r="L58"/>
  <c r="L63"/>
  <c r="L68"/>
  <c r="L73"/>
  <c r="L168" s="1"/>
  <c r="L119"/>
  <c r="F47" i="30"/>
  <c r="I47"/>
  <c r="E42"/>
  <c r="E47"/>
  <c r="K47"/>
  <c r="L47"/>
  <c r="M168" i="26" l="1"/>
  <c r="M173"/>
  <c r="L158"/>
  <c r="L148"/>
  <c r="L138"/>
  <c r="M163"/>
  <c r="M153"/>
  <c r="M143"/>
  <c r="M133"/>
  <c r="L163"/>
  <c r="L153"/>
  <c r="L143"/>
  <c r="L133"/>
  <c r="M158"/>
  <c r="M148"/>
  <c r="M138"/>
  <c r="AF46" i="5" l="1"/>
  <c r="AC46"/>
  <c r="Z46"/>
  <c r="W46"/>
  <c r="T46"/>
  <c r="K46"/>
  <c r="H46"/>
  <c r="E46"/>
  <c r="G312" i="4"/>
  <c r="B312"/>
  <c r="B311"/>
  <c r="B310"/>
  <c r="B309"/>
  <c r="AC260"/>
  <c r="T260"/>
  <c r="R260"/>
  <c r="P260"/>
  <c r="N260"/>
  <c r="L260"/>
  <c r="J260"/>
  <c r="H260"/>
  <c r="F260"/>
  <c r="D260"/>
  <c r="C203"/>
  <c r="AC155"/>
  <c r="T155"/>
  <c r="R155"/>
  <c r="P155"/>
  <c r="N155"/>
  <c r="L155"/>
  <c r="J155"/>
  <c r="H155"/>
  <c r="F155"/>
  <c r="S101"/>
  <c r="Q101"/>
  <c r="O101"/>
  <c r="M101"/>
  <c r="G101"/>
  <c r="E101"/>
  <c r="C101"/>
  <c r="B97"/>
  <c r="K101"/>
  <c r="I101"/>
  <c r="D43"/>
  <c r="T44"/>
  <c r="R44"/>
  <c r="P44"/>
  <c r="N44"/>
  <c r="L44"/>
  <c r="J44"/>
  <c r="H44"/>
  <c r="F44"/>
  <c r="D44"/>
  <c r="M96" i="3" l="1"/>
  <c r="M97"/>
  <c r="N97"/>
  <c r="O42"/>
  <c r="P42"/>
  <c r="K42"/>
  <c r="J42"/>
  <c r="F42"/>
  <c r="E40"/>
  <c r="E41"/>
  <c r="E42"/>
  <c r="O53" i="36"/>
  <c r="O21"/>
  <c r="I53"/>
  <c r="I21"/>
  <c r="K53"/>
  <c r="K21"/>
  <c r="M53"/>
  <c r="M21"/>
  <c r="G53"/>
  <c r="G21"/>
  <c r="E53"/>
  <c r="E21"/>
  <c r="C21"/>
  <c r="C53"/>
  <c r="L46" i="30"/>
  <c r="K46"/>
  <c r="I46"/>
  <c r="H46"/>
  <c r="F46"/>
  <c r="E46"/>
  <c r="D53" i="19"/>
  <c r="W53"/>
  <c r="Y53" s="1"/>
  <c r="R53"/>
  <c r="T53" s="1"/>
  <c r="M53"/>
  <c r="O53" s="1"/>
  <c r="H53"/>
  <c r="J53" s="1"/>
  <c r="AB161" i="16"/>
  <c r="AB160"/>
  <c r="AB159"/>
  <c r="AB158"/>
  <c r="AB157"/>
  <c r="AB156"/>
  <c r="AB155"/>
  <c r="AB154"/>
  <c r="AB153"/>
  <c r="AB152"/>
  <c r="AB151"/>
  <c r="U84"/>
  <c r="S84"/>
  <c r="Q84"/>
  <c r="O84"/>
  <c r="L84"/>
  <c r="J84"/>
  <c r="H84"/>
  <c r="F84"/>
  <c r="O36"/>
  <c r="Q36"/>
  <c r="S36"/>
  <c r="U36"/>
  <c r="F36"/>
  <c r="H36"/>
  <c r="J36"/>
  <c r="L36"/>
  <c r="F35"/>
  <c r="W25" i="14"/>
  <c r="Z25"/>
  <c r="T25"/>
  <c r="Q25"/>
  <c r="N25"/>
  <c r="K25"/>
  <c r="H25"/>
  <c r="E25"/>
  <c r="O62" i="13"/>
  <c r="M62"/>
  <c r="K62"/>
  <c r="I62"/>
  <c r="G62"/>
  <c r="E62"/>
  <c r="D62"/>
  <c r="C62"/>
  <c r="B62"/>
  <c r="P24"/>
  <c r="P66" s="1"/>
  <c r="R24"/>
  <c r="N24"/>
  <c r="N66" s="1"/>
  <c r="L24"/>
  <c r="L66" s="1"/>
  <c r="J24"/>
  <c r="J66" s="1"/>
  <c r="H24"/>
  <c r="H66" s="1"/>
  <c r="F24"/>
  <c r="F66" s="1"/>
  <c r="O62" i="35"/>
  <c r="N62"/>
  <c r="J62"/>
  <c r="I62"/>
  <c r="E62"/>
  <c r="D62"/>
  <c r="C62"/>
  <c r="B62"/>
  <c r="Q24"/>
  <c r="Q66" s="1"/>
  <c r="L24"/>
  <c r="L66" s="1"/>
  <c r="G24"/>
  <c r="G66" s="1"/>
  <c r="O24"/>
  <c r="J24"/>
  <c r="E24"/>
  <c r="O102" i="11"/>
  <c r="N102"/>
  <c r="J102"/>
  <c r="I102"/>
  <c r="E102"/>
  <c r="D102"/>
  <c r="B102"/>
  <c r="Q44"/>
  <c r="Q106" s="1"/>
  <c r="L44"/>
  <c r="L106" s="1"/>
  <c r="G44"/>
  <c r="G106" s="1"/>
  <c r="O44"/>
  <c r="J44"/>
  <c r="E44"/>
  <c r="O101" i="10"/>
  <c r="O102"/>
  <c r="N101"/>
  <c r="N102"/>
  <c r="J101"/>
  <c r="J102"/>
  <c r="I101"/>
  <c r="I102"/>
  <c r="E101"/>
  <c r="E102"/>
  <c r="D101"/>
  <c r="D102"/>
  <c r="B101"/>
  <c r="B102"/>
  <c r="O44"/>
  <c r="J44"/>
  <c r="E44"/>
  <c r="Q44"/>
  <c r="L44"/>
  <c r="G44"/>
  <c r="Q43"/>
  <c r="L43"/>
  <c r="G43"/>
  <c r="O43"/>
  <c r="J43"/>
  <c r="E43"/>
  <c r="AC49" i="9"/>
  <c r="AF49"/>
  <c r="Z49"/>
  <c r="W49"/>
  <c r="T49"/>
  <c r="Q49"/>
  <c r="K49"/>
  <c r="H49"/>
  <c r="E49"/>
  <c r="Q304" i="8"/>
  <c r="O304"/>
  <c r="K304"/>
  <c r="E304"/>
  <c r="C304"/>
  <c r="B304"/>
  <c r="R251"/>
  <c r="T251"/>
  <c r="P251"/>
  <c r="N251"/>
  <c r="L251"/>
  <c r="J251"/>
  <c r="H251"/>
  <c r="F251"/>
  <c r="D251"/>
  <c r="R148"/>
  <c r="T148"/>
  <c r="P148"/>
  <c r="N148"/>
  <c r="J148"/>
  <c r="H148"/>
  <c r="F148"/>
  <c r="D148"/>
  <c r="Q93"/>
  <c r="O93"/>
  <c r="M93"/>
  <c r="K93"/>
  <c r="I93"/>
  <c r="E93"/>
  <c r="C93"/>
  <c r="B93"/>
  <c r="R40"/>
  <c r="T40"/>
  <c r="P40"/>
  <c r="N40"/>
  <c r="L40"/>
  <c r="J40"/>
  <c r="H40"/>
  <c r="F40"/>
  <c r="D40"/>
  <c r="O97" i="7"/>
  <c r="N97"/>
  <c r="J97"/>
  <c r="I97"/>
  <c r="E97"/>
  <c r="D97"/>
  <c r="B97"/>
  <c r="Q40"/>
  <c r="Q101" s="1"/>
  <c r="L40"/>
  <c r="L101" s="1"/>
  <c r="G40"/>
  <c r="G101" s="1"/>
  <c r="O40"/>
  <c r="J40"/>
  <c r="E40"/>
  <c r="Q45" i="5"/>
  <c r="N45"/>
  <c r="AF45"/>
  <c r="AC45"/>
  <c r="Z45"/>
  <c r="W45"/>
  <c r="T45"/>
  <c r="K45"/>
  <c r="H45"/>
  <c r="E45"/>
  <c r="C312" i="4"/>
  <c r="E312"/>
  <c r="K312"/>
  <c r="M312"/>
  <c r="O312"/>
  <c r="Q312"/>
  <c r="S312"/>
  <c r="R259"/>
  <c r="T259"/>
  <c r="AC259"/>
  <c r="P259"/>
  <c r="N259"/>
  <c r="L259"/>
  <c r="J259"/>
  <c r="H259"/>
  <c r="F259"/>
  <c r="D259"/>
  <c r="S206"/>
  <c r="Q206"/>
  <c r="O206"/>
  <c r="M206"/>
  <c r="K206"/>
  <c r="G206"/>
  <c r="E206"/>
  <c r="C206"/>
  <c r="B206"/>
  <c r="R154"/>
  <c r="T154"/>
  <c r="AC154"/>
  <c r="P154"/>
  <c r="N154"/>
  <c r="L154"/>
  <c r="J154"/>
  <c r="H154"/>
  <c r="F154"/>
  <c r="D154"/>
  <c r="S100"/>
  <c r="Q100"/>
  <c r="O100"/>
  <c r="M100"/>
  <c r="K100"/>
  <c r="I100"/>
  <c r="G100"/>
  <c r="E100"/>
  <c r="C100"/>
  <c r="B100"/>
  <c r="R43"/>
  <c r="T43"/>
  <c r="P43"/>
  <c r="N43"/>
  <c r="L43"/>
  <c r="J43"/>
  <c r="H43"/>
  <c r="F43"/>
  <c r="C96" i="3"/>
  <c r="I96"/>
  <c r="H96"/>
  <c r="D96"/>
  <c r="O41"/>
  <c r="P41"/>
  <c r="P100" s="1"/>
  <c r="J41"/>
  <c r="K41"/>
  <c r="F41"/>
  <c r="B92"/>
  <c r="E105" i="27"/>
  <c r="O52" i="36"/>
  <c r="O20"/>
  <c r="M52"/>
  <c r="M20"/>
  <c r="K52"/>
  <c r="K20"/>
  <c r="I52"/>
  <c r="I20"/>
  <c r="G52"/>
  <c r="G20"/>
  <c r="E52"/>
  <c r="C52"/>
  <c r="E20"/>
  <c r="C20"/>
  <c r="L45" i="30"/>
  <c r="K45"/>
  <c r="I45"/>
  <c r="H45"/>
  <c r="F45"/>
  <c r="E45"/>
  <c r="F52" i="19"/>
  <c r="R52"/>
  <c r="T52" s="1"/>
  <c r="D52"/>
  <c r="M52"/>
  <c r="O52" s="1"/>
  <c r="H52"/>
  <c r="J52" s="1"/>
  <c r="W52"/>
  <c r="Y52" s="1"/>
  <c r="M55" i="18"/>
  <c r="M56"/>
  <c r="M57"/>
  <c r="M58"/>
  <c r="M59"/>
  <c r="R161" i="16"/>
  <c r="R160"/>
  <c r="R159"/>
  <c r="R158"/>
  <c r="R157"/>
  <c r="R156"/>
  <c r="R155"/>
  <c r="R154"/>
  <c r="R153"/>
  <c r="R152"/>
  <c r="R151"/>
  <c r="U83"/>
  <c r="S83"/>
  <c r="Q83"/>
  <c r="O83"/>
  <c r="L83"/>
  <c r="J83"/>
  <c r="H83"/>
  <c r="F82"/>
  <c r="F83"/>
  <c r="U35"/>
  <c r="S35"/>
  <c r="Q35"/>
  <c r="O35"/>
  <c r="L35"/>
  <c r="J35"/>
  <c r="H35"/>
  <c r="W24" i="14"/>
  <c r="Z24"/>
  <c r="T24"/>
  <c r="Q24"/>
  <c r="N24"/>
  <c r="K24"/>
  <c r="H24"/>
  <c r="E24"/>
  <c r="O61" i="13"/>
  <c r="M61"/>
  <c r="K61"/>
  <c r="I61"/>
  <c r="G61"/>
  <c r="E61"/>
  <c r="D61"/>
  <c r="C61"/>
  <c r="B61"/>
  <c r="P23"/>
  <c r="P65" s="1"/>
  <c r="R23"/>
  <c r="N23"/>
  <c r="N65" s="1"/>
  <c r="L23"/>
  <c r="L65" s="1"/>
  <c r="J23"/>
  <c r="J65" s="1"/>
  <c r="H23"/>
  <c r="H65" s="1"/>
  <c r="F23"/>
  <c r="F65" s="1"/>
  <c r="O61" i="35"/>
  <c r="N61"/>
  <c r="J61"/>
  <c r="I61"/>
  <c r="E61"/>
  <c r="D61"/>
  <c r="C61"/>
  <c r="B61"/>
  <c r="Q23"/>
  <c r="Q65" s="1"/>
  <c r="L23"/>
  <c r="L65" s="1"/>
  <c r="O23"/>
  <c r="J23"/>
  <c r="G23"/>
  <c r="G65" s="1"/>
  <c r="E23"/>
  <c r="O101" i="11"/>
  <c r="N101"/>
  <c r="J101"/>
  <c r="I101"/>
  <c r="E101"/>
  <c r="D101"/>
  <c r="B101"/>
  <c r="Q43"/>
  <c r="Q105" s="1"/>
  <c r="L43"/>
  <c r="L105" s="1"/>
  <c r="O43"/>
  <c r="J43"/>
  <c r="G43"/>
  <c r="G105" s="1"/>
  <c r="E43"/>
  <c r="AF48" i="9"/>
  <c r="AC48"/>
  <c r="Z48"/>
  <c r="W48"/>
  <c r="T48"/>
  <c r="Q48"/>
  <c r="K48"/>
  <c r="H48"/>
  <c r="E48"/>
  <c r="Q303" i="8"/>
  <c r="O303"/>
  <c r="M303"/>
  <c r="K303"/>
  <c r="E303"/>
  <c r="B303"/>
  <c r="R250"/>
  <c r="D250"/>
  <c r="F250"/>
  <c r="H250"/>
  <c r="J250"/>
  <c r="L250"/>
  <c r="N250"/>
  <c r="P250"/>
  <c r="T250"/>
  <c r="Q198"/>
  <c r="O198"/>
  <c r="M198"/>
  <c r="K198"/>
  <c r="E198"/>
  <c r="B198"/>
  <c r="R146"/>
  <c r="T146"/>
  <c r="P146"/>
  <c r="N146"/>
  <c r="L146"/>
  <c r="J146"/>
  <c r="H146"/>
  <c r="F146"/>
  <c r="D146"/>
  <c r="Q42" i="3" l="1"/>
  <c r="P101"/>
  <c r="G42"/>
  <c r="F101"/>
  <c r="L42"/>
  <c r="K101"/>
  <c r="C52" i="19"/>
  <c r="G52" s="1"/>
  <c r="L53"/>
  <c r="V53"/>
  <c r="V52"/>
  <c r="Q53"/>
  <c r="AA53"/>
  <c r="E108" i="27"/>
  <c r="L41" i="3"/>
  <c r="K100"/>
  <c r="G41"/>
  <c r="F100"/>
  <c r="C53" i="19"/>
  <c r="E53" s="1"/>
  <c r="AA52"/>
  <c r="L52"/>
  <c r="Q52"/>
  <c r="G53"/>
  <c r="AB162" i="16"/>
  <c r="Q41" i="3"/>
  <c r="R162" i="16"/>
  <c r="E52" i="19"/>
  <c r="Q92" i="8"/>
  <c r="O92"/>
  <c r="M92"/>
  <c r="K92"/>
  <c r="I92"/>
  <c r="E92"/>
  <c r="C92"/>
  <c r="B92"/>
  <c r="R39"/>
  <c r="T39"/>
  <c r="D39"/>
  <c r="F39"/>
  <c r="L39"/>
  <c r="N39"/>
  <c r="P39"/>
  <c r="J39"/>
  <c r="H39"/>
  <c r="O96" i="7"/>
  <c r="N96"/>
  <c r="J96"/>
  <c r="I96"/>
  <c r="I94"/>
  <c r="E96"/>
  <c r="D96"/>
  <c r="B96"/>
  <c r="Q39"/>
  <c r="Q100" s="1"/>
  <c r="L39"/>
  <c r="L100" s="1"/>
  <c r="G39"/>
  <c r="G100" s="1"/>
  <c r="O39"/>
  <c r="J39"/>
  <c r="E39"/>
  <c r="AF44" i="5"/>
  <c r="AC44"/>
  <c r="Z44"/>
  <c r="W44"/>
  <c r="T44"/>
  <c r="K44"/>
  <c r="H44"/>
  <c r="E44"/>
  <c r="S311" i="4"/>
  <c r="Q311"/>
  <c r="O311"/>
  <c r="M311"/>
  <c r="K311"/>
  <c r="E311"/>
  <c r="C311"/>
  <c r="R258"/>
  <c r="T258"/>
  <c r="AC258"/>
  <c r="P258"/>
  <c r="N258"/>
  <c r="L258"/>
  <c r="J258"/>
  <c r="H258"/>
  <c r="F258"/>
  <c r="D258"/>
  <c r="S205"/>
  <c r="Q205"/>
  <c r="O205"/>
  <c r="M205"/>
  <c r="K205"/>
  <c r="G205"/>
  <c r="E205"/>
  <c r="C205"/>
  <c r="B205"/>
  <c r="R153"/>
  <c r="T153"/>
  <c r="AC153"/>
  <c r="P153"/>
  <c r="N153"/>
  <c r="L153"/>
  <c r="J153"/>
  <c r="H153"/>
  <c r="F153"/>
  <c r="D153"/>
  <c r="S99"/>
  <c r="Q99"/>
  <c r="O99"/>
  <c r="M99"/>
  <c r="K99"/>
  <c r="I99"/>
  <c r="G99"/>
  <c r="E99"/>
  <c r="C99"/>
  <c r="B99"/>
  <c r="R42"/>
  <c r="T42"/>
  <c r="P42"/>
  <c r="N42"/>
  <c r="L42"/>
  <c r="J42"/>
  <c r="H42"/>
  <c r="F42"/>
  <c r="D42"/>
  <c r="N95" i="3"/>
  <c r="M95"/>
  <c r="I95"/>
  <c r="H95"/>
  <c r="D95"/>
  <c r="C95"/>
  <c r="B95"/>
  <c r="O40"/>
  <c r="P40"/>
  <c r="P99" s="1"/>
  <c r="J40"/>
  <c r="K40"/>
  <c r="F40"/>
  <c r="T129" i="20"/>
  <c r="R129"/>
  <c r="P129"/>
  <c r="N129"/>
  <c r="L129"/>
  <c r="J129"/>
  <c r="H129"/>
  <c r="F129"/>
  <c r="P95"/>
  <c r="N95"/>
  <c r="L95"/>
  <c r="J95"/>
  <c r="H95"/>
  <c r="F95"/>
  <c r="T95"/>
  <c r="R95"/>
  <c r="T163"/>
  <c r="R163"/>
  <c r="P163"/>
  <c r="N163"/>
  <c r="L163"/>
  <c r="J163"/>
  <c r="H163"/>
  <c r="F163"/>
  <c r="O60"/>
  <c r="M60"/>
  <c r="K60"/>
  <c r="I60"/>
  <c r="G60"/>
  <c r="E60"/>
  <c r="D60"/>
  <c r="C60"/>
  <c r="P22"/>
  <c r="N22"/>
  <c r="L22"/>
  <c r="J22"/>
  <c r="H22"/>
  <c r="F22"/>
  <c r="O51" i="36"/>
  <c r="O19"/>
  <c r="M51"/>
  <c r="M19"/>
  <c r="K51"/>
  <c r="K19"/>
  <c r="I51"/>
  <c r="I19"/>
  <c r="G51"/>
  <c r="E51"/>
  <c r="C51"/>
  <c r="G19"/>
  <c r="E19"/>
  <c r="C19"/>
  <c r="G42" i="27"/>
  <c r="L44" i="30"/>
  <c r="K44"/>
  <c r="K43"/>
  <c r="I44"/>
  <c r="H44"/>
  <c r="E44"/>
  <c r="F44"/>
  <c r="L43"/>
  <c r="I43"/>
  <c r="H43"/>
  <c r="F43"/>
  <c r="E43"/>
  <c r="F12"/>
  <c r="I12"/>
  <c r="L12"/>
  <c r="W51" i="19"/>
  <c r="Y51" s="1"/>
  <c r="R51"/>
  <c r="T51" s="1"/>
  <c r="M51"/>
  <c r="O51" s="1"/>
  <c r="H51"/>
  <c r="J51" s="1"/>
  <c r="F51"/>
  <c r="D51"/>
  <c r="Q21" i="17"/>
  <c r="R5" s="1"/>
  <c r="P342" i="16"/>
  <c r="R341" s="1"/>
  <c r="E342"/>
  <c r="G341"/>
  <c r="R340"/>
  <c r="G340"/>
  <c r="G339"/>
  <c r="R338"/>
  <c r="G338"/>
  <c r="G337"/>
  <c r="R336"/>
  <c r="G336"/>
  <c r="G335"/>
  <c r="R334"/>
  <c r="G334"/>
  <c r="G333"/>
  <c r="R332"/>
  <c r="G332"/>
  <c r="G331"/>
  <c r="E326"/>
  <c r="G325" s="1"/>
  <c r="E310"/>
  <c r="R309"/>
  <c r="G309"/>
  <c r="R308"/>
  <c r="G308"/>
  <c r="R307"/>
  <c r="G307"/>
  <c r="R306"/>
  <c r="G306"/>
  <c r="R305"/>
  <c r="G305"/>
  <c r="R304"/>
  <c r="G304"/>
  <c r="R303"/>
  <c r="G303"/>
  <c r="R302"/>
  <c r="G302"/>
  <c r="R301"/>
  <c r="G301"/>
  <c r="R300"/>
  <c r="G300"/>
  <c r="R299"/>
  <c r="G299"/>
  <c r="R293"/>
  <c r="G293"/>
  <c r="R292"/>
  <c r="G292"/>
  <c r="R291"/>
  <c r="G291"/>
  <c r="R290"/>
  <c r="G290"/>
  <c r="R289"/>
  <c r="G289"/>
  <c r="R288"/>
  <c r="G288"/>
  <c r="R287"/>
  <c r="G287"/>
  <c r="R286"/>
  <c r="G286"/>
  <c r="R285"/>
  <c r="G285"/>
  <c r="R284"/>
  <c r="G284"/>
  <c r="R283"/>
  <c r="G283"/>
  <c r="P278"/>
  <c r="R276" s="1"/>
  <c r="E278"/>
  <c r="G277" s="1"/>
  <c r="P261"/>
  <c r="R259" s="1"/>
  <c r="E261"/>
  <c r="G260" s="1"/>
  <c r="R260"/>
  <c r="R258"/>
  <c r="R256"/>
  <c r="R255"/>
  <c r="R254"/>
  <c r="G254"/>
  <c r="R253"/>
  <c r="R252"/>
  <c r="G252"/>
  <c r="R251"/>
  <c r="R250"/>
  <c r="G250"/>
  <c r="P245"/>
  <c r="R243" s="1"/>
  <c r="E245"/>
  <c r="G244" s="1"/>
  <c r="G240"/>
  <c r="G239"/>
  <c r="G237"/>
  <c r="R236"/>
  <c r="R234"/>
  <c r="G234"/>
  <c r="AD228"/>
  <c r="V228"/>
  <c r="X227" s="1"/>
  <c r="N228"/>
  <c r="P227" s="1"/>
  <c r="E228"/>
  <c r="AF227"/>
  <c r="G227"/>
  <c r="AF226"/>
  <c r="X226"/>
  <c r="G226"/>
  <c r="AF225"/>
  <c r="X225"/>
  <c r="G225"/>
  <c r="AF224"/>
  <c r="X224"/>
  <c r="G224"/>
  <c r="AF223"/>
  <c r="X223"/>
  <c r="G223"/>
  <c r="AF222"/>
  <c r="X222"/>
  <c r="G222"/>
  <c r="AF221"/>
  <c r="X221"/>
  <c r="G221"/>
  <c r="AF220"/>
  <c r="X220"/>
  <c r="G220"/>
  <c r="AF219"/>
  <c r="X219"/>
  <c r="G219"/>
  <c r="AF218"/>
  <c r="X218"/>
  <c r="G218"/>
  <c r="AF217"/>
  <c r="X217"/>
  <c r="G217"/>
  <c r="E211"/>
  <c r="AF210"/>
  <c r="X210"/>
  <c r="P210"/>
  <c r="G210"/>
  <c r="AF209"/>
  <c r="X209"/>
  <c r="P209"/>
  <c r="G209"/>
  <c r="AF208"/>
  <c r="X208"/>
  <c r="P208"/>
  <c r="G208"/>
  <c r="AF207"/>
  <c r="X207"/>
  <c r="P207"/>
  <c r="G207"/>
  <c r="AF206"/>
  <c r="X206"/>
  <c r="P206"/>
  <c r="G206"/>
  <c r="AF205"/>
  <c r="X205"/>
  <c r="P205"/>
  <c r="G205"/>
  <c r="AF204"/>
  <c r="X204"/>
  <c r="P204"/>
  <c r="G204"/>
  <c r="AF203"/>
  <c r="X203"/>
  <c r="P203"/>
  <c r="G203"/>
  <c r="AF202"/>
  <c r="X202"/>
  <c r="P202"/>
  <c r="G202"/>
  <c r="AF201"/>
  <c r="X201"/>
  <c r="P201"/>
  <c r="G201"/>
  <c r="AF200"/>
  <c r="AF211" s="1"/>
  <c r="X200"/>
  <c r="X211" s="1"/>
  <c r="P200"/>
  <c r="P211" s="1"/>
  <c r="G200"/>
  <c r="G211" s="1"/>
  <c r="AD195"/>
  <c r="AF194" s="1"/>
  <c r="N195"/>
  <c r="P194" s="1"/>
  <c r="E195"/>
  <c r="G194" s="1"/>
  <c r="X194"/>
  <c r="X193"/>
  <c r="X192"/>
  <c r="X191"/>
  <c r="X190"/>
  <c r="P190"/>
  <c r="X189"/>
  <c r="G189"/>
  <c r="X188"/>
  <c r="X187"/>
  <c r="X186"/>
  <c r="X185"/>
  <c r="P185"/>
  <c r="X184"/>
  <c r="AD179"/>
  <c r="AF175" s="1"/>
  <c r="V179"/>
  <c r="X178" s="1"/>
  <c r="N179"/>
  <c r="P178" s="1"/>
  <c r="E179"/>
  <c r="G178" s="1"/>
  <c r="G176"/>
  <c r="G175"/>
  <c r="G174"/>
  <c r="G173"/>
  <c r="G172"/>
  <c r="G171"/>
  <c r="G170"/>
  <c r="G169"/>
  <c r="G168"/>
  <c r="AF178" l="1"/>
  <c r="P217"/>
  <c r="P218"/>
  <c r="P219"/>
  <c r="P220"/>
  <c r="P221"/>
  <c r="P222"/>
  <c r="P223"/>
  <c r="P224"/>
  <c r="P225"/>
  <c r="P226"/>
  <c r="G235"/>
  <c r="G238"/>
  <c r="R240"/>
  <c r="R331"/>
  <c r="R333"/>
  <c r="R335"/>
  <c r="R337"/>
  <c r="R339"/>
  <c r="G272"/>
  <c r="G185"/>
  <c r="G236"/>
  <c r="R238"/>
  <c r="R242"/>
  <c r="R273"/>
  <c r="P189"/>
  <c r="G251"/>
  <c r="G253"/>
  <c r="G255"/>
  <c r="G268"/>
  <c r="R277"/>
  <c r="G256"/>
  <c r="P186"/>
  <c r="R235"/>
  <c r="R237"/>
  <c r="R239"/>
  <c r="R244"/>
  <c r="R275"/>
  <c r="AF168"/>
  <c r="P169"/>
  <c r="AF170"/>
  <c r="P171"/>
  <c r="AF172"/>
  <c r="P173"/>
  <c r="AF174"/>
  <c r="G187"/>
  <c r="G191"/>
  <c r="G270"/>
  <c r="AF176"/>
  <c r="P184"/>
  <c r="P187"/>
  <c r="P188"/>
  <c r="P191"/>
  <c r="P192"/>
  <c r="P193"/>
  <c r="R241"/>
  <c r="R257"/>
  <c r="G267"/>
  <c r="G269"/>
  <c r="G271"/>
  <c r="L40" i="3"/>
  <c r="K99"/>
  <c r="G40"/>
  <c r="F99"/>
  <c r="R8" i="17"/>
  <c r="P175" i="16"/>
  <c r="AF177"/>
  <c r="G184"/>
  <c r="X195"/>
  <c r="G186"/>
  <c r="G188"/>
  <c r="G190"/>
  <c r="G192"/>
  <c r="R267"/>
  <c r="R268"/>
  <c r="R269"/>
  <c r="R270"/>
  <c r="R271"/>
  <c r="R272"/>
  <c r="R274"/>
  <c r="G193"/>
  <c r="G241"/>
  <c r="G242"/>
  <c r="G243"/>
  <c r="G257"/>
  <c r="G258"/>
  <c r="G259"/>
  <c r="G273"/>
  <c r="G274"/>
  <c r="G275"/>
  <c r="G276"/>
  <c r="AF184"/>
  <c r="AF185"/>
  <c r="AF186"/>
  <c r="AF187"/>
  <c r="AF188"/>
  <c r="AF189"/>
  <c r="AF190"/>
  <c r="AF191"/>
  <c r="AF192"/>
  <c r="AF193"/>
  <c r="P168"/>
  <c r="AF169"/>
  <c r="P170"/>
  <c r="AF171"/>
  <c r="P172"/>
  <c r="AF173"/>
  <c r="P174"/>
  <c r="P176"/>
  <c r="P177"/>
  <c r="G318"/>
  <c r="G316"/>
  <c r="G320"/>
  <c r="G322"/>
  <c r="G177"/>
  <c r="G179" s="1"/>
  <c r="Q40" i="3"/>
  <c r="L51" i="19"/>
  <c r="Q51"/>
  <c r="V51"/>
  <c r="AA51"/>
  <c r="C51"/>
  <c r="E51" s="1"/>
  <c r="AF179" i="16"/>
  <c r="G324"/>
  <c r="X168"/>
  <c r="X169"/>
  <c r="X170"/>
  <c r="X171"/>
  <c r="X172"/>
  <c r="X173"/>
  <c r="X174"/>
  <c r="X175"/>
  <c r="X176"/>
  <c r="X177"/>
  <c r="G315"/>
  <c r="G317"/>
  <c r="G319"/>
  <c r="G321"/>
  <c r="G323"/>
  <c r="G195" l="1"/>
  <c r="P195"/>
  <c r="G51" i="19"/>
  <c r="AF195" i="16"/>
  <c r="P179"/>
  <c r="X179"/>
  <c r="O82" l="1"/>
  <c r="Q82"/>
  <c r="S82"/>
  <c r="U82"/>
  <c r="L82"/>
  <c r="J82"/>
  <c r="H82"/>
  <c r="F34"/>
  <c r="U34"/>
  <c r="S34"/>
  <c r="Q34"/>
  <c r="O34"/>
  <c r="L34"/>
  <c r="J34"/>
  <c r="H34"/>
  <c r="W23" i="14"/>
  <c r="Z23"/>
  <c r="T23"/>
  <c r="Q23"/>
  <c r="N23"/>
  <c r="K23"/>
  <c r="E23"/>
  <c r="H23"/>
  <c r="O60" i="13"/>
  <c r="M60"/>
  <c r="K60"/>
  <c r="I60"/>
  <c r="G60"/>
  <c r="E60"/>
  <c r="D60"/>
  <c r="C60"/>
  <c r="B60"/>
  <c r="P22"/>
  <c r="P64" s="1"/>
  <c r="R22"/>
  <c r="N22"/>
  <c r="N64" s="1"/>
  <c r="L22"/>
  <c r="L64" s="1"/>
  <c r="J22"/>
  <c r="J64" s="1"/>
  <c r="H22"/>
  <c r="H64" s="1"/>
  <c r="F22"/>
  <c r="F64" s="1"/>
  <c r="O60" i="35"/>
  <c r="N60"/>
  <c r="J60"/>
  <c r="I60"/>
  <c r="E60"/>
  <c r="D60"/>
  <c r="C60"/>
  <c r="B60"/>
  <c r="Q22"/>
  <c r="Q64" s="1"/>
  <c r="L22"/>
  <c r="L64" s="1"/>
  <c r="G22"/>
  <c r="G64" s="1"/>
  <c r="O22"/>
  <c r="J22"/>
  <c r="E22"/>
  <c r="O100" i="11"/>
  <c r="N100"/>
  <c r="J100"/>
  <c r="I100"/>
  <c r="E100"/>
  <c r="D100"/>
  <c r="B100"/>
  <c r="O42"/>
  <c r="J42"/>
  <c r="Q42"/>
  <c r="Q104" s="1"/>
  <c r="L42"/>
  <c r="L104" s="1"/>
  <c r="G42"/>
  <c r="G104" s="1"/>
  <c r="E42"/>
  <c r="O100" i="10"/>
  <c r="N100"/>
  <c r="J100"/>
  <c r="I100"/>
  <c r="E100"/>
  <c r="D100"/>
  <c r="B100"/>
  <c r="Q42"/>
  <c r="L42"/>
  <c r="G42"/>
  <c r="O42"/>
  <c r="J42"/>
  <c r="E42"/>
  <c r="AC47" i="9"/>
  <c r="AF47"/>
  <c r="Z47"/>
  <c r="W47"/>
  <c r="T47"/>
  <c r="Q47"/>
  <c r="K47"/>
  <c r="H47"/>
  <c r="E47"/>
  <c r="Q302" i="8"/>
  <c r="O302"/>
  <c r="K302"/>
  <c r="E302"/>
  <c r="C302"/>
  <c r="B302"/>
  <c r="R249"/>
  <c r="T249"/>
  <c r="P249"/>
  <c r="N249"/>
  <c r="L249"/>
  <c r="J249"/>
  <c r="H249"/>
  <c r="F249"/>
  <c r="D249"/>
  <c r="Q197"/>
  <c r="M197"/>
  <c r="K197"/>
  <c r="E197"/>
  <c r="B197"/>
  <c r="R145"/>
  <c r="T145"/>
  <c r="P145"/>
  <c r="N145"/>
  <c r="L145"/>
  <c r="J145"/>
  <c r="H145"/>
  <c r="F145"/>
  <c r="D145"/>
  <c r="Q91"/>
  <c r="O91"/>
  <c r="M91"/>
  <c r="K91"/>
  <c r="I91"/>
  <c r="E91"/>
  <c r="C91"/>
  <c r="B91"/>
  <c r="N38"/>
  <c r="L38"/>
  <c r="F38"/>
  <c r="D38"/>
  <c r="R38"/>
  <c r="T38"/>
  <c r="P38"/>
  <c r="J38"/>
  <c r="H38"/>
  <c r="O95" i="7"/>
  <c r="N95"/>
  <c r="J95"/>
  <c r="I95"/>
  <c r="E95"/>
  <c r="D95"/>
  <c r="B95"/>
  <c r="Q38"/>
  <c r="Q99" s="1"/>
  <c r="L38"/>
  <c r="L99" s="1"/>
  <c r="G38"/>
  <c r="G99" s="1"/>
  <c r="O38"/>
  <c r="J38"/>
  <c r="E38"/>
  <c r="AC43" i="5" l="1"/>
  <c r="AF43"/>
  <c r="Z43"/>
  <c r="W43"/>
  <c r="T43"/>
  <c r="K43"/>
  <c r="H43"/>
  <c r="E43"/>
  <c r="S310" i="4"/>
  <c r="Q310"/>
  <c r="O310"/>
  <c r="M310"/>
  <c r="K310"/>
  <c r="E310"/>
  <c r="C310"/>
  <c r="R257"/>
  <c r="T257"/>
  <c r="AC257"/>
  <c r="P257"/>
  <c r="N257"/>
  <c r="L257"/>
  <c r="J257"/>
  <c r="H257"/>
  <c r="F257"/>
  <c r="D257"/>
  <c r="S204"/>
  <c r="Q204"/>
  <c r="O204"/>
  <c r="M204"/>
  <c r="K204"/>
  <c r="G204"/>
  <c r="E204"/>
  <c r="C204"/>
  <c r="B204"/>
  <c r="R152"/>
  <c r="T152"/>
  <c r="AC152"/>
  <c r="P152"/>
  <c r="N152"/>
  <c r="L152"/>
  <c r="J152"/>
  <c r="H152"/>
  <c r="F152"/>
  <c r="D152"/>
  <c r="S98"/>
  <c r="Q98"/>
  <c r="O98"/>
  <c r="M98"/>
  <c r="K98"/>
  <c r="I98"/>
  <c r="G98"/>
  <c r="E98"/>
  <c r="C98"/>
  <c r="B98"/>
  <c r="R41"/>
  <c r="T41"/>
  <c r="P41"/>
  <c r="N41"/>
  <c r="L41"/>
  <c r="J41"/>
  <c r="H41"/>
  <c r="F41"/>
  <c r="D41"/>
  <c r="N94" i="3"/>
  <c r="M94"/>
  <c r="I94"/>
  <c r="H94"/>
  <c r="D94"/>
  <c r="C94"/>
  <c r="B94"/>
  <c r="O39"/>
  <c r="P39"/>
  <c r="P98" s="1"/>
  <c r="J39"/>
  <c r="K39"/>
  <c r="K98" s="1"/>
  <c r="E39"/>
  <c r="F39"/>
  <c r="F98" s="1"/>
  <c r="G39" l="1"/>
  <c r="Q39"/>
  <c r="L39"/>
  <c r="C50" i="36"/>
  <c r="O50"/>
  <c r="M50"/>
  <c r="K50"/>
  <c r="I50"/>
  <c r="G50"/>
  <c r="E50"/>
  <c r="O18"/>
  <c r="M18"/>
  <c r="K18"/>
  <c r="I18"/>
  <c r="G18"/>
  <c r="E18"/>
  <c r="C18"/>
  <c r="T162" i="20"/>
  <c r="P162"/>
  <c r="L162"/>
  <c r="H162"/>
  <c r="R162"/>
  <c r="N162"/>
  <c r="J162"/>
  <c r="F162"/>
  <c r="T128"/>
  <c r="P128"/>
  <c r="L128"/>
  <c r="H128"/>
  <c r="R128"/>
  <c r="N128"/>
  <c r="J128"/>
  <c r="F128"/>
  <c r="T94"/>
  <c r="P94"/>
  <c r="L94"/>
  <c r="H94"/>
  <c r="R94"/>
  <c r="N94"/>
  <c r="J94"/>
  <c r="F94"/>
  <c r="D59"/>
  <c r="C59"/>
  <c r="P21"/>
  <c r="N21"/>
  <c r="L21"/>
  <c r="J21"/>
  <c r="H21"/>
  <c r="F21"/>
  <c r="M50" i="19"/>
  <c r="O50" s="1"/>
  <c r="W50"/>
  <c r="Y50" s="1"/>
  <c r="R50"/>
  <c r="V50" s="1"/>
  <c r="H50"/>
  <c r="L50" s="1"/>
  <c r="F50"/>
  <c r="D50"/>
  <c r="O49" i="17"/>
  <c r="P48" s="1"/>
  <c r="O21"/>
  <c r="P20" s="1"/>
  <c r="G151" i="16"/>
  <c r="U81"/>
  <c r="S81"/>
  <c r="Q81"/>
  <c r="O81"/>
  <c r="L81"/>
  <c r="J81"/>
  <c r="H81"/>
  <c r="F81"/>
  <c r="U33"/>
  <c r="S33"/>
  <c r="Q33"/>
  <c r="O33"/>
  <c r="L33"/>
  <c r="J33"/>
  <c r="H33"/>
  <c r="F33"/>
  <c r="W22" i="14"/>
  <c r="Z22"/>
  <c r="T22"/>
  <c r="Q22"/>
  <c r="N22"/>
  <c r="K22"/>
  <c r="H22"/>
  <c r="E22"/>
  <c r="O59" i="13"/>
  <c r="M59"/>
  <c r="K59"/>
  <c r="I59"/>
  <c r="G59"/>
  <c r="E59"/>
  <c r="D59"/>
  <c r="C59"/>
  <c r="B59"/>
  <c r="P21"/>
  <c r="P63" s="1"/>
  <c r="R21"/>
  <c r="N21"/>
  <c r="N63" s="1"/>
  <c r="L21"/>
  <c r="L63" s="1"/>
  <c r="J21"/>
  <c r="J63" s="1"/>
  <c r="H21"/>
  <c r="H63" s="1"/>
  <c r="F21"/>
  <c r="F63" s="1"/>
  <c r="O59" i="35"/>
  <c r="N59"/>
  <c r="J59"/>
  <c r="I59"/>
  <c r="E59"/>
  <c r="D59"/>
  <c r="C59"/>
  <c r="B59"/>
  <c r="Q21"/>
  <c r="Q63" s="1"/>
  <c r="L21"/>
  <c r="L63" s="1"/>
  <c r="G21"/>
  <c r="G63" s="1"/>
  <c r="O21"/>
  <c r="J21"/>
  <c r="E21"/>
  <c r="O99" i="11"/>
  <c r="N99"/>
  <c r="J99"/>
  <c r="I99"/>
  <c r="E99"/>
  <c r="D99"/>
  <c r="B99"/>
  <c r="Q41"/>
  <c r="Q103" s="1"/>
  <c r="L41"/>
  <c r="L103" s="1"/>
  <c r="G41"/>
  <c r="G103" s="1"/>
  <c r="O41"/>
  <c r="J41"/>
  <c r="E41"/>
  <c r="O99" i="10"/>
  <c r="N99"/>
  <c r="J99"/>
  <c r="I99"/>
  <c r="E99"/>
  <c r="D99"/>
  <c r="B99"/>
  <c r="Q41"/>
  <c r="L41"/>
  <c r="G41"/>
  <c r="O41"/>
  <c r="J41"/>
  <c r="E41"/>
  <c r="AC46" i="9"/>
  <c r="AF46"/>
  <c r="Z46"/>
  <c r="W46"/>
  <c r="T46"/>
  <c r="Q46"/>
  <c r="K46"/>
  <c r="H46"/>
  <c r="E46"/>
  <c r="Q301" i="8"/>
  <c r="O301"/>
  <c r="M301"/>
  <c r="K301"/>
  <c r="E301"/>
  <c r="C301"/>
  <c r="B301"/>
  <c r="R248"/>
  <c r="T248"/>
  <c r="P248"/>
  <c r="N248"/>
  <c r="L248"/>
  <c r="J248"/>
  <c r="H248"/>
  <c r="F248"/>
  <c r="D248"/>
  <c r="Q196"/>
  <c r="O196"/>
  <c r="M196"/>
  <c r="K196"/>
  <c r="E196"/>
  <c r="B196"/>
  <c r="R144"/>
  <c r="T144"/>
  <c r="P144"/>
  <c r="N144"/>
  <c r="L144"/>
  <c r="J144"/>
  <c r="H144"/>
  <c r="F144"/>
  <c r="D144"/>
  <c r="Q90"/>
  <c r="O90"/>
  <c r="M90"/>
  <c r="K90"/>
  <c r="I90"/>
  <c r="E90"/>
  <c r="C90"/>
  <c r="B90"/>
  <c r="R37"/>
  <c r="T37"/>
  <c r="P37"/>
  <c r="N37"/>
  <c r="L37"/>
  <c r="J37"/>
  <c r="H37"/>
  <c r="F37"/>
  <c r="D37"/>
  <c r="O94" i="7"/>
  <c r="N94"/>
  <c r="J94"/>
  <c r="E94"/>
  <c r="D94"/>
  <c r="O37"/>
  <c r="J37"/>
  <c r="Q37"/>
  <c r="Q98" s="1"/>
  <c r="L37"/>
  <c r="L98" s="1"/>
  <c r="G37"/>
  <c r="G98" s="1"/>
  <c r="E37"/>
  <c r="AC40" i="5"/>
  <c r="AC41"/>
  <c r="AC42"/>
  <c r="AF42"/>
  <c r="Z42"/>
  <c r="W42"/>
  <c r="T42"/>
  <c r="K42"/>
  <c r="H42"/>
  <c r="E42"/>
  <c r="E309" i="4"/>
  <c r="S309"/>
  <c r="Q309"/>
  <c r="O309"/>
  <c r="M309"/>
  <c r="K309"/>
  <c r="C309"/>
  <c r="R256"/>
  <c r="T256"/>
  <c r="AC256"/>
  <c r="P256"/>
  <c r="N256"/>
  <c r="L256"/>
  <c r="J256"/>
  <c r="H256"/>
  <c r="F256"/>
  <c r="D256"/>
  <c r="S203"/>
  <c r="Q203"/>
  <c r="O203"/>
  <c r="M203"/>
  <c r="K203"/>
  <c r="G203"/>
  <c r="E203"/>
  <c r="R151"/>
  <c r="T151"/>
  <c r="AC151"/>
  <c r="P151"/>
  <c r="N151"/>
  <c r="L151"/>
  <c r="J151"/>
  <c r="H151"/>
  <c r="F151"/>
  <c r="D151"/>
  <c r="S97"/>
  <c r="Q97"/>
  <c r="O97"/>
  <c r="M97"/>
  <c r="K97"/>
  <c r="I97"/>
  <c r="G97"/>
  <c r="E97"/>
  <c r="C97"/>
  <c r="R40"/>
  <c r="T40"/>
  <c r="P40"/>
  <c r="N40"/>
  <c r="L40"/>
  <c r="J40"/>
  <c r="H40"/>
  <c r="F40"/>
  <c r="D40"/>
  <c r="N93" i="3"/>
  <c r="M93"/>
  <c r="I93"/>
  <c r="H93"/>
  <c r="D93"/>
  <c r="C93"/>
  <c r="B93"/>
  <c r="O38"/>
  <c r="P38"/>
  <c r="J38"/>
  <c r="K38"/>
  <c r="E38"/>
  <c r="F38"/>
  <c r="P31" i="17" l="1"/>
  <c r="P36"/>
  <c r="L38" i="3"/>
  <c r="K97"/>
  <c r="Q38"/>
  <c r="P97"/>
  <c r="G38"/>
  <c r="F97"/>
  <c r="P33" i="17"/>
  <c r="P38"/>
  <c r="P41"/>
  <c r="P32"/>
  <c r="P35"/>
  <c r="P37"/>
  <c r="P39"/>
  <c r="P44"/>
  <c r="P6"/>
  <c r="P8"/>
  <c r="P10"/>
  <c r="P12"/>
  <c r="P14"/>
  <c r="P16"/>
  <c r="P5"/>
  <c r="P7"/>
  <c r="P9"/>
  <c r="P11"/>
  <c r="P13"/>
  <c r="P15"/>
  <c r="P17"/>
  <c r="T50" i="19"/>
  <c r="C50"/>
  <c r="G50" s="1"/>
  <c r="J50"/>
  <c r="Q50"/>
  <c r="AA50"/>
  <c r="P40" i="17"/>
  <c r="P42"/>
  <c r="P46"/>
  <c r="P19"/>
  <c r="P43"/>
  <c r="P45"/>
  <c r="P47"/>
  <c r="P18"/>
  <c r="E103" i="27"/>
  <c r="D103"/>
  <c r="C103"/>
  <c r="B103"/>
  <c r="F43"/>
  <c r="E43"/>
  <c r="D43"/>
  <c r="C43"/>
  <c r="C49" i="36"/>
  <c r="E49"/>
  <c r="G49"/>
  <c r="I49"/>
  <c r="K49"/>
  <c r="M49"/>
  <c r="O49"/>
  <c r="C17"/>
  <c r="E17"/>
  <c r="G17"/>
  <c r="I17"/>
  <c r="K17"/>
  <c r="M17"/>
  <c r="O17"/>
  <c r="D49" i="19"/>
  <c r="E49" s="1"/>
  <c r="F49"/>
  <c r="G49" s="1"/>
  <c r="H49"/>
  <c r="J49" s="1"/>
  <c r="M49"/>
  <c r="O49" s="1"/>
  <c r="R49"/>
  <c r="T49" s="1"/>
  <c r="W49"/>
  <c r="Y49" s="1"/>
  <c r="M46" i="18"/>
  <c r="F80" i="16"/>
  <c r="H80"/>
  <c r="J80"/>
  <c r="L80"/>
  <c r="O80"/>
  <c r="Q80"/>
  <c r="S80"/>
  <c r="U80"/>
  <c r="F32"/>
  <c r="H32"/>
  <c r="J32"/>
  <c r="L32"/>
  <c r="O32"/>
  <c r="Q32"/>
  <c r="S32"/>
  <c r="U32"/>
  <c r="W21" i="14"/>
  <c r="Z21"/>
  <c r="T21"/>
  <c r="Q21"/>
  <c r="N21"/>
  <c r="K21"/>
  <c r="H21"/>
  <c r="E21"/>
  <c r="O58" i="13"/>
  <c r="M58"/>
  <c r="K58"/>
  <c r="I58"/>
  <c r="G58"/>
  <c r="E58"/>
  <c r="D58"/>
  <c r="C58"/>
  <c r="B58"/>
  <c r="P20"/>
  <c r="P62" s="1"/>
  <c r="R20"/>
  <c r="N20"/>
  <c r="N62" s="1"/>
  <c r="L20"/>
  <c r="L62" s="1"/>
  <c r="J20"/>
  <c r="J62" s="1"/>
  <c r="H20"/>
  <c r="H62" s="1"/>
  <c r="F20"/>
  <c r="F62" s="1"/>
  <c r="E52" i="35"/>
  <c r="O58"/>
  <c r="N58"/>
  <c r="J58"/>
  <c r="I58"/>
  <c r="E58"/>
  <c r="D58"/>
  <c r="C58"/>
  <c r="B58"/>
  <c r="Q20"/>
  <c r="Q62" s="1"/>
  <c r="L20"/>
  <c r="L62" s="1"/>
  <c r="G20"/>
  <c r="G62" s="1"/>
  <c r="O20"/>
  <c r="J20"/>
  <c r="E20"/>
  <c r="J98" i="11"/>
  <c r="O98"/>
  <c r="N98"/>
  <c r="I98"/>
  <c r="E98"/>
  <c r="D98"/>
  <c r="B98"/>
  <c r="Q40"/>
  <c r="Q102" s="1"/>
  <c r="O40"/>
  <c r="L40"/>
  <c r="L102" s="1"/>
  <c r="J40"/>
  <c r="E40"/>
  <c r="G40"/>
  <c r="G102" s="1"/>
  <c r="J98" i="10"/>
  <c r="N98"/>
  <c r="O98"/>
  <c r="I98"/>
  <c r="E98"/>
  <c r="D98"/>
  <c r="B98"/>
  <c r="Q40"/>
  <c r="Q102" s="1"/>
  <c r="O40"/>
  <c r="L40"/>
  <c r="L102" s="1"/>
  <c r="J40"/>
  <c r="G40"/>
  <c r="G102" s="1"/>
  <c r="E40"/>
  <c r="AC45" i="9"/>
  <c r="E45"/>
  <c r="AF45"/>
  <c r="Z45"/>
  <c r="W45"/>
  <c r="T45"/>
  <c r="Q45"/>
  <c r="K45"/>
  <c r="H45"/>
  <c r="Q300" i="8"/>
  <c r="O300"/>
  <c r="M300"/>
  <c r="K300"/>
  <c r="E300"/>
  <c r="C300"/>
  <c r="B300"/>
  <c r="Q299"/>
  <c r="O299"/>
  <c r="M299"/>
  <c r="K299"/>
  <c r="E299"/>
  <c r="B299"/>
  <c r="R247"/>
  <c r="T247"/>
  <c r="P247"/>
  <c r="N247"/>
  <c r="L247"/>
  <c r="J247"/>
  <c r="H247"/>
  <c r="F247"/>
  <c r="D247"/>
  <c r="Q195"/>
  <c r="O195"/>
  <c r="M195"/>
  <c r="K195"/>
  <c r="E195"/>
  <c r="B195"/>
  <c r="R143"/>
  <c r="T143"/>
  <c r="P143"/>
  <c r="N143"/>
  <c r="L143"/>
  <c r="J143"/>
  <c r="H143"/>
  <c r="F143"/>
  <c r="D143"/>
  <c r="Q89"/>
  <c r="O89"/>
  <c r="M89"/>
  <c r="K89"/>
  <c r="I89"/>
  <c r="E89"/>
  <c r="C89"/>
  <c r="B89"/>
  <c r="D36"/>
  <c r="F36"/>
  <c r="H36"/>
  <c r="J36"/>
  <c r="L36"/>
  <c r="N36"/>
  <c r="P36"/>
  <c r="R36"/>
  <c r="T36"/>
  <c r="I93" i="7"/>
  <c r="O93"/>
  <c r="N93"/>
  <c r="J93"/>
  <c r="E93"/>
  <c r="D93"/>
  <c r="B93"/>
  <c r="Q36"/>
  <c r="Q97" s="1"/>
  <c r="O36"/>
  <c r="L36"/>
  <c r="L97" s="1"/>
  <c r="J36"/>
  <c r="G36"/>
  <c r="G97" s="1"/>
  <c r="E36"/>
  <c r="E41" i="5"/>
  <c r="AF41"/>
  <c r="Z41"/>
  <c r="W41"/>
  <c r="T41"/>
  <c r="Q41"/>
  <c r="N41"/>
  <c r="K41"/>
  <c r="H41"/>
  <c r="E50" i="19" l="1"/>
  <c r="P49" i="17"/>
  <c r="P21"/>
  <c r="AA49" i="19"/>
  <c r="Q49"/>
  <c r="L49"/>
  <c r="V49"/>
  <c r="C308" i="4"/>
  <c r="S308"/>
  <c r="Q308"/>
  <c r="O308"/>
  <c r="M308"/>
  <c r="K308"/>
  <c r="E308"/>
  <c r="B308"/>
  <c r="R255"/>
  <c r="T255"/>
  <c r="AC255"/>
  <c r="P255"/>
  <c r="N255"/>
  <c r="L255"/>
  <c r="J255"/>
  <c r="H255"/>
  <c r="F255"/>
  <c r="D255"/>
  <c r="E202"/>
  <c r="K202"/>
  <c r="S202"/>
  <c r="Q202"/>
  <c r="O202"/>
  <c r="M202"/>
  <c r="C202"/>
  <c r="B202"/>
  <c r="R150"/>
  <c r="T150"/>
  <c r="AC150"/>
  <c r="P150"/>
  <c r="N150"/>
  <c r="L150"/>
  <c r="J150"/>
  <c r="H150"/>
  <c r="F150"/>
  <c r="D150"/>
  <c r="O94"/>
  <c r="Q94"/>
  <c r="B96"/>
  <c r="C96"/>
  <c r="E96"/>
  <c r="G96"/>
  <c r="I96"/>
  <c r="K96"/>
  <c r="M96"/>
  <c r="O96"/>
  <c r="S96"/>
  <c r="D39"/>
  <c r="F39"/>
  <c r="H39"/>
  <c r="J39"/>
  <c r="L39"/>
  <c r="N39"/>
  <c r="P39"/>
  <c r="R39"/>
  <c r="T39"/>
  <c r="C92" i="3" l="1"/>
  <c r="D92"/>
  <c r="H92"/>
  <c r="I92"/>
  <c r="M92"/>
  <c r="N92"/>
  <c r="O37"/>
  <c r="P37"/>
  <c r="J37"/>
  <c r="K37"/>
  <c r="E37"/>
  <c r="F37"/>
  <c r="G37" l="1"/>
  <c r="F96"/>
  <c r="L37"/>
  <c r="K96"/>
  <c r="Q37"/>
  <c r="P96"/>
  <c r="L41" i="30"/>
  <c r="K41"/>
  <c r="I41"/>
  <c r="H41"/>
  <c r="F41"/>
  <c r="E41"/>
  <c r="E40"/>
  <c r="F40"/>
  <c r="G41" i="27" l="1"/>
  <c r="M51" i="18"/>
  <c r="M50"/>
  <c r="M49"/>
  <c r="M48"/>
  <c r="M47"/>
  <c r="K44"/>
  <c r="L51" s="1"/>
  <c r="I44"/>
  <c r="J51" s="1"/>
  <c r="G44"/>
  <c r="H51" s="1"/>
  <c r="E44"/>
  <c r="F51" s="1"/>
  <c r="Q35" i="21"/>
  <c r="Q36"/>
  <c r="N35"/>
  <c r="N36"/>
  <c r="J35"/>
  <c r="K35"/>
  <c r="J36"/>
  <c r="K36"/>
  <c r="T127" i="20"/>
  <c r="P127"/>
  <c r="L127"/>
  <c r="H127"/>
  <c r="R127"/>
  <c r="N127"/>
  <c r="J127"/>
  <c r="F127"/>
  <c r="T161"/>
  <c r="P161"/>
  <c r="L161"/>
  <c r="H161"/>
  <c r="R161"/>
  <c r="N161"/>
  <c r="J161"/>
  <c r="F161"/>
  <c r="T93"/>
  <c r="P93"/>
  <c r="L93"/>
  <c r="H93"/>
  <c r="R93"/>
  <c r="N93"/>
  <c r="J93"/>
  <c r="F93"/>
  <c r="O58"/>
  <c r="M58"/>
  <c r="K58"/>
  <c r="I58"/>
  <c r="G58"/>
  <c r="E58"/>
  <c r="C58"/>
  <c r="L20"/>
  <c r="H20"/>
  <c r="P20"/>
  <c r="F20"/>
  <c r="N20"/>
  <c r="J20"/>
  <c r="D48" i="19"/>
  <c r="F48"/>
  <c r="H48"/>
  <c r="J48" s="1"/>
  <c r="M48"/>
  <c r="O48" s="1"/>
  <c r="R48"/>
  <c r="V48" s="1"/>
  <c r="W48"/>
  <c r="Y48" s="1"/>
  <c r="U79" i="16"/>
  <c r="S79"/>
  <c r="Q79"/>
  <c r="O79"/>
  <c r="L79"/>
  <c r="J79"/>
  <c r="H79"/>
  <c r="F79"/>
  <c r="U31"/>
  <c r="S31"/>
  <c r="Q31"/>
  <c r="O31"/>
  <c r="L31"/>
  <c r="J31"/>
  <c r="H31"/>
  <c r="F31"/>
  <c r="W20" i="14"/>
  <c r="Z20"/>
  <c r="T20"/>
  <c r="Q20"/>
  <c r="N20"/>
  <c r="K20"/>
  <c r="H20"/>
  <c r="E20"/>
  <c r="B57" i="13"/>
  <c r="C57"/>
  <c r="D57"/>
  <c r="E57"/>
  <c r="G57"/>
  <c r="I57"/>
  <c r="K57"/>
  <c r="M57"/>
  <c r="O57"/>
  <c r="P19"/>
  <c r="P61" s="1"/>
  <c r="R19"/>
  <c r="N19"/>
  <c r="N61" s="1"/>
  <c r="L19"/>
  <c r="L61" s="1"/>
  <c r="J19"/>
  <c r="J61" s="1"/>
  <c r="H19"/>
  <c r="H61" s="1"/>
  <c r="F19"/>
  <c r="F61" s="1"/>
  <c r="Q19" i="35"/>
  <c r="Q61" s="1"/>
  <c r="L19"/>
  <c r="L61" s="1"/>
  <c r="O19"/>
  <c r="J19"/>
  <c r="G19"/>
  <c r="G61" s="1"/>
  <c r="E19"/>
  <c r="B57"/>
  <c r="C57"/>
  <c r="D57"/>
  <c r="E57"/>
  <c r="I57"/>
  <c r="J57"/>
  <c r="N57"/>
  <c r="O57"/>
  <c r="AC44" i="9"/>
  <c r="AF44"/>
  <c r="Z44"/>
  <c r="W44"/>
  <c r="T44"/>
  <c r="Q44"/>
  <c r="K44"/>
  <c r="H44"/>
  <c r="E44"/>
  <c r="R246" i="8"/>
  <c r="T246"/>
  <c r="P246"/>
  <c r="N246"/>
  <c r="L246"/>
  <c r="J246"/>
  <c r="H246"/>
  <c r="F246"/>
  <c r="D246"/>
  <c r="B194"/>
  <c r="E194"/>
  <c r="K194"/>
  <c r="O194"/>
  <c r="Q194"/>
  <c r="R142"/>
  <c r="T142"/>
  <c r="P142"/>
  <c r="N142"/>
  <c r="L142"/>
  <c r="J142"/>
  <c r="H142"/>
  <c r="F142"/>
  <c r="D142"/>
  <c r="B88"/>
  <c r="C88"/>
  <c r="E88"/>
  <c r="I88"/>
  <c r="K88"/>
  <c r="M88"/>
  <c r="O88"/>
  <c r="Q88"/>
  <c r="R35"/>
  <c r="T35"/>
  <c r="P35"/>
  <c r="N35"/>
  <c r="L35"/>
  <c r="J35"/>
  <c r="H35"/>
  <c r="F35"/>
  <c r="D35"/>
  <c r="Q35" i="7"/>
  <c r="Q96" s="1"/>
  <c r="L35"/>
  <c r="L96" s="1"/>
  <c r="O35"/>
  <c r="J35"/>
  <c r="G35"/>
  <c r="G96" s="1"/>
  <c r="E35"/>
  <c r="B92"/>
  <c r="D92"/>
  <c r="E92"/>
  <c r="I92"/>
  <c r="J92"/>
  <c r="N92"/>
  <c r="O92"/>
  <c r="C48" i="36"/>
  <c r="E48"/>
  <c r="G48"/>
  <c r="I48"/>
  <c r="K48"/>
  <c r="M48"/>
  <c r="O48"/>
  <c r="E16"/>
  <c r="O16"/>
  <c r="M16"/>
  <c r="K16"/>
  <c r="I16"/>
  <c r="G16"/>
  <c r="C16"/>
  <c r="Q39" i="11"/>
  <c r="Q101" s="1"/>
  <c r="O39"/>
  <c r="L39"/>
  <c r="L101" s="1"/>
  <c r="J39"/>
  <c r="G39"/>
  <c r="G101" s="1"/>
  <c r="E39"/>
  <c r="B97"/>
  <c r="D97"/>
  <c r="E97"/>
  <c r="I97"/>
  <c r="J97"/>
  <c r="N97"/>
  <c r="O97"/>
  <c r="Q39" i="10"/>
  <c r="Q101" s="1"/>
  <c r="O39"/>
  <c r="L39"/>
  <c r="L101" s="1"/>
  <c r="J39"/>
  <c r="G39"/>
  <c r="G101" s="1"/>
  <c r="E39"/>
  <c r="B97"/>
  <c r="D97"/>
  <c r="E97"/>
  <c r="I97"/>
  <c r="J97"/>
  <c r="N97"/>
  <c r="O97"/>
  <c r="E40" i="5"/>
  <c r="H40"/>
  <c r="K40"/>
  <c r="N40"/>
  <c r="Q40"/>
  <c r="T40"/>
  <c r="W40"/>
  <c r="Z40"/>
  <c r="AF40"/>
  <c r="E307" i="4"/>
  <c r="C307"/>
  <c r="B307"/>
  <c r="K307"/>
  <c r="M307"/>
  <c r="O307"/>
  <c r="Q307"/>
  <c r="S307"/>
  <c r="R254"/>
  <c r="T254"/>
  <c r="AC254"/>
  <c r="P254"/>
  <c r="N254"/>
  <c r="L254"/>
  <c r="J254"/>
  <c r="H254"/>
  <c r="F254"/>
  <c r="D254"/>
  <c r="S201"/>
  <c r="B201"/>
  <c r="C201"/>
  <c r="E201"/>
  <c r="G201"/>
  <c r="K201"/>
  <c r="M201"/>
  <c r="O201"/>
  <c r="Q201"/>
  <c r="R149"/>
  <c r="T149"/>
  <c r="AC149"/>
  <c r="P149"/>
  <c r="N149"/>
  <c r="L149"/>
  <c r="J149"/>
  <c r="H149"/>
  <c r="F149"/>
  <c r="D149"/>
  <c r="E95"/>
  <c r="O95"/>
  <c r="Q95"/>
  <c r="B95"/>
  <c r="C95"/>
  <c r="G95"/>
  <c r="I95"/>
  <c r="K95"/>
  <c r="M95"/>
  <c r="S95"/>
  <c r="R38"/>
  <c r="T38"/>
  <c r="P38"/>
  <c r="N38"/>
  <c r="L38"/>
  <c r="J38"/>
  <c r="H38"/>
  <c r="F38"/>
  <c r="D38"/>
  <c r="D91" i="3"/>
  <c r="C91"/>
  <c r="B91"/>
  <c r="H91"/>
  <c r="I91"/>
  <c r="M91"/>
  <c r="N91"/>
  <c r="O36"/>
  <c r="P36"/>
  <c r="J36"/>
  <c r="K36"/>
  <c r="E36"/>
  <c r="F36"/>
  <c r="L40" i="30"/>
  <c r="K40"/>
  <c r="I40"/>
  <c r="H40"/>
  <c r="F100" i="27"/>
  <c r="G40"/>
  <c r="G36" i="3" l="1"/>
  <c r="F95"/>
  <c r="L36"/>
  <c r="K95"/>
  <c r="Q36"/>
  <c r="P95"/>
  <c r="T48" i="19"/>
  <c r="L46" i="18"/>
  <c r="H46"/>
  <c r="M44"/>
  <c r="N51" s="1"/>
  <c r="H47"/>
  <c r="L47"/>
  <c r="H48"/>
  <c r="L48"/>
  <c r="H49"/>
  <c r="L49"/>
  <c r="H50"/>
  <c r="L50"/>
  <c r="F46"/>
  <c r="J46"/>
  <c r="F47"/>
  <c r="J47"/>
  <c r="F48"/>
  <c r="J48"/>
  <c r="F49"/>
  <c r="J49"/>
  <c r="F50"/>
  <c r="J50"/>
  <c r="Q48" i="19"/>
  <c r="C48"/>
  <c r="E48" s="1"/>
  <c r="AA48"/>
  <c r="L48"/>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O47" i="36"/>
  <c r="M47"/>
  <c r="K47"/>
  <c r="I47"/>
  <c r="G47"/>
  <c r="E47"/>
  <c r="C47"/>
  <c r="O15"/>
  <c r="M15"/>
  <c r="K15"/>
  <c r="I15"/>
  <c r="G15"/>
  <c r="E15"/>
  <c r="C15"/>
  <c r="AC43" i="9"/>
  <c r="AF43"/>
  <c r="Z43"/>
  <c r="W43"/>
  <c r="T43"/>
  <c r="Q43"/>
  <c r="K43"/>
  <c r="H43"/>
  <c r="E43"/>
  <c r="B298" i="8"/>
  <c r="Q298"/>
  <c r="O298"/>
  <c r="M298"/>
  <c r="K298"/>
  <c r="E298"/>
  <c r="C298"/>
  <c r="C297"/>
  <c r="R245"/>
  <c r="T245"/>
  <c r="P245"/>
  <c r="N245"/>
  <c r="L245"/>
  <c r="J245"/>
  <c r="H245"/>
  <c r="F245"/>
  <c r="D245"/>
  <c r="C193"/>
  <c r="Q193"/>
  <c r="O193"/>
  <c r="M193"/>
  <c r="K193"/>
  <c r="E193"/>
  <c r="B193"/>
  <c r="R141"/>
  <c r="T141"/>
  <c r="P141"/>
  <c r="N141"/>
  <c r="L141"/>
  <c r="J141"/>
  <c r="H141"/>
  <c r="F141"/>
  <c r="D141"/>
  <c r="E87"/>
  <c r="Q87"/>
  <c r="O87"/>
  <c r="M87"/>
  <c r="K87"/>
  <c r="I87"/>
  <c r="C87"/>
  <c r="B87"/>
  <c r="R34"/>
  <c r="T34"/>
  <c r="P34"/>
  <c r="N34"/>
  <c r="L34"/>
  <c r="J34"/>
  <c r="H34"/>
  <c r="F34"/>
  <c r="D34"/>
  <c r="J91" i="7"/>
  <c r="E91"/>
  <c r="O91"/>
  <c r="N91"/>
  <c r="I91"/>
  <c r="D91"/>
  <c r="B91"/>
  <c r="Q34"/>
  <c r="Q95" s="1"/>
  <c r="L34"/>
  <c r="L95" s="1"/>
  <c r="G34"/>
  <c r="G95" s="1"/>
  <c r="O34"/>
  <c r="J34"/>
  <c r="E34"/>
  <c r="W47" i="19"/>
  <c r="Y47" s="1"/>
  <c r="R47"/>
  <c r="V47" s="1"/>
  <c r="M47"/>
  <c r="O47" s="1"/>
  <c r="H47"/>
  <c r="L47" s="1"/>
  <c r="F47"/>
  <c r="D47"/>
  <c r="M14" i="18"/>
  <c r="S30" i="16"/>
  <c r="U78"/>
  <c r="S78"/>
  <c r="Q78"/>
  <c r="O78"/>
  <c r="L78"/>
  <c r="J78"/>
  <c r="H78"/>
  <c r="F78"/>
  <c r="U30"/>
  <c r="Q30"/>
  <c r="O30"/>
  <c r="L30"/>
  <c r="J30"/>
  <c r="H30"/>
  <c r="F30"/>
  <c r="W19" i="14"/>
  <c r="Z19"/>
  <c r="T19"/>
  <c r="Q19"/>
  <c r="N19"/>
  <c r="K19"/>
  <c r="H19"/>
  <c r="E19"/>
  <c r="O56" i="13"/>
  <c r="M56"/>
  <c r="K56"/>
  <c r="I56"/>
  <c r="G56"/>
  <c r="E56"/>
  <c r="D56"/>
  <c r="C56"/>
  <c r="B56"/>
  <c r="P18"/>
  <c r="P60" s="1"/>
  <c r="R18"/>
  <c r="N18"/>
  <c r="N60" s="1"/>
  <c r="L18"/>
  <c r="L60" s="1"/>
  <c r="J18"/>
  <c r="J60" s="1"/>
  <c r="H18"/>
  <c r="H60" s="1"/>
  <c r="F18"/>
  <c r="F60" s="1"/>
  <c r="D56" i="35"/>
  <c r="O56"/>
  <c r="N56"/>
  <c r="J56"/>
  <c r="I56"/>
  <c r="E56"/>
  <c r="C56"/>
  <c r="B56"/>
  <c r="Q18"/>
  <c r="Q60" s="1"/>
  <c r="L18"/>
  <c r="L60" s="1"/>
  <c r="G18"/>
  <c r="G60" s="1"/>
  <c r="O18"/>
  <c r="J18"/>
  <c r="E18"/>
  <c r="E96" i="11"/>
  <c r="O96"/>
  <c r="N96"/>
  <c r="J96"/>
  <c r="I96"/>
  <c r="D96"/>
  <c r="B96"/>
  <c r="Q38"/>
  <c r="Q100" s="1"/>
  <c r="L38"/>
  <c r="L100" s="1"/>
  <c r="G38"/>
  <c r="G100" s="1"/>
  <c r="O38"/>
  <c r="J38"/>
  <c r="E38"/>
  <c r="B96" i="10"/>
  <c r="O96"/>
  <c r="N96"/>
  <c r="J96"/>
  <c r="I96"/>
  <c r="E96"/>
  <c r="D96"/>
  <c r="O38"/>
  <c r="J38"/>
  <c r="Q38"/>
  <c r="Q100" s="1"/>
  <c r="L38"/>
  <c r="L100" s="1"/>
  <c r="G38"/>
  <c r="G100" s="1"/>
  <c r="E38"/>
  <c r="H39" i="5"/>
  <c r="K39"/>
  <c r="T39"/>
  <c r="W39"/>
  <c r="Z39"/>
  <c r="AF39"/>
  <c r="AF38"/>
  <c r="AC39"/>
  <c r="Q39"/>
  <c r="N39"/>
  <c r="E39"/>
  <c r="O306" i="4"/>
  <c r="M306"/>
  <c r="K306"/>
  <c r="E306"/>
  <c r="C306"/>
  <c r="S306"/>
  <c r="Q306"/>
  <c r="B306"/>
  <c r="R253"/>
  <c r="T253"/>
  <c r="AC253"/>
  <c r="P253"/>
  <c r="N253"/>
  <c r="L253"/>
  <c r="J253"/>
  <c r="H253"/>
  <c r="F253"/>
  <c r="D253"/>
  <c r="S200"/>
  <c r="G200"/>
  <c r="Q200"/>
  <c r="O200"/>
  <c r="M200"/>
  <c r="K200"/>
  <c r="E200"/>
  <c r="C200"/>
  <c r="B200"/>
  <c r="R148"/>
  <c r="T148"/>
  <c r="AC148"/>
  <c r="P148"/>
  <c r="N148"/>
  <c r="L148"/>
  <c r="J148"/>
  <c r="H148"/>
  <c r="F148"/>
  <c r="D148"/>
  <c r="S94"/>
  <c r="C94"/>
  <c r="M94"/>
  <c r="K94"/>
  <c r="I94"/>
  <c r="G94"/>
  <c r="E94"/>
  <c r="B94"/>
  <c r="R37"/>
  <c r="F37"/>
  <c r="R36"/>
  <c r="T37"/>
  <c r="P37"/>
  <c r="N37"/>
  <c r="L37"/>
  <c r="J37"/>
  <c r="H37"/>
  <c r="D37"/>
  <c r="M90" i="3"/>
  <c r="H90"/>
  <c r="D90"/>
  <c r="C90"/>
  <c r="B90"/>
  <c r="I90"/>
  <c r="N90"/>
  <c r="O35"/>
  <c r="P35"/>
  <c r="P94" s="1"/>
  <c r="J35"/>
  <c r="K35"/>
  <c r="K94" s="1"/>
  <c r="E35"/>
  <c r="F35"/>
  <c r="L38" i="30"/>
  <c r="K38"/>
  <c r="I38"/>
  <c r="H38"/>
  <c r="F38"/>
  <c r="E38"/>
  <c r="L39"/>
  <c r="K39"/>
  <c r="F39"/>
  <c r="E39"/>
  <c r="H39"/>
  <c r="I39"/>
  <c r="F99" i="27"/>
  <c r="E98"/>
  <c r="D98"/>
  <c r="C98"/>
  <c r="B98"/>
  <c r="F97"/>
  <c r="F38"/>
  <c r="E38"/>
  <c r="D38"/>
  <c r="C38"/>
  <c r="B38"/>
  <c r="G37"/>
  <c r="B33"/>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297" i="8"/>
  <c r="O297"/>
  <c r="K297"/>
  <c r="E297"/>
  <c r="M297"/>
  <c r="B297"/>
  <c r="R244"/>
  <c r="T244"/>
  <c r="P244"/>
  <c r="N244"/>
  <c r="L244"/>
  <c r="J244"/>
  <c r="H244"/>
  <c r="F244"/>
  <c r="D244"/>
  <c r="S192"/>
  <c r="Q192"/>
  <c r="O192"/>
  <c r="E192"/>
  <c r="M192"/>
  <c r="K192"/>
  <c r="B192"/>
  <c r="R140"/>
  <c r="T140"/>
  <c r="P140"/>
  <c r="N140"/>
  <c r="L140"/>
  <c r="J140"/>
  <c r="H140"/>
  <c r="F140"/>
  <c r="D140"/>
  <c r="K86"/>
  <c r="O86"/>
  <c r="M86"/>
  <c r="I86"/>
  <c r="E86"/>
  <c r="C86"/>
  <c r="Q86"/>
  <c r="B86"/>
  <c r="R33"/>
  <c r="T33"/>
  <c r="P33"/>
  <c r="N33"/>
  <c r="L33"/>
  <c r="J33"/>
  <c r="H33"/>
  <c r="F33"/>
  <c r="D33"/>
  <c r="D90" i="7"/>
  <c r="N90"/>
  <c r="I90"/>
  <c r="J90"/>
  <c r="E90"/>
  <c r="B90"/>
  <c r="O90"/>
  <c r="Q33"/>
  <c r="Q94" s="1"/>
  <c r="L33"/>
  <c r="L94" s="1"/>
  <c r="G33"/>
  <c r="G94" s="1"/>
  <c r="O33"/>
  <c r="J33"/>
  <c r="E33"/>
  <c r="I39" i="36"/>
  <c r="I46"/>
  <c r="I45"/>
  <c r="I44"/>
  <c r="I43"/>
  <c r="I42"/>
  <c r="I41"/>
  <c r="I40"/>
  <c r="I7"/>
  <c r="I13"/>
  <c r="I12"/>
  <c r="I11"/>
  <c r="I10"/>
  <c r="I9"/>
  <c r="I8"/>
  <c r="I14"/>
  <c r="O14"/>
  <c r="M14"/>
  <c r="K14"/>
  <c r="G14"/>
  <c r="E14"/>
  <c r="O46"/>
  <c r="M46"/>
  <c r="K46"/>
  <c r="G46"/>
  <c r="E46"/>
  <c r="C46"/>
  <c r="C57" i="20"/>
  <c r="D57"/>
  <c r="E44" i="19"/>
  <c r="F46"/>
  <c r="D46"/>
  <c r="W46"/>
  <c r="Y46" s="1"/>
  <c r="R46"/>
  <c r="T46" s="1"/>
  <c r="M46"/>
  <c r="Q46" s="1"/>
  <c r="H46"/>
  <c r="J46" s="1"/>
  <c r="AA46"/>
  <c r="V46"/>
  <c r="O46"/>
  <c r="L46"/>
  <c r="E52" i="18"/>
  <c r="Q49" i="17"/>
  <c r="R39" s="1"/>
  <c r="M49"/>
  <c r="N32" s="1"/>
  <c r="M21"/>
  <c r="N5" s="1"/>
  <c r="U77" i="16"/>
  <c r="S77"/>
  <c r="Q77"/>
  <c r="O77"/>
  <c r="L77"/>
  <c r="J77"/>
  <c r="H77"/>
  <c r="F77"/>
  <c r="U29"/>
  <c r="S29"/>
  <c r="Q29"/>
  <c r="O29"/>
  <c r="L29"/>
  <c r="J29"/>
  <c r="H29"/>
  <c r="F29"/>
  <c r="W18" i="14"/>
  <c r="Z18"/>
  <c r="T18"/>
  <c r="Q18"/>
  <c r="N18"/>
  <c r="K18"/>
  <c r="H18"/>
  <c r="E18"/>
  <c r="I48" i="13"/>
  <c r="O55"/>
  <c r="M55"/>
  <c r="K55"/>
  <c r="I55"/>
  <c r="G55"/>
  <c r="E55"/>
  <c r="D55"/>
  <c r="C55"/>
  <c r="B55"/>
  <c r="P17"/>
  <c r="P59" s="1"/>
  <c r="R17"/>
  <c r="N17"/>
  <c r="N59" s="1"/>
  <c r="L17"/>
  <c r="L59" s="1"/>
  <c r="J17"/>
  <c r="J59" s="1"/>
  <c r="H17"/>
  <c r="H59" s="1"/>
  <c r="F17"/>
  <c r="F59" s="1"/>
  <c r="O55" i="35"/>
  <c r="J55"/>
  <c r="E55"/>
  <c r="N55"/>
  <c r="I55"/>
  <c r="D55"/>
  <c r="C55"/>
  <c r="B55"/>
  <c r="Q17"/>
  <c r="Q59" s="1"/>
  <c r="L17"/>
  <c r="L59" s="1"/>
  <c r="G17"/>
  <c r="G59" s="1"/>
  <c r="O17"/>
  <c r="J17"/>
  <c r="E17"/>
  <c r="N95" i="11"/>
  <c r="J95"/>
  <c r="E95"/>
  <c r="D95"/>
  <c r="O95"/>
  <c r="I95"/>
  <c r="B95"/>
  <c r="O37"/>
  <c r="Q37"/>
  <c r="Q99" s="1"/>
  <c r="J37"/>
  <c r="L37"/>
  <c r="L99" s="1"/>
  <c r="E37"/>
  <c r="G37"/>
  <c r="G99" s="1"/>
  <c r="O94"/>
  <c r="N94"/>
  <c r="J94"/>
  <c r="I94"/>
  <c r="E94"/>
  <c r="D94"/>
  <c r="B94"/>
  <c r="B95" i="10"/>
  <c r="I95"/>
  <c r="N95"/>
  <c r="G73"/>
  <c r="G74"/>
  <c r="D13"/>
  <c r="G13" s="1"/>
  <c r="E95"/>
  <c r="D95"/>
  <c r="J95"/>
  <c r="O95"/>
  <c r="Q37"/>
  <c r="Q99" s="1"/>
  <c r="L37"/>
  <c r="L99" s="1"/>
  <c r="G37"/>
  <c r="G99" s="1"/>
  <c r="O37"/>
  <c r="J37"/>
  <c r="E37"/>
  <c r="AC38" i="5"/>
  <c r="Z38"/>
  <c r="W38"/>
  <c r="T38"/>
  <c r="Q38"/>
  <c r="N38"/>
  <c r="K38"/>
  <c r="H38"/>
  <c r="E38"/>
  <c r="S305" i="4"/>
  <c r="Q305"/>
  <c r="O305"/>
  <c r="K305"/>
  <c r="C305"/>
  <c r="M305"/>
  <c r="G305"/>
  <c r="E305"/>
  <c r="B305"/>
  <c r="R252"/>
  <c r="AC252"/>
  <c r="T252"/>
  <c r="P252"/>
  <c r="N252"/>
  <c r="L252"/>
  <c r="J252"/>
  <c r="H252"/>
  <c r="F252"/>
  <c r="D252"/>
  <c r="O199"/>
  <c r="K199"/>
  <c r="S199"/>
  <c r="Q199"/>
  <c r="M199"/>
  <c r="E199"/>
  <c r="C199"/>
  <c r="B199"/>
  <c r="R147"/>
  <c r="T147"/>
  <c r="AC147"/>
  <c r="P147"/>
  <c r="N147"/>
  <c r="L147"/>
  <c r="J147"/>
  <c r="H147"/>
  <c r="F147"/>
  <c r="D147"/>
  <c r="Q93"/>
  <c r="K93"/>
  <c r="C93"/>
  <c r="S93"/>
  <c r="O93"/>
  <c r="M93"/>
  <c r="I93"/>
  <c r="G93"/>
  <c r="E93"/>
  <c r="B93"/>
  <c r="F36"/>
  <c r="T36"/>
  <c r="P36"/>
  <c r="N36"/>
  <c r="L36"/>
  <c r="J36"/>
  <c r="H36"/>
  <c r="D36"/>
  <c r="N89" i="3"/>
  <c r="I89"/>
  <c r="D89"/>
  <c r="M89"/>
  <c r="H89"/>
  <c r="C89"/>
  <c r="B89"/>
  <c r="O34"/>
  <c r="P34"/>
  <c r="P93" s="1"/>
  <c r="J34"/>
  <c r="K34"/>
  <c r="E34"/>
  <c r="F34"/>
  <c r="F18" i="20"/>
  <c r="D160"/>
  <c r="H160" s="1"/>
  <c r="C160"/>
  <c r="D126"/>
  <c r="C126"/>
  <c r="N126" s="1"/>
  <c r="D92"/>
  <c r="T92" s="1"/>
  <c r="C92"/>
  <c r="F92" s="1"/>
  <c r="E56"/>
  <c r="J37" i="30"/>
  <c r="J32"/>
  <c r="G37"/>
  <c r="G32"/>
  <c r="D32"/>
  <c r="K36"/>
  <c r="L36"/>
  <c r="H36"/>
  <c r="I36"/>
  <c r="E36"/>
  <c r="F36"/>
  <c r="C13" i="36"/>
  <c r="C42"/>
  <c r="O45"/>
  <c r="M45"/>
  <c r="K45"/>
  <c r="G45"/>
  <c r="E45"/>
  <c r="C45"/>
  <c r="O13"/>
  <c r="M13"/>
  <c r="K13"/>
  <c r="G13"/>
  <c r="E13"/>
  <c r="G45" i="19"/>
  <c r="E45"/>
  <c r="Y45"/>
  <c r="AA45"/>
  <c r="T45"/>
  <c r="V45"/>
  <c r="O45"/>
  <c r="Q45"/>
  <c r="J45"/>
  <c r="L45"/>
  <c r="U76" i="16"/>
  <c r="S76"/>
  <c r="Q76"/>
  <c r="O76"/>
  <c r="L76"/>
  <c r="J76"/>
  <c r="H76"/>
  <c r="F76"/>
  <c r="U28"/>
  <c r="S28"/>
  <c r="Q28"/>
  <c r="O28"/>
  <c r="L28"/>
  <c r="J28"/>
  <c r="H28"/>
  <c r="F28"/>
  <c r="W17" i="14"/>
  <c r="Z17"/>
  <c r="T17"/>
  <c r="Q17"/>
  <c r="N17"/>
  <c r="K17"/>
  <c r="H17"/>
  <c r="E17"/>
  <c r="B54" i="13"/>
  <c r="O54"/>
  <c r="M54"/>
  <c r="K54"/>
  <c r="I54"/>
  <c r="G54"/>
  <c r="E54"/>
  <c r="D54"/>
  <c r="C54"/>
  <c r="P16"/>
  <c r="P58" s="1"/>
  <c r="R16"/>
  <c r="N16"/>
  <c r="N58" s="1"/>
  <c r="L16"/>
  <c r="L58" s="1"/>
  <c r="J16"/>
  <c r="J58" s="1"/>
  <c r="H16"/>
  <c r="H58" s="1"/>
  <c r="F16"/>
  <c r="F58" s="1"/>
  <c r="B54" i="35"/>
  <c r="O54"/>
  <c r="N54"/>
  <c r="J54"/>
  <c r="I54"/>
  <c r="E54"/>
  <c r="D54"/>
  <c r="C54"/>
  <c r="Q16"/>
  <c r="Q58" s="1"/>
  <c r="L16"/>
  <c r="L58" s="1"/>
  <c r="E16"/>
  <c r="G16"/>
  <c r="G58" s="1"/>
  <c r="O16"/>
  <c r="J16"/>
  <c r="E72" i="11"/>
  <c r="J36"/>
  <c r="O36"/>
  <c r="Q36"/>
  <c r="Q98" s="1"/>
  <c r="L36"/>
  <c r="L98" s="1"/>
  <c r="G36"/>
  <c r="G98" s="1"/>
  <c r="E36"/>
  <c r="B94" i="10"/>
  <c r="O94"/>
  <c r="N94"/>
  <c r="J94"/>
  <c r="I94"/>
  <c r="E94"/>
  <c r="D94"/>
  <c r="O36"/>
  <c r="J36"/>
  <c r="Q36"/>
  <c r="Q98" s="1"/>
  <c r="L36"/>
  <c r="L98" s="1"/>
  <c r="G36"/>
  <c r="G98" s="1"/>
  <c r="E36"/>
  <c r="AC41" i="9"/>
  <c r="AF41"/>
  <c r="Z41"/>
  <c r="W41"/>
  <c r="T41"/>
  <c r="Q41"/>
  <c r="N41"/>
  <c r="K41"/>
  <c r="H41"/>
  <c r="E41"/>
  <c r="B296" i="8"/>
  <c r="Q296"/>
  <c r="O296"/>
  <c r="M296"/>
  <c r="K296"/>
  <c r="E296"/>
  <c r="R243"/>
  <c r="T243"/>
  <c r="P243"/>
  <c r="N243"/>
  <c r="L243"/>
  <c r="J243"/>
  <c r="H243"/>
  <c r="F243"/>
  <c r="D243"/>
  <c r="O191"/>
  <c r="B191"/>
  <c r="Q191"/>
  <c r="M191"/>
  <c r="K191"/>
  <c r="E191"/>
  <c r="R139"/>
  <c r="T139"/>
  <c r="P139"/>
  <c r="N139"/>
  <c r="L139"/>
  <c r="J139"/>
  <c r="H139"/>
  <c r="F139"/>
  <c r="D139"/>
  <c r="S84"/>
  <c r="B85"/>
  <c r="Q85"/>
  <c r="O85"/>
  <c r="M85"/>
  <c r="K85"/>
  <c r="I85"/>
  <c r="E85"/>
  <c r="C85"/>
  <c r="R32"/>
  <c r="F32"/>
  <c r="T32"/>
  <c r="P32"/>
  <c r="N32"/>
  <c r="L32"/>
  <c r="H32"/>
  <c r="J32"/>
  <c r="D32"/>
  <c r="B89" i="7"/>
  <c r="O89"/>
  <c r="N89"/>
  <c r="J89"/>
  <c r="I89"/>
  <c r="E89"/>
  <c r="D89"/>
  <c r="O32"/>
  <c r="Q32"/>
  <c r="Q93" s="1"/>
  <c r="J32"/>
  <c r="L32"/>
  <c r="L93" s="1"/>
  <c r="G32"/>
  <c r="G93" s="1"/>
  <c r="E32"/>
  <c r="O31"/>
  <c r="Q37" i="5"/>
  <c r="N37"/>
  <c r="AF37"/>
  <c r="AC37"/>
  <c r="Z37"/>
  <c r="W37"/>
  <c r="T37"/>
  <c r="K37"/>
  <c r="H37"/>
  <c r="E37"/>
  <c r="B304" i="4"/>
  <c r="S304"/>
  <c r="Q304"/>
  <c r="O304"/>
  <c r="M304"/>
  <c r="K304"/>
  <c r="G304"/>
  <c r="E304"/>
  <c r="C304"/>
  <c r="R251"/>
  <c r="AC251"/>
  <c r="T251"/>
  <c r="P251"/>
  <c r="N251"/>
  <c r="L251"/>
  <c r="J251"/>
  <c r="H251"/>
  <c r="F251"/>
  <c r="D251"/>
  <c r="I188"/>
  <c r="I185"/>
  <c r="B198"/>
  <c r="S198"/>
  <c r="Q198"/>
  <c r="O198"/>
  <c r="M198"/>
  <c r="K198"/>
  <c r="G198"/>
  <c r="E198"/>
  <c r="C198"/>
  <c r="B197"/>
  <c r="R146"/>
  <c r="AC146"/>
  <c r="AC145"/>
  <c r="T146"/>
  <c r="P146"/>
  <c r="N146"/>
  <c r="L146"/>
  <c r="J146"/>
  <c r="H146"/>
  <c r="F146"/>
  <c r="D146"/>
  <c r="AC250"/>
  <c r="I92"/>
  <c r="G92"/>
  <c r="S92"/>
  <c r="O92"/>
  <c r="M92"/>
  <c r="K92"/>
  <c r="E92"/>
  <c r="C92"/>
  <c r="B91"/>
  <c r="Q35"/>
  <c r="Q96" s="1"/>
  <c r="F35"/>
  <c r="T35"/>
  <c r="P35"/>
  <c r="N35"/>
  <c r="L35"/>
  <c r="J35"/>
  <c r="H35"/>
  <c r="D35"/>
  <c r="C88" i="3"/>
  <c r="B88"/>
  <c r="D88"/>
  <c r="H88"/>
  <c r="I88"/>
  <c r="M88"/>
  <c r="N88"/>
  <c r="O33"/>
  <c r="P33"/>
  <c r="J33"/>
  <c r="K33"/>
  <c r="K92" s="1"/>
  <c r="E33"/>
  <c r="F33"/>
  <c r="F92"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F96" i="27"/>
  <c r="G36"/>
  <c r="O49" i="13"/>
  <c r="M49"/>
  <c r="K49"/>
  <c r="G49"/>
  <c r="I49"/>
  <c r="F134" i="8"/>
  <c r="G160" i="16"/>
  <c r="G159"/>
  <c r="G158"/>
  <c r="G157"/>
  <c r="G156"/>
  <c r="G155"/>
  <c r="G154"/>
  <c r="G153"/>
  <c r="G152"/>
  <c r="O44" i="36"/>
  <c r="M44"/>
  <c r="K44"/>
  <c r="G44"/>
  <c r="E44"/>
  <c r="C44"/>
  <c r="O12"/>
  <c r="M12"/>
  <c r="K12"/>
  <c r="G12"/>
  <c r="E12"/>
  <c r="C12"/>
  <c r="C11"/>
  <c r="D159" i="20"/>
  <c r="C159"/>
  <c r="J159" s="1"/>
  <c r="D125"/>
  <c r="T125" s="1"/>
  <c r="C125"/>
  <c r="F125" s="1"/>
  <c r="D91"/>
  <c r="C91"/>
  <c r="R91" s="1"/>
  <c r="C90"/>
  <c r="J90" s="1"/>
  <c r="O56"/>
  <c r="M56"/>
  <c r="K56"/>
  <c r="I56"/>
  <c r="G56"/>
  <c r="C56"/>
  <c r="F9"/>
  <c r="H17"/>
  <c r="D18"/>
  <c r="D56" s="1"/>
  <c r="J18"/>
  <c r="N18"/>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N159" i="20"/>
  <c r="L125"/>
  <c r="AA44" i="19"/>
  <c r="Y44"/>
  <c r="V44"/>
  <c r="T44"/>
  <c r="Q44"/>
  <c r="O44"/>
  <c r="L44"/>
  <c r="J44"/>
  <c r="G44"/>
  <c r="O75" i="16"/>
  <c r="Q75"/>
  <c r="S75"/>
  <c r="U75"/>
  <c r="L75"/>
  <c r="J75"/>
  <c r="H75"/>
  <c r="F75"/>
  <c r="U27"/>
  <c r="S27"/>
  <c r="Q27"/>
  <c r="O27"/>
  <c r="L27"/>
  <c r="J27"/>
  <c r="H27"/>
  <c r="F27"/>
  <c r="W16" i="14"/>
  <c r="E16"/>
  <c r="Z16"/>
  <c r="T16"/>
  <c r="Q16"/>
  <c r="N16"/>
  <c r="K16"/>
  <c r="H16"/>
  <c r="O53" i="13"/>
  <c r="M53"/>
  <c r="K53"/>
  <c r="I53"/>
  <c r="G53"/>
  <c r="E53"/>
  <c r="D53"/>
  <c r="C53"/>
  <c r="B53"/>
  <c r="P15"/>
  <c r="P57" s="1"/>
  <c r="R15"/>
  <c r="N15"/>
  <c r="N57" s="1"/>
  <c r="L15"/>
  <c r="L57" s="1"/>
  <c r="J15"/>
  <c r="J57" s="1"/>
  <c r="H15"/>
  <c r="H57" s="1"/>
  <c r="F15"/>
  <c r="F57" s="1"/>
  <c r="F10"/>
  <c r="O53" i="35"/>
  <c r="N53"/>
  <c r="J53"/>
  <c r="I53"/>
  <c r="E53"/>
  <c r="D53"/>
  <c r="C53"/>
  <c r="B53"/>
  <c r="Q15"/>
  <c r="Q57" s="1"/>
  <c r="L15"/>
  <c r="L57" s="1"/>
  <c r="G15"/>
  <c r="G57" s="1"/>
  <c r="O15"/>
  <c r="J15"/>
  <c r="E15"/>
  <c r="O93" i="11"/>
  <c r="N93"/>
  <c r="J93"/>
  <c r="I93"/>
  <c r="E93"/>
  <c r="D93"/>
  <c r="B93"/>
  <c r="B92"/>
  <c r="Q35"/>
  <c r="Q97" s="1"/>
  <c r="L35"/>
  <c r="L97" s="1"/>
  <c r="G35"/>
  <c r="G97" s="1"/>
  <c r="O35"/>
  <c r="J35"/>
  <c r="E35"/>
  <c r="O93" i="10"/>
  <c r="N93"/>
  <c r="J93"/>
  <c r="I93"/>
  <c r="E93"/>
  <c r="D93"/>
  <c r="B93"/>
  <c r="O35"/>
  <c r="J35"/>
  <c r="E35"/>
  <c r="O34"/>
  <c r="Q35"/>
  <c r="Q97" s="1"/>
  <c r="L35"/>
  <c r="L97" s="1"/>
  <c r="G35"/>
  <c r="G97" s="1"/>
  <c r="AC40" i="9"/>
  <c r="AF40"/>
  <c r="Z40"/>
  <c r="W40"/>
  <c r="T40"/>
  <c r="Q40"/>
  <c r="N40"/>
  <c r="K40"/>
  <c r="H40"/>
  <c r="E40"/>
  <c r="Q295" i="8"/>
  <c r="O295"/>
  <c r="M295"/>
  <c r="K295"/>
  <c r="E295"/>
  <c r="B295"/>
  <c r="R242"/>
  <c r="T242"/>
  <c r="P242"/>
  <c r="N242"/>
  <c r="L242"/>
  <c r="J242"/>
  <c r="H242"/>
  <c r="F242"/>
  <c r="D242"/>
  <c r="C189"/>
  <c r="S190"/>
  <c r="Q190"/>
  <c r="M190"/>
  <c r="K190"/>
  <c r="E190"/>
  <c r="B190"/>
  <c r="R138"/>
  <c r="T138"/>
  <c r="P138"/>
  <c r="N138"/>
  <c r="J138"/>
  <c r="H138"/>
  <c r="L138"/>
  <c r="F138"/>
  <c r="D138"/>
  <c r="Q84"/>
  <c r="O84"/>
  <c r="M84"/>
  <c r="K84"/>
  <c r="I84"/>
  <c r="E84"/>
  <c r="C84"/>
  <c r="B84"/>
  <c r="R31"/>
  <c r="T31"/>
  <c r="P31"/>
  <c r="N31"/>
  <c r="L31"/>
  <c r="J31"/>
  <c r="H31"/>
  <c r="F31"/>
  <c r="D31"/>
  <c r="O88" i="7"/>
  <c r="N88"/>
  <c r="J88"/>
  <c r="I88"/>
  <c r="E88"/>
  <c r="D88"/>
  <c r="D87"/>
  <c r="B88"/>
  <c r="B87"/>
  <c r="Q31"/>
  <c r="Q92" s="1"/>
  <c r="L31"/>
  <c r="L92" s="1"/>
  <c r="J31"/>
  <c r="E31"/>
  <c r="E30"/>
  <c r="G31"/>
  <c r="G92" s="1"/>
  <c r="G19"/>
  <c r="Q36" i="5"/>
  <c r="N36"/>
  <c r="N35"/>
  <c r="AC36"/>
  <c r="E36"/>
  <c r="AF36"/>
  <c r="Z36"/>
  <c r="W36"/>
  <c r="T36"/>
  <c r="K36"/>
  <c r="H36"/>
  <c r="Q303" i="4"/>
  <c r="S303"/>
  <c r="O303"/>
  <c r="M303"/>
  <c r="K303"/>
  <c r="G194"/>
  <c r="G188"/>
  <c r="G189"/>
  <c r="G195"/>
  <c r="G197"/>
  <c r="G303"/>
  <c r="G300"/>
  <c r="E303"/>
  <c r="C303"/>
  <c r="B303"/>
  <c r="R250"/>
  <c r="T250"/>
  <c r="P250"/>
  <c r="N250"/>
  <c r="L250"/>
  <c r="J250"/>
  <c r="H250"/>
  <c r="F250"/>
  <c r="D250"/>
  <c r="O197"/>
  <c r="Q197"/>
  <c r="S197"/>
  <c r="M197"/>
  <c r="K197"/>
  <c r="E196"/>
  <c r="E197"/>
  <c r="C197"/>
  <c r="R145"/>
  <c r="T145"/>
  <c r="P145"/>
  <c r="N145"/>
  <c r="L145"/>
  <c r="J145"/>
  <c r="H145"/>
  <c r="F145"/>
  <c r="D145"/>
  <c r="S91"/>
  <c r="Q91"/>
  <c r="O91"/>
  <c r="M91"/>
  <c r="K91"/>
  <c r="I90"/>
  <c r="I91"/>
  <c r="G91"/>
  <c r="E91"/>
  <c r="C91"/>
  <c r="B90"/>
  <c r="R34"/>
  <c r="D34"/>
  <c r="F34"/>
  <c r="H34"/>
  <c r="J34"/>
  <c r="L34"/>
  <c r="N34"/>
  <c r="P34"/>
  <c r="T34"/>
  <c r="N87" i="3"/>
  <c r="M87"/>
  <c r="I87"/>
  <c r="H87"/>
  <c r="D87"/>
  <c r="C87"/>
  <c r="B87"/>
  <c r="C86"/>
  <c r="B86"/>
  <c r="O32"/>
  <c r="P32"/>
  <c r="P91" s="1"/>
  <c r="J32"/>
  <c r="K32"/>
  <c r="K91" s="1"/>
  <c r="E32"/>
  <c r="F32"/>
  <c r="F91" s="1"/>
  <c r="P31"/>
  <c r="Q31" s="1"/>
  <c r="D37" i="23"/>
  <c r="D38"/>
  <c r="L32" i="3"/>
  <c r="F95" i="27"/>
  <c r="G35"/>
  <c r="E35" i="30"/>
  <c r="F35"/>
  <c r="I35"/>
  <c r="H35"/>
  <c r="L35"/>
  <c r="K35"/>
  <c r="L34"/>
  <c r="K34"/>
  <c r="I34"/>
  <c r="H34"/>
  <c r="F34"/>
  <c r="F33"/>
  <c r="E34"/>
  <c r="E33"/>
  <c r="O43" i="36"/>
  <c r="O42"/>
  <c r="O41"/>
  <c r="O40"/>
  <c r="O39"/>
  <c r="M43"/>
  <c r="M42"/>
  <c r="M41"/>
  <c r="M40"/>
  <c r="M39"/>
  <c r="K43"/>
  <c r="K42"/>
  <c r="K41"/>
  <c r="K40"/>
  <c r="K39"/>
  <c r="G43"/>
  <c r="G42"/>
  <c r="G41"/>
  <c r="G40"/>
  <c r="G39"/>
  <c r="E43"/>
  <c r="E42"/>
  <c r="E41"/>
  <c r="E40"/>
  <c r="E39"/>
  <c r="C43"/>
  <c r="C41"/>
  <c r="C40"/>
  <c r="C39"/>
  <c r="O11"/>
  <c r="O10"/>
  <c r="O9"/>
  <c r="O8"/>
  <c r="O7"/>
  <c r="M11"/>
  <c r="M10"/>
  <c r="M9"/>
  <c r="M8"/>
  <c r="M7"/>
  <c r="K11"/>
  <c r="K10"/>
  <c r="K9"/>
  <c r="K8"/>
  <c r="K7"/>
  <c r="G11"/>
  <c r="G10"/>
  <c r="G9"/>
  <c r="G8"/>
  <c r="G7"/>
  <c r="E11"/>
  <c r="E10"/>
  <c r="E9"/>
  <c r="E8"/>
  <c r="E7"/>
  <c r="C10"/>
  <c r="C9"/>
  <c r="C8"/>
  <c r="C7"/>
  <c r="N14" i="14"/>
  <c r="E51" i="35"/>
  <c r="R14" i="13"/>
  <c r="P14"/>
  <c r="N14"/>
  <c r="L14"/>
  <c r="J14"/>
  <c r="H14"/>
  <c r="F14"/>
  <c r="P13"/>
  <c r="R13"/>
  <c r="N13"/>
  <c r="L13"/>
  <c r="L55" s="1"/>
  <c r="J13"/>
  <c r="H13"/>
  <c r="F13"/>
  <c r="Z15" i="14"/>
  <c r="Z14"/>
  <c r="W15"/>
  <c r="W14"/>
  <c r="T15"/>
  <c r="T14"/>
  <c r="Q15"/>
  <c r="Q14"/>
  <c r="N15"/>
  <c r="K15"/>
  <c r="K14"/>
  <c r="H14"/>
  <c r="H15"/>
  <c r="E14"/>
  <c r="E15"/>
  <c r="B51" i="13"/>
  <c r="C51"/>
  <c r="D51"/>
  <c r="E51"/>
  <c r="G51"/>
  <c r="I51"/>
  <c r="K51"/>
  <c r="M51"/>
  <c r="O51"/>
  <c r="B52"/>
  <c r="C52"/>
  <c r="D52"/>
  <c r="E52"/>
  <c r="G52"/>
  <c r="I52"/>
  <c r="K52"/>
  <c r="M52"/>
  <c r="O52"/>
  <c r="O52" i="35"/>
  <c r="N52"/>
  <c r="J52"/>
  <c r="I52"/>
  <c r="D52"/>
  <c r="C52"/>
  <c r="B52"/>
  <c r="O51"/>
  <c r="N51"/>
  <c r="J51"/>
  <c r="I51"/>
  <c r="D51"/>
  <c r="C51"/>
  <c r="B51"/>
  <c r="J13"/>
  <c r="L13"/>
  <c r="O13"/>
  <c r="Q13"/>
  <c r="J14"/>
  <c r="L14"/>
  <c r="O14"/>
  <c r="Q14"/>
  <c r="E13"/>
  <c r="E14"/>
  <c r="G13"/>
  <c r="G14"/>
  <c r="G56" s="1"/>
  <c r="F43" i="19"/>
  <c r="G43" s="1"/>
  <c r="W43"/>
  <c r="D43"/>
  <c r="E43" s="1"/>
  <c r="R43"/>
  <c r="T43" s="1"/>
  <c r="M43"/>
  <c r="H43"/>
  <c r="F74" i="16"/>
  <c r="H74"/>
  <c r="J74"/>
  <c r="L74"/>
  <c r="O74"/>
  <c r="Q74"/>
  <c r="U74"/>
  <c r="U26"/>
  <c r="O26"/>
  <c r="Q26"/>
  <c r="L26"/>
  <c r="J26"/>
  <c r="H26"/>
  <c r="F26"/>
  <c r="O92" i="11"/>
  <c r="N92"/>
  <c r="J92"/>
  <c r="I92"/>
  <c r="E92"/>
  <c r="D92"/>
  <c r="O34"/>
  <c r="J34"/>
  <c r="E34"/>
  <c r="G34"/>
  <c r="L34"/>
  <c r="Q34"/>
  <c r="O92" i="10"/>
  <c r="O91"/>
  <c r="N92"/>
  <c r="J92"/>
  <c r="I92"/>
  <c r="E92"/>
  <c r="D92"/>
  <c r="B92"/>
  <c r="J34"/>
  <c r="Q34"/>
  <c r="L34"/>
  <c r="G34"/>
  <c r="E34"/>
  <c r="S74" i="16"/>
  <c r="S26"/>
  <c r="AF39" i="9"/>
  <c r="AC39"/>
  <c r="Z39"/>
  <c r="W39"/>
  <c r="T39"/>
  <c r="Q39"/>
  <c r="N39"/>
  <c r="K39"/>
  <c r="H39"/>
  <c r="E39"/>
  <c r="Q292" i="8"/>
  <c r="B294"/>
  <c r="C294"/>
  <c r="E294"/>
  <c r="K294"/>
  <c r="M294"/>
  <c r="O294"/>
  <c r="Q294"/>
  <c r="S294"/>
  <c r="R241"/>
  <c r="T241"/>
  <c r="P241"/>
  <c r="N241"/>
  <c r="L241"/>
  <c r="J241"/>
  <c r="H241"/>
  <c r="F241"/>
  <c r="D241"/>
  <c r="E186"/>
  <c r="B189"/>
  <c r="E189"/>
  <c r="K189"/>
  <c r="M189"/>
  <c r="O189"/>
  <c r="Q189"/>
  <c r="R137"/>
  <c r="T137"/>
  <c r="P137"/>
  <c r="N137"/>
  <c r="L137"/>
  <c r="J137"/>
  <c r="H137"/>
  <c r="F137"/>
  <c r="D137"/>
  <c r="C83"/>
  <c r="E83"/>
  <c r="I83"/>
  <c r="K83"/>
  <c r="M83"/>
  <c r="Q83"/>
  <c r="O83"/>
  <c r="O82"/>
  <c r="B83"/>
  <c r="R30"/>
  <c r="T30"/>
  <c r="P30"/>
  <c r="N30"/>
  <c r="L30"/>
  <c r="J30"/>
  <c r="H30"/>
  <c r="F30"/>
  <c r="D30"/>
  <c r="J87" i="7"/>
  <c r="J84"/>
  <c r="O87"/>
  <c r="N87"/>
  <c r="I87"/>
  <c r="E87"/>
  <c r="O30"/>
  <c r="J30"/>
  <c r="Q30"/>
  <c r="L30"/>
  <c r="G30"/>
  <c r="G91" s="1"/>
  <c r="AC35" i="5"/>
  <c r="AF35"/>
  <c r="Z35"/>
  <c r="W35"/>
  <c r="T35"/>
  <c r="Q35"/>
  <c r="K35"/>
  <c r="H35"/>
  <c r="E35"/>
  <c r="E300" i="4"/>
  <c r="B302"/>
  <c r="C302"/>
  <c r="E302"/>
  <c r="K302"/>
  <c r="M302"/>
  <c r="O302"/>
  <c r="Q302"/>
  <c r="S302"/>
  <c r="AC143"/>
  <c r="AC144"/>
  <c r="AC249"/>
  <c r="R249"/>
  <c r="T249"/>
  <c r="P249"/>
  <c r="N249"/>
  <c r="L249"/>
  <c r="J249"/>
  <c r="H249"/>
  <c r="F249"/>
  <c r="D249"/>
  <c r="M196"/>
  <c r="S196"/>
  <c r="B196"/>
  <c r="C196"/>
  <c r="K196"/>
  <c r="O196"/>
  <c r="Q196"/>
  <c r="F138"/>
  <c r="R144"/>
  <c r="T144"/>
  <c r="P144"/>
  <c r="N144"/>
  <c r="L144"/>
  <c r="J144"/>
  <c r="H144"/>
  <c r="F144"/>
  <c r="D144"/>
  <c r="G90"/>
  <c r="S90"/>
  <c r="M89"/>
  <c r="M90"/>
  <c r="C90"/>
  <c r="E90"/>
  <c r="K90"/>
  <c r="O90"/>
  <c r="Q90"/>
  <c r="R33"/>
  <c r="T33"/>
  <c r="P33"/>
  <c r="N33"/>
  <c r="L33"/>
  <c r="J33"/>
  <c r="H33"/>
  <c r="F33"/>
  <c r="D33"/>
  <c r="D86" i="3"/>
  <c r="H86"/>
  <c r="I86"/>
  <c r="M86"/>
  <c r="N86"/>
  <c r="O31"/>
  <c r="J31"/>
  <c r="K31"/>
  <c r="E31"/>
  <c r="F31"/>
  <c r="L31"/>
  <c r="F94" i="27"/>
  <c r="G34"/>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R157" i="20"/>
  <c r="D158"/>
  <c r="P158" s="1"/>
  <c r="C158"/>
  <c r="D124"/>
  <c r="C124"/>
  <c r="R124" s="1"/>
  <c r="J89"/>
  <c r="D90"/>
  <c r="L90" s="1"/>
  <c r="N90"/>
  <c r="L33" i="30"/>
  <c r="I33"/>
  <c r="K33"/>
  <c r="H33"/>
  <c r="E31"/>
  <c r="L158" i="20"/>
  <c r="D108" i="21"/>
  <c r="S120"/>
  <c r="M120"/>
  <c r="U120"/>
  <c r="G161"/>
  <c r="O161"/>
  <c r="M161"/>
  <c r="U161"/>
  <c r="Q17"/>
  <c r="I120"/>
  <c r="Q120"/>
  <c r="K161"/>
  <c r="S161"/>
  <c r="I161"/>
  <c r="C55" i="20"/>
  <c r="D55"/>
  <c r="E55"/>
  <c r="G55"/>
  <c r="I55"/>
  <c r="K55"/>
  <c r="M55"/>
  <c r="O55"/>
  <c r="N17"/>
  <c r="P17"/>
  <c r="L17"/>
  <c r="J17"/>
  <c r="F17"/>
  <c r="F16"/>
  <c r="D42" i="19"/>
  <c r="E42" s="1"/>
  <c r="F42"/>
  <c r="G42" s="1"/>
  <c r="H42"/>
  <c r="J42" s="1"/>
  <c r="M42"/>
  <c r="O42" s="1"/>
  <c r="R42"/>
  <c r="T42" s="1"/>
  <c r="W42"/>
  <c r="Y42" s="1"/>
  <c r="M35" i="18"/>
  <c r="M34"/>
  <c r="M33"/>
  <c r="M32"/>
  <c r="M31"/>
  <c r="M30"/>
  <c r="K28"/>
  <c r="L35" s="1"/>
  <c r="I28"/>
  <c r="J30" s="1"/>
  <c r="G28"/>
  <c r="H35" s="1"/>
  <c r="E28"/>
  <c r="F35" s="1"/>
  <c r="K49" i="17"/>
  <c r="L32" s="1"/>
  <c r="K21"/>
  <c r="L17" s="1"/>
  <c r="D73" i="16"/>
  <c r="F73" s="1"/>
  <c r="M73"/>
  <c r="Q73" s="1"/>
  <c r="M25"/>
  <c r="U25" s="1"/>
  <c r="D25"/>
  <c r="F25" s="1"/>
  <c r="E50" i="35"/>
  <c r="H38" i="9"/>
  <c r="AF38"/>
  <c r="AC38"/>
  <c r="Z38"/>
  <c r="W38"/>
  <c r="T38"/>
  <c r="Q38"/>
  <c r="N38"/>
  <c r="K38"/>
  <c r="E38"/>
  <c r="S293" i="8"/>
  <c r="C293"/>
  <c r="B293"/>
  <c r="E293"/>
  <c r="K293"/>
  <c r="M293"/>
  <c r="O293"/>
  <c r="Q293"/>
  <c r="T240"/>
  <c r="R240"/>
  <c r="P240"/>
  <c r="N240"/>
  <c r="L240"/>
  <c r="J240"/>
  <c r="H240"/>
  <c r="F240"/>
  <c r="D240"/>
  <c r="M188"/>
  <c r="B188"/>
  <c r="E188"/>
  <c r="K188"/>
  <c r="O188"/>
  <c r="Q188"/>
  <c r="T136"/>
  <c r="R136"/>
  <c r="P136"/>
  <c r="N136"/>
  <c r="L136"/>
  <c r="J136"/>
  <c r="H136"/>
  <c r="F136"/>
  <c r="D136"/>
  <c r="C82"/>
  <c r="B82"/>
  <c r="E82"/>
  <c r="I82"/>
  <c r="K82"/>
  <c r="M82"/>
  <c r="Q82"/>
  <c r="R29"/>
  <c r="T29"/>
  <c r="P29"/>
  <c r="N29"/>
  <c r="L29"/>
  <c r="J29"/>
  <c r="H29"/>
  <c r="F29"/>
  <c r="D29"/>
  <c r="O86" i="7"/>
  <c r="B86"/>
  <c r="D86"/>
  <c r="E86"/>
  <c r="I86"/>
  <c r="J86"/>
  <c r="N86"/>
  <c r="Q29"/>
  <c r="L29"/>
  <c r="G29"/>
  <c r="J29"/>
  <c r="O29"/>
  <c r="E29"/>
  <c r="B91" i="11"/>
  <c r="D91"/>
  <c r="E91"/>
  <c r="I91"/>
  <c r="J91"/>
  <c r="N91"/>
  <c r="O91"/>
  <c r="Q33"/>
  <c r="L33"/>
  <c r="G33"/>
  <c r="O33"/>
  <c r="J33"/>
  <c r="E33"/>
  <c r="J91" i="10"/>
  <c r="N91"/>
  <c r="B91"/>
  <c r="D91"/>
  <c r="E91"/>
  <c r="I91"/>
  <c r="Q33"/>
  <c r="L33"/>
  <c r="O33"/>
  <c r="J33"/>
  <c r="G33"/>
  <c r="E33"/>
  <c r="AC34" i="5"/>
  <c r="Q34"/>
  <c r="N34"/>
  <c r="AF34"/>
  <c r="Z34"/>
  <c r="W34"/>
  <c r="T34"/>
  <c r="K34"/>
  <c r="H34"/>
  <c r="E34"/>
  <c r="S301" i="4"/>
  <c r="B301"/>
  <c r="C301"/>
  <c r="E301"/>
  <c r="K301"/>
  <c r="M301"/>
  <c r="O301"/>
  <c r="Q301"/>
  <c r="R248"/>
  <c r="T248"/>
  <c r="P248"/>
  <c r="N248"/>
  <c r="L248"/>
  <c r="J248"/>
  <c r="H248"/>
  <c r="F248"/>
  <c r="D248"/>
  <c r="K195"/>
  <c r="B195"/>
  <c r="C195"/>
  <c r="E195"/>
  <c r="M195"/>
  <c r="O195"/>
  <c r="Q195"/>
  <c r="S195"/>
  <c r="R143"/>
  <c r="T143"/>
  <c r="P143"/>
  <c r="N143"/>
  <c r="L143"/>
  <c r="J143"/>
  <c r="H143"/>
  <c r="F143"/>
  <c r="D143"/>
  <c r="G89"/>
  <c r="O89"/>
  <c r="Q89"/>
  <c r="S89"/>
  <c r="B89"/>
  <c r="C89"/>
  <c r="E89"/>
  <c r="I89"/>
  <c r="K89"/>
  <c r="T32"/>
  <c r="R32"/>
  <c r="P32"/>
  <c r="N32"/>
  <c r="L32"/>
  <c r="J32"/>
  <c r="H32"/>
  <c r="F32"/>
  <c r="D32"/>
  <c r="D85" i="3"/>
  <c r="N85"/>
  <c r="M85"/>
  <c r="I85"/>
  <c r="H85"/>
  <c r="C85"/>
  <c r="B85"/>
  <c r="O30"/>
  <c r="P30"/>
  <c r="Q30" s="1"/>
  <c r="J30"/>
  <c r="K30"/>
  <c r="E30"/>
  <c r="F30"/>
  <c r="Q42" i="19"/>
  <c r="L42"/>
  <c r="L45" i="17"/>
  <c r="V42" i="19"/>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50" i="13"/>
  <c r="I50"/>
  <c r="B50"/>
  <c r="C50"/>
  <c r="E50"/>
  <c r="G50"/>
  <c r="K50"/>
  <c r="M50"/>
  <c r="O50"/>
  <c r="P12"/>
  <c r="H12"/>
  <c r="R12"/>
  <c r="N12"/>
  <c r="N54" s="1"/>
  <c r="L12"/>
  <c r="J12"/>
  <c r="F12"/>
  <c r="O50" i="35"/>
  <c r="O12"/>
  <c r="J12"/>
  <c r="Q12"/>
  <c r="Q54" s="1"/>
  <c r="L12"/>
  <c r="G12"/>
  <c r="E12"/>
  <c r="B50"/>
  <c r="C50"/>
  <c r="D50"/>
  <c r="I50"/>
  <c r="J50"/>
  <c r="N50"/>
  <c r="B83" i="27"/>
  <c r="E88"/>
  <c r="E83"/>
  <c r="D93"/>
  <c r="E93"/>
  <c r="F92"/>
  <c r="D33"/>
  <c r="G32"/>
  <c r="C93"/>
  <c r="B93"/>
  <c r="F33"/>
  <c r="E33"/>
  <c r="C33"/>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49" i="13"/>
  <c r="C49"/>
  <c r="D49"/>
  <c r="E49"/>
  <c r="P11"/>
  <c r="H11"/>
  <c r="R11"/>
  <c r="N11"/>
  <c r="L11"/>
  <c r="J11"/>
  <c r="F11"/>
  <c r="J49" i="35"/>
  <c r="E49"/>
  <c r="D49"/>
  <c r="B49"/>
  <c r="C49"/>
  <c r="I49"/>
  <c r="N49"/>
  <c r="O49"/>
  <c r="O11"/>
  <c r="J11"/>
  <c r="E11"/>
  <c r="L11"/>
  <c r="Q11"/>
  <c r="G11"/>
  <c r="C83" i="27"/>
  <c r="D88"/>
  <c r="F89"/>
  <c r="F91"/>
  <c r="F90"/>
  <c r="G31"/>
  <c r="G30"/>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2" i="16"/>
  <c r="H72"/>
  <c r="J72"/>
  <c r="L72"/>
  <c r="O72"/>
  <c r="Q72"/>
  <c r="S72"/>
  <c r="U72"/>
  <c r="F24"/>
  <c r="H24"/>
  <c r="J24"/>
  <c r="L24"/>
  <c r="O24"/>
  <c r="Q24"/>
  <c r="S24"/>
  <c r="U24"/>
  <c r="K35" i="9"/>
  <c r="AF37"/>
  <c r="AC37"/>
  <c r="Z37"/>
  <c r="W37"/>
  <c r="T37"/>
  <c r="Q37"/>
  <c r="N37"/>
  <c r="K37"/>
  <c r="H37"/>
  <c r="E35"/>
  <c r="E37"/>
  <c r="E36"/>
  <c r="AF36"/>
  <c r="AC36"/>
  <c r="Z36"/>
  <c r="W36"/>
  <c r="T36"/>
  <c r="Q36"/>
  <c r="N36"/>
  <c r="K36"/>
  <c r="H36"/>
  <c r="S291" i="8"/>
  <c r="O292"/>
  <c r="E290"/>
  <c r="B290"/>
  <c r="C289"/>
  <c r="B185"/>
  <c r="B187"/>
  <c r="S185"/>
  <c r="S187"/>
  <c r="Q186"/>
  <c r="Q187"/>
  <c r="O186"/>
  <c r="O187"/>
  <c r="M185"/>
  <c r="K186"/>
  <c r="K187"/>
  <c r="E187"/>
  <c r="K185"/>
  <c r="Q185"/>
  <c r="O185"/>
  <c r="E185"/>
  <c r="C183"/>
  <c r="B184"/>
  <c r="B186"/>
  <c r="S80"/>
  <c r="S81"/>
  <c r="S79"/>
  <c r="Q80"/>
  <c r="Q81"/>
  <c r="Q79"/>
  <c r="O80"/>
  <c r="O81"/>
  <c r="O79"/>
  <c r="M80"/>
  <c r="M81"/>
  <c r="M79"/>
  <c r="K80"/>
  <c r="K81"/>
  <c r="K79"/>
  <c r="I80"/>
  <c r="I81"/>
  <c r="I79"/>
  <c r="E81"/>
  <c r="E80"/>
  <c r="E79"/>
  <c r="E78"/>
  <c r="C80"/>
  <c r="C81"/>
  <c r="C79"/>
  <c r="C78"/>
  <c r="B78"/>
  <c r="B79"/>
  <c r="B80"/>
  <c r="B81"/>
  <c r="B292"/>
  <c r="E292"/>
  <c r="K292"/>
  <c r="M292"/>
  <c r="D239"/>
  <c r="F239"/>
  <c r="H239"/>
  <c r="J239"/>
  <c r="L239"/>
  <c r="N239"/>
  <c r="P239"/>
  <c r="R239"/>
  <c r="T239"/>
  <c r="T134"/>
  <c r="R134"/>
  <c r="P134"/>
  <c r="N134"/>
  <c r="L134"/>
  <c r="J134"/>
  <c r="H134"/>
  <c r="D134"/>
  <c r="T133"/>
  <c r="R133"/>
  <c r="P133"/>
  <c r="N133"/>
  <c r="L133"/>
  <c r="J133"/>
  <c r="H133"/>
  <c r="F133"/>
  <c r="D133"/>
  <c r="T27"/>
  <c r="R27"/>
  <c r="P27"/>
  <c r="N27"/>
  <c r="L27"/>
  <c r="J27"/>
  <c r="H27"/>
  <c r="F27"/>
  <c r="D27"/>
  <c r="T26"/>
  <c r="R26"/>
  <c r="P26"/>
  <c r="N26"/>
  <c r="L26"/>
  <c r="J26"/>
  <c r="H26"/>
  <c r="F26"/>
  <c r="D26"/>
  <c r="O85" i="7"/>
  <c r="O84"/>
  <c r="N85"/>
  <c r="N84"/>
  <c r="J85"/>
  <c r="I85"/>
  <c r="I84"/>
  <c r="E85"/>
  <c r="E84"/>
  <c r="D85"/>
  <c r="D84"/>
  <c r="B85"/>
  <c r="B84"/>
  <c r="B83"/>
  <c r="B82"/>
  <c r="Q28"/>
  <c r="Q89" s="1"/>
  <c r="O28"/>
  <c r="L28"/>
  <c r="J28"/>
  <c r="G28"/>
  <c r="E28"/>
  <c r="Q27"/>
  <c r="O27"/>
  <c r="L27"/>
  <c r="L88" s="1"/>
  <c r="J27"/>
  <c r="G27"/>
  <c r="G88" s="1"/>
  <c r="E27"/>
  <c r="D90" i="10"/>
  <c r="D89"/>
  <c r="B89"/>
  <c r="O89" i="11"/>
  <c r="N89"/>
  <c r="J89"/>
  <c r="I89"/>
  <c r="E89"/>
  <c r="E90"/>
  <c r="D89"/>
  <c r="B89"/>
  <c r="B90"/>
  <c r="D90"/>
  <c r="I90"/>
  <c r="J90"/>
  <c r="N90"/>
  <c r="O90"/>
  <c r="G32"/>
  <c r="Q32"/>
  <c r="L32"/>
  <c r="E32"/>
  <c r="O32"/>
  <c r="J32"/>
  <c r="Q31"/>
  <c r="O31"/>
  <c r="L31"/>
  <c r="J31"/>
  <c r="G31"/>
  <c r="E31"/>
  <c r="N90" i="10"/>
  <c r="O90"/>
  <c r="J90"/>
  <c r="E90"/>
  <c r="I90"/>
  <c r="B90"/>
  <c r="O89"/>
  <c r="N89"/>
  <c r="J89"/>
  <c r="I89"/>
  <c r="I88"/>
  <c r="E89"/>
  <c r="D88"/>
  <c r="B88"/>
  <c r="E32"/>
  <c r="G32"/>
  <c r="J32"/>
  <c r="L32"/>
  <c r="O32"/>
  <c r="Q32"/>
  <c r="Q94" s="1"/>
  <c r="AC33" i="5"/>
  <c r="AF33"/>
  <c r="Z33"/>
  <c r="W33"/>
  <c r="T33"/>
  <c r="K33"/>
  <c r="H33"/>
  <c r="E33"/>
  <c r="I300" i="4"/>
  <c r="B300"/>
  <c r="C300"/>
  <c r="K300"/>
  <c r="M300"/>
  <c r="O300"/>
  <c r="Q300"/>
  <c r="S300"/>
  <c r="D247"/>
  <c r="F247"/>
  <c r="H247"/>
  <c r="J247"/>
  <c r="L247"/>
  <c r="N247"/>
  <c r="P247"/>
  <c r="R247"/>
  <c r="T247"/>
  <c r="O29" i="3"/>
  <c r="P29"/>
  <c r="Q29" s="1"/>
  <c r="S194" i="4"/>
  <c r="B194"/>
  <c r="C194"/>
  <c r="E194"/>
  <c r="K194"/>
  <c r="M194"/>
  <c r="O194"/>
  <c r="Q194"/>
  <c r="D142"/>
  <c r="F142"/>
  <c r="H142"/>
  <c r="J142"/>
  <c r="L142"/>
  <c r="N142"/>
  <c r="P142"/>
  <c r="R142"/>
  <c r="T142"/>
  <c r="S88"/>
  <c r="C88"/>
  <c r="E88"/>
  <c r="G88"/>
  <c r="I88"/>
  <c r="K88"/>
  <c r="M88"/>
  <c r="O88"/>
  <c r="Q88"/>
  <c r="B31"/>
  <c r="P31" s="1"/>
  <c r="J29" i="3"/>
  <c r="K29"/>
  <c r="L29" s="1"/>
  <c r="E29"/>
  <c r="F29"/>
  <c r="G29" s="1"/>
  <c r="B84"/>
  <c r="C84"/>
  <c r="D84"/>
  <c r="H84"/>
  <c r="I84"/>
  <c r="M84"/>
  <c r="N84"/>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V40" i="19"/>
  <c r="L40"/>
  <c r="U71" i="16"/>
  <c r="S71"/>
  <c r="Q71"/>
  <c r="O71"/>
  <c r="L71"/>
  <c r="J71"/>
  <c r="H71"/>
  <c r="F71"/>
  <c r="U23"/>
  <c r="S23"/>
  <c r="Q23"/>
  <c r="O23"/>
  <c r="L23"/>
  <c r="J23"/>
  <c r="H23"/>
  <c r="F23"/>
  <c r="W11" i="14"/>
  <c r="Z11"/>
  <c r="T11"/>
  <c r="Q11"/>
  <c r="N11"/>
  <c r="K11"/>
  <c r="H11"/>
  <c r="E11"/>
  <c r="G48" i="13"/>
  <c r="E48"/>
  <c r="D48"/>
  <c r="C48"/>
  <c r="B48"/>
  <c r="P10"/>
  <c r="R10"/>
  <c r="N10"/>
  <c r="N52"/>
  <c r="L10"/>
  <c r="J10"/>
  <c r="J52" s="1"/>
  <c r="H10"/>
  <c r="F52"/>
  <c r="O48" i="35"/>
  <c r="N48"/>
  <c r="J48"/>
  <c r="I48"/>
  <c r="E48"/>
  <c r="D48"/>
  <c r="C48"/>
  <c r="B48"/>
  <c r="O10"/>
  <c r="J10"/>
  <c r="Q10"/>
  <c r="L10"/>
  <c r="G10"/>
  <c r="G52" s="1"/>
  <c r="E10"/>
  <c r="Q31" i="10"/>
  <c r="Q93" s="1"/>
  <c r="L31"/>
  <c r="G31"/>
  <c r="O31"/>
  <c r="E31"/>
  <c r="J31"/>
  <c r="Q291" i="8"/>
  <c r="O291"/>
  <c r="M291"/>
  <c r="K291"/>
  <c r="E291"/>
  <c r="B291"/>
  <c r="R238"/>
  <c r="T238"/>
  <c r="P238"/>
  <c r="N238"/>
  <c r="L238"/>
  <c r="J238"/>
  <c r="H238"/>
  <c r="F238"/>
  <c r="D238"/>
  <c r="J135"/>
  <c r="H135"/>
  <c r="H28"/>
  <c r="AF32" i="5"/>
  <c r="AC32"/>
  <c r="Z32"/>
  <c r="W32"/>
  <c r="T32"/>
  <c r="K32"/>
  <c r="H32"/>
  <c r="E32"/>
  <c r="S299" i="4"/>
  <c r="Q299"/>
  <c r="O299"/>
  <c r="M299"/>
  <c r="K299"/>
  <c r="E299"/>
  <c r="C299"/>
  <c r="B299"/>
  <c r="R246"/>
  <c r="T246"/>
  <c r="P246"/>
  <c r="N246"/>
  <c r="L246"/>
  <c r="J246"/>
  <c r="H246"/>
  <c r="F246"/>
  <c r="D246"/>
  <c r="S193"/>
  <c r="Q193"/>
  <c r="O193"/>
  <c r="M193"/>
  <c r="K193"/>
  <c r="E193"/>
  <c r="C193"/>
  <c r="B193"/>
  <c r="R141"/>
  <c r="T141"/>
  <c r="P141"/>
  <c r="N141"/>
  <c r="L141"/>
  <c r="J141"/>
  <c r="H141"/>
  <c r="F141"/>
  <c r="D141"/>
  <c r="S87"/>
  <c r="Q87"/>
  <c r="K87"/>
  <c r="O87"/>
  <c r="M87"/>
  <c r="I87"/>
  <c r="G87"/>
  <c r="E87"/>
  <c r="C87"/>
  <c r="B87"/>
  <c r="R30"/>
  <c r="T30"/>
  <c r="P30"/>
  <c r="N30"/>
  <c r="L30"/>
  <c r="J30"/>
  <c r="H30"/>
  <c r="F30"/>
  <c r="D30"/>
  <c r="N83" i="3"/>
  <c r="M83"/>
  <c r="I83"/>
  <c r="H83"/>
  <c r="D83"/>
  <c r="C83"/>
  <c r="B83"/>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T157" i="20"/>
  <c r="P157"/>
  <c r="N157"/>
  <c r="L157"/>
  <c r="J157"/>
  <c r="H157"/>
  <c r="F157"/>
  <c r="T123"/>
  <c r="R123"/>
  <c r="P123"/>
  <c r="N123"/>
  <c r="L123"/>
  <c r="J123"/>
  <c r="H123"/>
  <c r="F123"/>
  <c r="T89"/>
  <c r="R89"/>
  <c r="P89"/>
  <c r="N89"/>
  <c r="L89"/>
  <c r="H89"/>
  <c r="F89"/>
  <c r="O54"/>
  <c r="M54"/>
  <c r="K54"/>
  <c r="I54"/>
  <c r="G54"/>
  <c r="E54"/>
  <c r="D54"/>
  <c r="C54"/>
  <c r="P16"/>
  <c r="N16"/>
  <c r="L16"/>
  <c r="J16"/>
  <c r="H16"/>
  <c r="U70" i="16"/>
  <c r="S70"/>
  <c r="Q70"/>
  <c r="O70"/>
  <c r="L70"/>
  <c r="J70"/>
  <c r="H70"/>
  <c r="F70"/>
  <c r="U22"/>
  <c r="S22"/>
  <c r="Q22"/>
  <c r="O22"/>
  <c r="F22"/>
  <c r="H22"/>
  <c r="J22"/>
  <c r="L22"/>
  <c r="W10" i="14"/>
  <c r="Z10"/>
  <c r="T10"/>
  <c r="Q10"/>
  <c r="N10"/>
  <c r="K10"/>
  <c r="E10"/>
  <c r="H10"/>
  <c r="O47" i="13"/>
  <c r="M47"/>
  <c r="K47"/>
  <c r="I47"/>
  <c r="G47"/>
  <c r="E47"/>
  <c r="D47"/>
  <c r="C47"/>
  <c r="B47"/>
  <c r="P9"/>
  <c r="R9"/>
  <c r="N9"/>
  <c r="L9"/>
  <c r="L51" s="1"/>
  <c r="J9"/>
  <c r="H9"/>
  <c r="H51" s="1"/>
  <c r="F9"/>
  <c r="O47" i="35"/>
  <c r="N47"/>
  <c r="J47"/>
  <c r="I47"/>
  <c r="G9"/>
  <c r="E47"/>
  <c r="D47"/>
  <c r="C47"/>
  <c r="B47"/>
  <c r="O9"/>
  <c r="J9"/>
  <c r="Q9"/>
  <c r="L9"/>
  <c r="E9"/>
  <c r="O88" i="11"/>
  <c r="J88"/>
  <c r="E88"/>
  <c r="Q30"/>
  <c r="L30"/>
  <c r="G30"/>
  <c r="O290" i="8"/>
  <c r="Q290"/>
  <c r="M290"/>
  <c r="K290"/>
  <c r="T237"/>
  <c r="R237"/>
  <c r="P237"/>
  <c r="N237"/>
  <c r="L237"/>
  <c r="J237"/>
  <c r="H237"/>
  <c r="F237"/>
  <c r="D237"/>
  <c r="F87" i="27"/>
  <c r="F84"/>
  <c r="F79"/>
  <c r="Q30" i="10"/>
  <c r="Q26"/>
  <c r="O88"/>
  <c r="L30"/>
  <c r="L26"/>
  <c r="J88"/>
  <c r="G30"/>
  <c r="G26"/>
  <c r="E88"/>
  <c r="O30"/>
  <c r="J30"/>
  <c r="T135" i="8"/>
  <c r="R135"/>
  <c r="P135"/>
  <c r="N135"/>
  <c r="L135"/>
  <c r="F135"/>
  <c r="D135"/>
  <c r="Q26" i="7"/>
  <c r="Q22"/>
  <c r="O83"/>
  <c r="L26"/>
  <c r="L22"/>
  <c r="J83"/>
  <c r="G26"/>
  <c r="G22"/>
  <c r="E83"/>
  <c r="O26"/>
  <c r="J26"/>
  <c r="E26"/>
  <c r="G24" i="29"/>
  <c r="H24" s="1"/>
  <c r="E24"/>
  <c r="G91" i="28"/>
  <c r="H91"/>
  <c r="E31"/>
  <c r="N88" i="11"/>
  <c r="I88"/>
  <c r="D88"/>
  <c r="B88"/>
  <c r="J30"/>
  <c r="O30"/>
  <c r="E30"/>
  <c r="N88" i="10"/>
  <c r="E30"/>
  <c r="T28" i="8"/>
  <c r="R28"/>
  <c r="P28"/>
  <c r="N28"/>
  <c r="L28"/>
  <c r="J28"/>
  <c r="F28"/>
  <c r="D28"/>
  <c r="N83" i="7"/>
  <c r="I83"/>
  <c r="D83"/>
  <c r="AF31" i="5"/>
  <c r="AC31"/>
  <c r="Z31"/>
  <c r="W31"/>
  <c r="T31"/>
  <c r="K31"/>
  <c r="H31"/>
  <c r="E31"/>
  <c r="Q298" i="4"/>
  <c r="O298"/>
  <c r="M298"/>
  <c r="K298"/>
  <c r="E298"/>
  <c r="C298"/>
  <c r="B298"/>
  <c r="T245"/>
  <c r="R245"/>
  <c r="P245"/>
  <c r="N245"/>
  <c r="L245"/>
  <c r="J245"/>
  <c r="H245"/>
  <c r="F245"/>
  <c r="D245"/>
  <c r="G29" i="27"/>
  <c r="G24"/>
  <c r="S192" i="4"/>
  <c r="Q192"/>
  <c r="O192"/>
  <c r="M192"/>
  <c r="K192"/>
  <c r="E192"/>
  <c r="C192"/>
  <c r="B192"/>
  <c r="R140"/>
  <c r="T140"/>
  <c r="P140"/>
  <c r="N140"/>
  <c r="L140"/>
  <c r="J140"/>
  <c r="H140"/>
  <c r="F140"/>
  <c r="D140"/>
  <c r="S86"/>
  <c r="Q86"/>
  <c r="O86"/>
  <c r="M86"/>
  <c r="K86"/>
  <c r="I86"/>
  <c r="G86"/>
  <c r="E86"/>
  <c r="C86"/>
  <c r="B86"/>
  <c r="R29"/>
  <c r="T29"/>
  <c r="P29"/>
  <c r="N29"/>
  <c r="L29"/>
  <c r="J29"/>
  <c r="H29"/>
  <c r="F29"/>
  <c r="D29"/>
  <c r="P27" i="3"/>
  <c r="Q27" s="1"/>
  <c r="P23"/>
  <c r="N82"/>
  <c r="M82"/>
  <c r="K27"/>
  <c r="K23"/>
  <c r="I82"/>
  <c r="H82"/>
  <c r="F27"/>
  <c r="F23"/>
  <c r="D82"/>
  <c r="C82"/>
  <c r="B82"/>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69" i="16"/>
  <c r="H69"/>
  <c r="J69"/>
  <c r="L69"/>
  <c r="O69"/>
  <c r="Q69"/>
  <c r="S69"/>
  <c r="U69"/>
  <c r="L21"/>
  <c r="F21"/>
  <c r="H21"/>
  <c r="J21"/>
  <c r="O21"/>
  <c r="Q21"/>
  <c r="S21"/>
  <c r="U21"/>
  <c r="Q9" i="14"/>
  <c r="N9"/>
  <c r="K9"/>
  <c r="H9"/>
  <c r="P8" i="13"/>
  <c r="R8"/>
  <c r="N8"/>
  <c r="L8"/>
  <c r="J8"/>
  <c r="H8"/>
  <c r="F8"/>
  <c r="Q8" i="14"/>
  <c r="N8"/>
  <c r="K8"/>
  <c r="H8"/>
  <c r="P7" i="13"/>
  <c r="R7"/>
  <c r="N7"/>
  <c r="L7"/>
  <c r="J7"/>
  <c r="J49" s="1"/>
  <c r="H7"/>
  <c r="F7"/>
  <c r="F49" s="1"/>
  <c r="Q7" i="14"/>
  <c r="N7"/>
  <c r="K7"/>
  <c r="H7"/>
  <c r="P6" i="13"/>
  <c r="R6"/>
  <c r="N6"/>
  <c r="L6"/>
  <c r="L48" s="1"/>
  <c r="J6"/>
  <c r="H6"/>
  <c r="F6"/>
  <c r="Q6" i="14"/>
  <c r="N6"/>
  <c r="K6"/>
  <c r="H6"/>
  <c r="P5" i="13"/>
  <c r="P47" s="1"/>
  <c r="R5"/>
  <c r="N5"/>
  <c r="N47" s="1"/>
  <c r="J5"/>
  <c r="H5"/>
  <c r="W6" i="14"/>
  <c r="W7"/>
  <c r="W8"/>
  <c r="W9"/>
  <c r="Z6"/>
  <c r="Z7"/>
  <c r="Z8"/>
  <c r="Z9"/>
  <c r="T6"/>
  <c r="T7"/>
  <c r="T8"/>
  <c r="T9"/>
  <c r="E6"/>
  <c r="E7"/>
  <c r="E8"/>
  <c r="E9"/>
  <c r="D26" i="23"/>
  <c r="C31"/>
  <c r="D31" s="1"/>
  <c r="Q8" i="35"/>
  <c r="Q50" s="1"/>
  <c r="O8"/>
  <c r="L8"/>
  <c r="J8"/>
  <c r="G8"/>
  <c r="G50" s="1"/>
  <c r="E8"/>
  <c r="Q7"/>
  <c r="Q49" s="1"/>
  <c r="O7"/>
  <c r="L7"/>
  <c r="J7"/>
  <c r="G7"/>
  <c r="E7"/>
  <c r="Q6"/>
  <c r="O6"/>
  <c r="L6"/>
  <c r="J6"/>
  <c r="G6"/>
  <c r="G48" s="1"/>
  <c r="E6"/>
  <c r="Q5"/>
  <c r="O5"/>
  <c r="L5"/>
  <c r="G5"/>
  <c r="G47" s="1"/>
  <c r="E5"/>
  <c r="Q29" i="11"/>
  <c r="O29"/>
  <c r="J29"/>
  <c r="L29"/>
  <c r="G29"/>
  <c r="G25"/>
  <c r="E29"/>
  <c r="B87"/>
  <c r="D87"/>
  <c r="E87"/>
  <c r="I87"/>
  <c r="J87"/>
  <c r="L25"/>
  <c r="N87"/>
  <c r="O87"/>
  <c r="Q25"/>
  <c r="Q29" i="10"/>
  <c r="Q91" s="1"/>
  <c r="L29"/>
  <c r="G29"/>
  <c r="O29"/>
  <c r="J29"/>
  <c r="E29"/>
  <c r="B87"/>
  <c r="D87"/>
  <c r="E87"/>
  <c r="I87"/>
  <c r="J87"/>
  <c r="N87"/>
  <c r="O87"/>
  <c r="AF34" i="9"/>
  <c r="AC34"/>
  <c r="Z34"/>
  <c r="W34"/>
  <c r="T34"/>
  <c r="N30"/>
  <c r="Q34"/>
  <c r="N34"/>
  <c r="K34"/>
  <c r="H34"/>
  <c r="E34"/>
  <c r="B289" i="8"/>
  <c r="E289"/>
  <c r="K289"/>
  <c r="M289"/>
  <c r="Q289"/>
  <c r="T236"/>
  <c r="R236"/>
  <c r="P236"/>
  <c r="N236"/>
  <c r="L236"/>
  <c r="J236"/>
  <c r="H236"/>
  <c r="F236"/>
  <c r="D236"/>
  <c r="O182"/>
  <c r="O183"/>
  <c r="O184"/>
  <c r="M184"/>
  <c r="E184"/>
  <c r="K184"/>
  <c r="Q184"/>
  <c r="T132"/>
  <c r="R132"/>
  <c r="P132"/>
  <c r="N132"/>
  <c r="L132"/>
  <c r="J132"/>
  <c r="H132"/>
  <c r="F132"/>
  <c r="D132"/>
  <c r="I76"/>
  <c r="I77"/>
  <c r="I78"/>
  <c r="S78"/>
  <c r="K78"/>
  <c r="M78"/>
  <c r="O78"/>
  <c r="Q78"/>
  <c r="T25"/>
  <c r="R25"/>
  <c r="P25"/>
  <c r="N25"/>
  <c r="L25"/>
  <c r="J25"/>
  <c r="H25"/>
  <c r="F25"/>
  <c r="D25"/>
  <c r="O25" i="7"/>
  <c r="Q25"/>
  <c r="Q86" s="1"/>
  <c r="J25"/>
  <c r="L25"/>
  <c r="L86" s="1"/>
  <c r="G25"/>
  <c r="G21"/>
  <c r="E25"/>
  <c r="D82"/>
  <c r="E82"/>
  <c r="I82"/>
  <c r="J82"/>
  <c r="L21"/>
  <c r="N82"/>
  <c r="O82"/>
  <c r="Q21"/>
  <c r="AF30" i="5"/>
  <c r="AC30"/>
  <c r="Z30"/>
  <c r="W30"/>
  <c r="T30"/>
  <c r="Q30"/>
  <c r="N30"/>
  <c r="K30"/>
  <c r="H30"/>
  <c r="E30"/>
  <c r="E297" i="4"/>
  <c r="B297"/>
  <c r="C297"/>
  <c r="K297"/>
  <c r="M297"/>
  <c r="O297"/>
  <c r="Q297"/>
  <c r="S297"/>
  <c r="T244"/>
  <c r="R244"/>
  <c r="P244"/>
  <c r="N244"/>
  <c r="L244"/>
  <c r="J244"/>
  <c r="H244"/>
  <c r="F244"/>
  <c r="D244"/>
  <c r="B191"/>
  <c r="C191"/>
  <c r="E191"/>
  <c r="K191"/>
  <c r="M191"/>
  <c r="O191"/>
  <c r="Q191"/>
  <c r="S191"/>
  <c r="T139"/>
  <c r="R139"/>
  <c r="P139"/>
  <c r="N139"/>
  <c r="L139"/>
  <c r="J139"/>
  <c r="H139"/>
  <c r="F139"/>
  <c r="D139"/>
  <c r="B85"/>
  <c r="C85"/>
  <c r="E85"/>
  <c r="G85"/>
  <c r="I85"/>
  <c r="K85"/>
  <c r="M85"/>
  <c r="O85"/>
  <c r="Q85"/>
  <c r="S85"/>
  <c r="R28"/>
  <c r="J28"/>
  <c r="H28"/>
  <c r="F28"/>
  <c r="T28"/>
  <c r="P28"/>
  <c r="N28"/>
  <c r="L28"/>
  <c r="D28"/>
  <c r="O26" i="3"/>
  <c r="P26"/>
  <c r="P85" s="1"/>
  <c r="J26"/>
  <c r="K26"/>
  <c r="L26" s="1"/>
  <c r="E26"/>
  <c r="F26"/>
  <c r="F85" s="1"/>
  <c r="B81"/>
  <c r="C81"/>
  <c r="D81"/>
  <c r="F22"/>
  <c r="G22" s="1"/>
  <c r="H81"/>
  <c r="I81"/>
  <c r="M81"/>
  <c r="N81"/>
  <c r="P22"/>
  <c r="C88" i="27"/>
  <c r="B88"/>
  <c r="F28"/>
  <c r="E28"/>
  <c r="D28"/>
  <c r="C28"/>
  <c r="C23"/>
  <c r="B28"/>
  <c r="G27"/>
  <c r="G2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T156" i="20"/>
  <c r="P156"/>
  <c r="N156"/>
  <c r="L156"/>
  <c r="J156"/>
  <c r="H156"/>
  <c r="F156"/>
  <c r="T122"/>
  <c r="R122"/>
  <c r="P122"/>
  <c r="N122"/>
  <c r="L122"/>
  <c r="J122"/>
  <c r="H122"/>
  <c r="F122"/>
  <c r="T88"/>
  <c r="R88"/>
  <c r="P88"/>
  <c r="N88"/>
  <c r="L88"/>
  <c r="J88"/>
  <c r="H88"/>
  <c r="F88"/>
  <c r="C53"/>
  <c r="D53"/>
  <c r="E53"/>
  <c r="G53"/>
  <c r="I53"/>
  <c r="K53"/>
  <c r="M53"/>
  <c r="O53"/>
  <c r="P15"/>
  <c r="N15"/>
  <c r="L15"/>
  <c r="J15"/>
  <c r="H15"/>
  <c r="F15"/>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I21" i="17"/>
  <c r="I49"/>
  <c r="U68" i="16"/>
  <c r="S68"/>
  <c r="Q68"/>
  <c r="O68"/>
  <c r="L68"/>
  <c r="J68"/>
  <c r="H68"/>
  <c r="F68"/>
  <c r="U20"/>
  <c r="S20"/>
  <c r="Q20"/>
  <c r="O20"/>
  <c r="L20"/>
  <c r="J20"/>
  <c r="H20"/>
  <c r="F20"/>
  <c r="E88" i="28"/>
  <c r="B86" i="11"/>
  <c r="D86"/>
  <c r="I86"/>
  <c r="J86"/>
  <c r="Q28"/>
  <c r="Q24"/>
  <c r="E86"/>
  <c r="G28"/>
  <c r="G24"/>
  <c r="L28"/>
  <c r="L24"/>
  <c r="N86"/>
  <c r="O86"/>
  <c r="O28"/>
  <c r="J28"/>
  <c r="E28"/>
  <c r="I86" i="10"/>
  <c r="E86"/>
  <c r="B86"/>
  <c r="D86"/>
  <c r="J86"/>
  <c r="N86"/>
  <c r="O86"/>
  <c r="Q28"/>
  <c r="O28"/>
  <c r="L28"/>
  <c r="J28"/>
  <c r="G28"/>
  <c r="E28"/>
  <c r="AF33" i="9"/>
  <c r="AC33"/>
  <c r="Z33"/>
  <c r="W33"/>
  <c r="T33"/>
  <c r="K33"/>
  <c r="H33"/>
  <c r="E33"/>
  <c r="S285" i="8"/>
  <c r="Q287"/>
  <c r="O287"/>
  <c r="O288"/>
  <c r="O286"/>
  <c r="M288"/>
  <c r="K288"/>
  <c r="E288"/>
  <c r="B288"/>
  <c r="Q288"/>
  <c r="T235"/>
  <c r="R235"/>
  <c r="P235"/>
  <c r="N235"/>
  <c r="L235"/>
  <c r="J235"/>
  <c r="H235"/>
  <c r="F235"/>
  <c r="D235"/>
  <c r="C181"/>
  <c r="B182"/>
  <c r="E182"/>
  <c r="K182"/>
  <c r="M182"/>
  <c r="Q182"/>
  <c r="B183"/>
  <c r="E183"/>
  <c r="K183"/>
  <c r="Q183"/>
  <c r="T131"/>
  <c r="R131"/>
  <c r="P131"/>
  <c r="N131"/>
  <c r="L131"/>
  <c r="J131"/>
  <c r="H131"/>
  <c r="F131"/>
  <c r="D131"/>
  <c r="B77"/>
  <c r="E77"/>
  <c r="Q77"/>
  <c r="S77"/>
  <c r="C77"/>
  <c r="K77"/>
  <c r="M77"/>
  <c r="O77"/>
  <c r="T24"/>
  <c r="R24"/>
  <c r="P24"/>
  <c r="N24"/>
  <c r="L24"/>
  <c r="J24"/>
  <c r="H24"/>
  <c r="F24"/>
  <c r="D24"/>
  <c r="D81" i="7"/>
  <c r="I81"/>
  <c r="N81"/>
  <c r="O81"/>
  <c r="J81"/>
  <c r="E81"/>
  <c r="B81"/>
  <c r="G24"/>
  <c r="G20"/>
  <c r="L24"/>
  <c r="L20"/>
  <c r="Q24"/>
  <c r="Q20"/>
  <c r="O24"/>
  <c r="J24"/>
  <c r="E24"/>
  <c r="AF29" i="5"/>
  <c r="AC29"/>
  <c r="Z29"/>
  <c r="W29"/>
  <c r="T29"/>
  <c r="Q29"/>
  <c r="N29"/>
  <c r="K29"/>
  <c r="H29"/>
  <c r="E29"/>
  <c r="B296" i="4"/>
  <c r="E296"/>
  <c r="K296"/>
  <c r="S296"/>
  <c r="C296"/>
  <c r="M296"/>
  <c r="O296"/>
  <c r="Q296"/>
  <c r="T243"/>
  <c r="R243"/>
  <c r="P243"/>
  <c r="N243"/>
  <c r="L243"/>
  <c r="J243"/>
  <c r="H243"/>
  <c r="F243"/>
  <c r="D243"/>
  <c r="C190"/>
  <c r="E190"/>
  <c r="S190"/>
  <c r="K190"/>
  <c r="M190"/>
  <c r="O190"/>
  <c r="Q190"/>
  <c r="T138"/>
  <c r="R138"/>
  <c r="P138"/>
  <c r="N138"/>
  <c r="L138"/>
  <c r="J138"/>
  <c r="H138"/>
  <c r="D138"/>
  <c r="M84"/>
  <c r="G84"/>
  <c r="I80"/>
  <c r="I81"/>
  <c r="I82"/>
  <c r="I83"/>
  <c r="I84"/>
  <c r="S84"/>
  <c r="B84"/>
  <c r="C84"/>
  <c r="E84"/>
  <c r="K84"/>
  <c r="O84"/>
  <c r="Q84"/>
  <c r="T27"/>
  <c r="R27"/>
  <c r="P27"/>
  <c r="N27"/>
  <c r="L27"/>
  <c r="J27"/>
  <c r="H27"/>
  <c r="F27"/>
  <c r="D27"/>
  <c r="D80" i="3"/>
  <c r="H80"/>
  <c r="B80"/>
  <c r="C80"/>
  <c r="I80"/>
  <c r="M80"/>
  <c r="N80"/>
  <c r="P25"/>
  <c r="Q25" s="1"/>
  <c r="P21"/>
  <c r="O25"/>
  <c r="K25"/>
  <c r="K84" s="1"/>
  <c r="K21"/>
  <c r="J25"/>
  <c r="F25"/>
  <c r="F84" s="1"/>
  <c r="F21"/>
  <c r="E25"/>
  <c r="H122" i="28"/>
  <c r="D122"/>
  <c r="E122"/>
  <c r="H88"/>
  <c r="G88"/>
  <c r="D88"/>
  <c r="G28"/>
  <c r="E28"/>
  <c r="G26" i="27"/>
  <c r="G25"/>
  <c r="F86"/>
  <c r="D29" i="23"/>
  <c r="AA36" i="19"/>
  <c r="Y36"/>
  <c r="V36"/>
  <c r="T36"/>
  <c r="Q36"/>
  <c r="O36"/>
  <c r="L36"/>
  <c r="J36"/>
  <c r="E36"/>
  <c r="G36"/>
  <c r="U67" i="16"/>
  <c r="S67"/>
  <c r="Q67"/>
  <c r="O67"/>
  <c r="L67"/>
  <c r="J67"/>
  <c r="H67"/>
  <c r="F67"/>
  <c r="U19"/>
  <c r="S19"/>
  <c r="Q19"/>
  <c r="O19"/>
  <c r="L19"/>
  <c r="J19"/>
  <c r="H19"/>
  <c r="F19"/>
  <c r="AF32" i="9"/>
  <c r="AC32"/>
  <c r="Z32"/>
  <c r="W32"/>
  <c r="T32"/>
  <c r="K32"/>
  <c r="H32"/>
  <c r="E32"/>
  <c r="B287" i="8"/>
  <c r="E287"/>
  <c r="K287"/>
  <c r="M287"/>
  <c r="P234"/>
  <c r="T234"/>
  <c r="R234"/>
  <c r="N234"/>
  <c r="L234"/>
  <c r="J234"/>
  <c r="H234"/>
  <c r="F234"/>
  <c r="D234"/>
  <c r="T130"/>
  <c r="R130"/>
  <c r="P130"/>
  <c r="N130"/>
  <c r="L130"/>
  <c r="J130"/>
  <c r="H130"/>
  <c r="F130"/>
  <c r="D130"/>
  <c r="B76"/>
  <c r="C76"/>
  <c r="E76"/>
  <c r="K76"/>
  <c r="M76"/>
  <c r="O76"/>
  <c r="Q76"/>
  <c r="S76"/>
  <c r="T23"/>
  <c r="R23"/>
  <c r="P23"/>
  <c r="N23"/>
  <c r="L23"/>
  <c r="H23"/>
  <c r="J23"/>
  <c r="F23"/>
  <c r="D23"/>
  <c r="B80" i="7"/>
  <c r="D80"/>
  <c r="E80"/>
  <c r="G23"/>
  <c r="I80"/>
  <c r="J80"/>
  <c r="L23"/>
  <c r="L19"/>
  <c r="N80"/>
  <c r="O80"/>
  <c r="Q23"/>
  <c r="Q19"/>
  <c r="O23"/>
  <c r="J23"/>
  <c r="E23"/>
  <c r="B85" i="11"/>
  <c r="D85"/>
  <c r="E85"/>
  <c r="G27"/>
  <c r="G23"/>
  <c r="I85"/>
  <c r="J85"/>
  <c r="L27"/>
  <c r="L23"/>
  <c r="N85"/>
  <c r="O85"/>
  <c r="Q27"/>
  <c r="Q23"/>
  <c r="O27"/>
  <c r="J27"/>
  <c r="E27"/>
  <c r="B85" i="10"/>
  <c r="D85"/>
  <c r="E85"/>
  <c r="I85"/>
  <c r="J85"/>
  <c r="N85"/>
  <c r="O85"/>
  <c r="Q27"/>
  <c r="L27"/>
  <c r="G27"/>
  <c r="E27"/>
  <c r="O27"/>
  <c r="J27"/>
  <c r="AC28" i="5"/>
  <c r="AF28"/>
  <c r="Z28"/>
  <c r="W28"/>
  <c r="T28"/>
  <c r="Q28"/>
  <c r="N28"/>
  <c r="K28"/>
  <c r="H28"/>
  <c r="E28"/>
  <c r="B295" i="4"/>
  <c r="C295"/>
  <c r="E295"/>
  <c r="K295"/>
  <c r="M295"/>
  <c r="O295"/>
  <c r="Q295"/>
  <c r="S295"/>
  <c r="T242"/>
  <c r="R242"/>
  <c r="P242"/>
  <c r="N242"/>
  <c r="L242"/>
  <c r="J242"/>
  <c r="H242"/>
  <c r="F242"/>
  <c r="D242"/>
  <c r="B189"/>
  <c r="C189"/>
  <c r="E189"/>
  <c r="K189"/>
  <c r="M189"/>
  <c r="O189"/>
  <c r="Q189"/>
  <c r="S189"/>
  <c r="T137"/>
  <c r="R137"/>
  <c r="P137"/>
  <c r="N137"/>
  <c r="L137"/>
  <c r="J137"/>
  <c r="H137"/>
  <c r="F137"/>
  <c r="D137"/>
  <c r="B83"/>
  <c r="C83"/>
  <c r="E83"/>
  <c r="G83"/>
  <c r="K83"/>
  <c r="M83"/>
  <c r="O83"/>
  <c r="Q83"/>
  <c r="S83"/>
  <c r="T26"/>
  <c r="R26"/>
  <c r="P26"/>
  <c r="N26"/>
  <c r="L26"/>
  <c r="J26"/>
  <c r="H26"/>
  <c r="F26"/>
  <c r="D26"/>
  <c r="B79" i="3"/>
  <c r="C79"/>
  <c r="D79"/>
  <c r="H79"/>
  <c r="I79"/>
  <c r="M79"/>
  <c r="N79"/>
  <c r="O24"/>
  <c r="P24"/>
  <c r="Q24" s="1"/>
  <c r="P20"/>
  <c r="Q20" s="1"/>
  <c r="J24"/>
  <c r="K24"/>
  <c r="L24" s="1"/>
  <c r="K20"/>
  <c r="L20" s="1"/>
  <c r="E24"/>
  <c r="F24"/>
  <c r="G24" s="1"/>
  <c r="F20"/>
  <c r="D28" i="23"/>
  <c r="O5" i="3"/>
  <c r="J5"/>
  <c r="F85" i="27"/>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155" i="20"/>
  <c r="P155"/>
  <c r="N155"/>
  <c r="L155"/>
  <c r="J155"/>
  <c r="H155"/>
  <c r="F155"/>
  <c r="T121"/>
  <c r="R121"/>
  <c r="P121"/>
  <c r="N121"/>
  <c r="L121"/>
  <c r="J121"/>
  <c r="H121"/>
  <c r="F121"/>
  <c r="T87"/>
  <c r="R87"/>
  <c r="P87"/>
  <c r="N87"/>
  <c r="L87"/>
  <c r="J87"/>
  <c r="H87"/>
  <c r="F87"/>
  <c r="O52"/>
  <c r="M52"/>
  <c r="K52"/>
  <c r="I52"/>
  <c r="G52"/>
  <c r="E52"/>
  <c r="D52"/>
  <c r="C52"/>
  <c r="P14"/>
  <c r="N14"/>
  <c r="L14"/>
  <c r="J14"/>
  <c r="H14"/>
  <c r="F14"/>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66" i="16"/>
  <c r="S66"/>
  <c r="Q66"/>
  <c r="L66"/>
  <c r="J66"/>
  <c r="H66"/>
  <c r="Q18"/>
  <c r="U18"/>
  <c r="S18"/>
  <c r="L18"/>
  <c r="J18"/>
  <c r="H18"/>
  <c r="O18"/>
  <c r="O66"/>
  <c r="F66"/>
  <c r="F18"/>
  <c r="AC31" i="9"/>
  <c r="Z31"/>
  <c r="W31"/>
  <c r="T31"/>
  <c r="K31"/>
  <c r="H31"/>
  <c r="AF31"/>
  <c r="E31"/>
  <c r="B286" i="8"/>
  <c r="C286"/>
  <c r="E286"/>
  <c r="K286"/>
  <c r="M286"/>
  <c r="Q286"/>
  <c r="R233"/>
  <c r="T233"/>
  <c r="P233"/>
  <c r="N233"/>
  <c r="L233"/>
  <c r="J233"/>
  <c r="H233"/>
  <c r="F233"/>
  <c r="D233"/>
  <c r="K181"/>
  <c r="M181"/>
  <c r="Q181"/>
  <c r="S181"/>
  <c r="R129"/>
  <c r="T129"/>
  <c r="P129"/>
  <c r="N129"/>
  <c r="L129"/>
  <c r="J129"/>
  <c r="H129"/>
  <c r="F129"/>
  <c r="D129"/>
  <c r="B75"/>
  <c r="C75"/>
  <c r="E75"/>
  <c r="K75"/>
  <c r="M75"/>
  <c r="O75"/>
  <c r="Q75"/>
  <c r="S75"/>
  <c r="R22"/>
  <c r="T22"/>
  <c r="P22"/>
  <c r="N22"/>
  <c r="L22"/>
  <c r="J22"/>
  <c r="H22"/>
  <c r="F22"/>
  <c r="D22"/>
  <c r="S168"/>
  <c r="S169"/>
  <c r="S171"/>
  <c r="S180"/>
  <c r="S176"/>
  <c r="S173"/>
  <c r="S174"/>
  <c r="Q180"/>
  <c r="M180"/>
  <c r="K180"/>
  <c r="E180"/>
  <c r="E181"/>
  <c r="C180"/>
  <c r="B181"/>
  <c r="B79" i="7"/>
  <c r="D79"/>
  <c r="E79"/>
  <c r="I79"/>
  <c r="J79"/>
  <c r="N79"/>
  <c r="O79"/>
  <c r="Q18"/>
  <c r="L18"/>
  <c r="G18"/>
  <c r="G79" s="1"/>
  <c r="O22"/>
  <c r="J22"/>
  <c r="E22"/>
  <c r="B84" i="11"/>
  <c r="D84"/>
  <c r="E84"/>
  <c r="G26"/>
  <c r="G22"/>
  <c r="I84"/>
  <c r="J84"/>
  <c r="L26"/>
  <c r="L22"/>
  <c r="N84"/>
  <c r="O84"/>
  <c r="Q26"/>
  <c r="Q22"/>
  <c r="O26"/>
  <c r="J26"/>
  <c r="E26"/>
  <c r="B84" i="10"/>
  <c r="D84"/>
  <c r="E84"/>
  <c r="I84"/>
  <c r="J84"/>
  <c r="N84"/>
  <c r="O84"/>
  <c r="Q25"/>
  <c r="L25"/>
  <c r="G25"/>
  <c r="J26"/>
  <c r="O26"/>
  <c r="E26"/>
  <c r="N27" i="5"/>
  <c r="Q27"/>
  <c r="AF27"/>
  <c r="AC27"/>
  <c r="Z27"/>
  <c r="W27"/>
  <c r="T27"/>
  <c r="K27"/>
  <c r="H27"/>
  <c r="E27"/>
  <c r="B294" i="4"/>
  <c r="C294"/>
  <c r="E294"/>
  <c r="K294"/>
  <c r="M294"/>
  <c r="O294"/>
  <c r="Q294"/>
  <c r="S294"/>
  <c r="R241"/>
  <c r="T241"/>
  <c r="P241"/>
  <c r="N241"/>
  <c r="L241"/>
  <c r="J241"/>
  <c r="H241"/>
  <c r="F241"/>
  <c r="D241"/>
  <c r="B188"/>
  <c r="C188"/>
  <c r="E188"/>
  <c r="K188"/>
  <c r="M188"/>
  <c r="O188"/>
  <c r="Q188"/>
  <c r="S188"/>
  <c r="J136"/>
  <c r="H136"/>
  <c r="R136"/>
  <c r="T136"/>
  <c r="P136"/>
  <c r="N136"/>
  <c r="L136"/>
  <c r="F136"/>
  <c r="D136"/>
  <c r="B82"/>
  <c r="C82"/>
  <c r="E82"/>
  <c r="G82"/>
  <c r="K82"/>
  <c r="M82"/>
  <c r="O82"/>
  <c r="Q82"/>
  <c r="S82"/>
  <c r="B78" i="3"/>
  <c r="C78"/>
  <c r="D78"/>
  <c r="H78"/>
  <c r="I78"/>
  <c r="M78"/>
  <c r="N78"/>
  <c r="O23"/>
  <c r="Q23"/>
  <c r="J23"/>
  <c r="E23"/>
  <c r="G23"/>
  <c r="L24" i="30"/>
  <c r="I24"/>
  <c r="F24"/>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5"/>
  <c r="C65"/>
  <c r="E65"/>
  <c r="G65"/>
  <c r="K65"/>
  <c r="M65"/>
  <c r="O65"/>
  <c r="Q65"/>
  <c r="S65"/>
  <c r="B66"/>
  <c r="C66"/>
  <c r="E66"/>
  <c r="G66"/>
  <c r="K66"/>
  <c r="M66"/>
  <c r="O66"/>
  <c r="Q66"/>
  <c r="S66"/>
  <c r="B67"/>
  <c r="C67"/>
  <c r="E67"/>
  <c r="G67"/>
  <c r="K67"/>
  <c r="M67"/>
  <c r="O67"/>
  <c r="Q67"/>
  <c r="S67"/>
  <c r="B68"/>
  <c r="C68"/>
  <c r="E68"/>
  <c r="G68"/>
  <c r="K68"/>
  <c r="M68"/>
  <c r="O68"/>
  <c r="Q68"/>
  <c r="S68"/>
  <c r="B69"/>
  <c r="E69"/>
  <c r="G69"/>
  <c r="K69"/>
  <c r="M69"/>
  <c r="O69"/>
  <c r="Q69"/>
  <c r="S69"/>
  <c r="B70"/>
  <c r="C70"/>
  <c r="E70"/>
  <c r="G70"/>
  <c r="K70"/>
  <c r="M70"/>
  <c r="O70"/>
  <c r="Q70"/>
  <c r="S70"/>
  <c r="B71"/>
  <c r="C71"/>
  <c r="E71"/>
  <c r="G71"/>
  <c r="K71"/>
  <c r="M71"/>
  <c r="O71"/>
  <c r="Q71"/>
  <c r="S71"/>
  <c r="B72"/>
  <c r="C72"/>
  <c r="E72"/>
  <c r="G72"/>
  <c r="K72"/>
  <c r="M72"/>
  <c r="O72"/>
  <c r="Q72"/>
  <c r="S72"/>
  <c r="B73"/>
  <c r="E73"/>
  <c r="G73"/>
  <c r="K73"/>
  <c r="M73"/>
  <c r="O73"/>
  <c r="S73"/>
  <c r="B74"/>
  <c r="C74"/>
  <c r="E74"/>
  <c r="G74"/>
  <c r="K74"/>
  <c r="M74"/>
  <c r="O74"/>
  <c r="Q74"/>
  <c r="S74"/>
  <c r="B75"/>
  <c r="C75"/>
  <c r="E75"/>
  <c r="G75"/>
  <c r="K75"/>
  <c r="M75"/>
  <c r="O75"/>
  <c r="Q75"/>
  <c r="S75"/>
  <c r="B76"/>
  <c r="C76"/>
  <c r="E76"/>
  <c r="G76"/>
  <c r="K76"/>
  <c r="M76"/>
  <c r="O76"/>
  <c r="Q76"/>
  <c r="S76"/>
  <c r="B77"/>
  <c r="C77"/>
  <c r="E77"/>
  <c r="G77"/>
  <c r="K77"/>
  <c r="M77"/>
  <c r="O77"/>
  <c r="Q77"/>
  <c r="S77"/>
  <c r="B78"/>
  <c r="C78"/>
  <c r="E78"/>
  <c r="G78"/>
  <c r="K78"/>
  <c r="M78"/>
  <c r="O78"/>
  <c r="Q78"/>
  <c r="S78"/>
  <c r="B79"/>
  <c r="C79"/>
  <c r="E79"/>
  <c r="G79"/>
  <c r="I79"/>
  <c r="K79"/>
  <c r="M79"/>
  <c r="O79"/>
  <c r="Q79"/>
  <c r="S79"/>
  <c r="B80"/>
  <c r="C80"/>
  <c r="E80"/>
  <c r="G80"/>
  <c r="K80"/>
  <c r="M80"/>
  <c r="O80"/>
  <c r="Q80"/>
  <c r="S80"/>
  <c r="B81"/>
  <c r="C81"/>
  <c r="E81"/>
  <c r="G81"/>
  <c r="K81"/>
  <c r="M81"/>
  <c r="O81"/>
  <c r="Q81"/>
  <c r="S81"/>
  <c r="D119"/>
  <c r="F119"/>
  <c r="J119"/>
  <c r="L119"/>
  <c r="N119"/>
  <c r="P119"/>
  <c r="R119"/>
  <c r="T119"/>
  <c r="D120"/>
  <c r="F120"/>
  <c r="J120"/>
  <c r="L120"/>
  <c r="N120"/>
  <c r="P120"/>
  <c r="R120"/>
  <c r="T120"/>
  <c r="D121"/>
  <c r="F121"/>
  <c r="J121"/>
  <c r="L121"/>
  <c r="N121"/>
  <c r="P121"/>
  <c r="R121"/>
  <c r="T121"/>
  <c r="D122"/>
  <c r="F122"/>
  <c r="J122"/>
  <c r="L122"/>
  <c r="N122"/>
  <c r="P122"/>
  <c r="R122"/>
  <c r="T122"/>
  <c r="D123"/>
  <c r="F123"/>
  <c r="J123"/>
  <c r="L123"/>
  <c r="N123"/>
  <c r="P123"/>
  <c r="R123"/>
  <c r="T123"/>
  <c r="D124"/>
  <c r="F124"/>
  <c r="J124"/>
  <c r="L124"/>
  <c r="N124"/>
  <c r="P124"/>
  <c r="R124"/>
  <c r="T124"/>
  <c r="D125"/>
  <c r="F125"/>
  <c r="J125"/>
  <c r="L125"/>
  <c r="N125"/>
  <c r="P125"/>
  <c r="R125"/>
  <c r="T125"/>
  <c r="D126"/>
  <c r="F126"/>
  <c r="J126"/>
  <c r="L126"/>
  <c r="N126"/>
  <c r="P126"/>
  <c r="R126"/>
  <c r="T126"/>
  <c r="D127"/>
  <c r="F127"/>
  <c r="J127"/>
  <c r="L127"/>
  <c r="N127"/>
  <c r="P127"/>
  <c r="R127"/>
  <c r="T127"/>
  <c r="D128"/>
  <c r="F128"/>
  <c r="J128"/>
  <c r="L128"/>
  <c r="N128"/>
  <c r="P128"/>
  <c r="R128"/>
  <c r="T128"/>
  <c r="D129"/>
  <c r="F129"/>
  <c r="J129"/>
  <c r="L129"/>
  <c r="N129"/>
  <c r="P129"/>
  <c r="R129"/>
  <c r="T129"/>
  <c r="D130"/>
  <c r="F130"/>
  <c r="J130"/>
  <c r="L130"/>
  <c r="N130"/>
  <c r="P130"/>
  <c r="R130"/>
  <c r="T130"/>
  <c r="D131"/>
  <c r="F131"/>
  <c r="J131"/>
  <c r="L131"/>
  <c r="N131"/>
  <c r="P131"/>
  <c r="R131"/>
  <c r="T131"/>
  <c r="D132"/>
  <c r="F132"/>
  <c r="J132"/>
  <c r="L132"/>
  <c r="N132"/>
  <c r="P132"/>
  <c r="R132"/>
  <c r="T132"/>
  <c r="D133"/>
  <c r="F133"/>
  <c r="H133"/>
  <c r="J133"/>
  <c r="L133"/>
  <c r="N133"/>
  <c r="P133"/>
  <c r="R133"/>
  <c r="T133"/>
  <c r="D134"/>
  <c r="F134"/>
  <c r="H134"/>
  <c r="J134"/>
  <c r="L134"/>
  <c r="N134"/>
  <c r="P134"/>
  <c r="R134"/>
  <c r="T134"/>
  <c r="D135"/>
  <c r="F135"/>
  <c r="H135"/>
  <c r="J135"/>
  <c r="L135"/>
  <c r="N135"/>
  <c r="P135"/>
  <c r="R135"/>
  <c r="T135"/>
  <c r="B175"/>
  <c r="C175"/>
  <c r="E175"/>
  <c r="K175"/>
  <c r="M175"/>
  <c r="O175"/>
  <c r="Q175"/>
  <c r="S175"/>
  <c r="B176"/>
  <c r="C176"/>
  <c r="E176"/>
  <c r="K176"/>
  <c r="M176"/>
  <c r="O176"/>
  <c r="Q176"/>
  <c r="S176"/>
  <c r="B177"/>
  <c r="C177"/>
  <c r="E177"/>
  <c r="K177"/>
  <c r="M177"/>
  <c r="O177"/>
  <c r="Q177"/>
  <c r="S177"/>
  <c r="B178"/>
  <c r="C178"/>
  <c r="E178"/>
  <c r="K178"/>
  <c r="M178"/>
  <c r="O178"/>
  <c r="Q178"/>
  <c r="S178"/>
  <c r="B179"/>
  <c r="C179"/>
  <c r="E179"/>
  <c r="G179"/>
  <c r="K179"/>
  <c r="M179"/>
  <c r="O179"/>
  <c r="Q179"/>
  <c r="S179"/>
  <c r="B180"/>
  <c r="C180"/>
  <c r="E180"/>
  <c r="K180"/>
  <c r="M180"/>
  <c r="O180"/>
  <c r="Q180"/>
  <c r="S180"/>
  <c r="B181"/>
  <c r="C181"/>
  <c r="E181"/>
  <c r="K181"/>
  <c r="M181"/>
  <c r="O181"/>
  <c r="Q181"/>
  <c r="S181"/>
  <c r="B182"/>
  <c r="C182"/>
  <c r="E182"/>
  <c r="K182"/>
  <c r="M182"/>
  <c r="O182"/>
  <c r="Q182"/>
  <c r="S182"/>
  <c r="B183"/>
  <c r="C183"/>
  <c r="E183"/>
  <c r="K183"/>
  <c r="M183"/>
  <c r="O183"/>
  <c r="Q183"/>
  <c r="S183"/>
  <c r="B184"/>
  <c r="C184"/>
  <c r="E184"/>
  <c r="G184"/>
  <c r="K184"/>
  <c r="M184"/>
  <c r="O184"/>
  <c r="Q184"/>
  <c r="S184"/>
  <c r="B185"/>
  <c r="C185"/>
  <c r="E185"/>
  <c r="G185"/>
  <c r="K185"/>
  <c r="M185"/>
  <c r="O185"/>
  <c r="Q185"/>
  <c r="S185"/>
  <c r="B186"/>
  <c r="C186"/>
  <c r="E186"/>
  <c r="K186"/>
  <c r="M186"/>
  <c r="O186"/>
  <c r="Q186"/>
  <c r="S186"/>
  <c r="B187"/>
  <c r="C187"/>
  <c r="E187"/>
  <c r="K187"/>
  <c r="M187"/>
  <c r="O187"/>
  <c r="Q187"/>
  <c r="S187"/>
  <c r="D224"/>
  <c r="F224"/>
  <c r="J224"/>
  <c r="L224"/>
  <c r="N224"/>
  <c r="P224"/>
  <c r="R224"/>
  <c r="T224"/>
  <c r="D225"/>
  <c r="F225"/>
  <c r="J225"/>
  <c r="L225"/>
  <c r="N225"/>
  <c r="P225"/>
  <c r="R225"/>
  <c r="T225"/>
  <c r="D226"/>
  <c r="F226"/>
  <c r="J226"/>
  <c r="L226"/>
  <c r="N226"/>
  <c r="P226"/>
  <c r="R226"/>
  <c r="T226"/>
  <c r="D227"/>
  <c r="F227"/>
  <c r="J227"/>
  <c r="L227"/>
  <c r="N227"/>
  <c r="P227"/>
  <c r="R227"/>
  <c r="T227"/>
  <c r="D228"/>
  <c r="F228"/>
  <c r="J228"/>
  <c r="L228"/>
  <c r="N228"/>
  <c r="P228"/>
  <c r="R228"/>
  <c r="T228"/>
  <c r="D229"/>
  <c r="F229"/>
  <c r="J229"/>
  <c r="L229"/>
  <c r="N229"/>
  <c r="P229"/>
  <c r="R229"/>
  <c r="T229"/>
  <c r="D230"/>
  <c r="F230"/>
  <c r="J230"/>
  <c r="L230"/>
  <c r="N230"/>
  <c r="P230"/>
  <c r="R230"/>
  <c r="T230"/>
  <c r="D231"/>
  <c r="F231"/>
  <c r="J231"/>
  <c r="L231"/>
  <c r="N231"/>
  <c r="P231"/>
  <c r="R231"/>
  <c r="T231"/>
  <c r="D232"/>
  <c r="F232"/>
  <c r="J232"/>
  <c r="L232"/>
  <c r="N232"/>
  <c r="P232"/>
  <c r="R232"/>
  <c r="T232"/>
  <c r="D233"/>
  <c r="F233"/>
  <c r="J233"/>
  <c r="L233"/>
  <c r="N233"/>
  <c r="P233"/>
  <c r="R233"/>
  <c r="T233"/>
  <c r="D234"/>
  <c r="F234"/>
  <c r="J234"/>
  <c r="L234"/>
  <c r="N234"/>
  <c r="P234"/>
  <c r="R234"/>
  <c r="T234"/>
  <c r="D235"/>
  <c r="F235"/>
  <c r="J235"/>
  <c r="L235"/>
  <c r="N235"/>
  <c r="P235"/>
  <c r="R235"/>
  <c r="T235"/>
  <c r="D236"/>
  <c r="F236"/>
  <c r="J236"/>
  <c r="L236"/>
  <c r="N236"/>
  <c r="P236"/>
  <c r="R236"/>
  <c r="T236"/>
  <c r="D237"/>
  <c r="F237"/>
  <c r="J237"/>
  <c r="L237"/>
  <c r="N237"/>
  <c r="P237"/>
  <c r="R237"/>
  <c r="T237"/>
  <c r="D238"/>
  <c r="F238"/>
  <c r="H238"/>
  <c r="J238"/>
  <c r="L238"/>
  <c r="N238"/>
  <c r="P238"/>
  <c r="R238"/>
  <c r="T238"/>
  <c r="D239"/>
  <c r="F239"/>
  <c r="H239"/>
  <c r="J239"/>
  <c r="L239"/>
  <c r="N239"/>
  <c r="P239"/>
  <c r="R239"/>
  <c r="T239"/>
  <c r="D240"/>
  <c r="F240"/>
  <c r="H240"/>
  <c r="J240"/>
  <c r="L240"/>
  <c r="N240"/>
  <c r="P240"/>
  <c r="R240"/>
  <c r="T240"/>
  <c r="B285"/>
  <c r="C285"/>
  <c r="E285"/>
  <c r="K285"/>
  <c r="M285"/>
  <c r="O285"/>
  <c r="Q285"/>
  <c r="S285"/>
  <c r="B286"/>
  <c r="C286"/>
  <c r="E286"/>
  <c r="G286"/>
  <c r="K286"/>
  <c r="M286"/>
  <c r="O286"/>
  <c r="Q286"/>
  <c r="S286"/>
  <c r="B287"/>
  <c r="C287"/>
  <c r="E287"/>
  <c r="K287"/>
  <c r="M287"/>
  <c r="O287"/>
  <c r="Q287"/>
  <c r="S287"/>
  <c r="B288"/>
  <c r="C288"/>
  <c r="E288"/>
  <c r="K288"/>
  <c r="M288"/>
  <c r="O288"/>
  <c r="Q288"/>
  <c r="S288"/>
  <c r="B289"/>
  <c r="C289"/>
  <c r="E289"/>
  <c r="K289"/>
  <c r="M289"/>
  <c r="O289"/>
  <c r="Q289"/>
  <c r="S289"/>
  <c r="B290"/>
  <c r="C290"/>
  <c r="E290"/>
  <c r="G290"/>
  <c r="K290"/>
  <c r="M290"/>
  <c r="O290"/>
  <c r="Q290"/>
  <c r="S290"/>
  <c r="B291"/>
  <c r="C291"/>
  <c r="E291"/>
  <c r="K291"/>
  <c r="M291"/>
  <c r="O291"/>
  <c r="Q291"/>
  <c r="S291"/>
  <c r="B292"/>
  <c r="C292"/>
  <c r="E292"/>
  <c r="K292"/>
  <c r="M292"/>
  <c r="O292"/>
  <c r="Q292"/>
  <c r="S292"/>
  <c r="B293"/>
  <c r="C293"/>
  <c r="E293"/>
  <c r="K293"/>
  <c r="M293"/>
  <c r="O293"/>
  <c r="Q293"/>
  <c r="S293"/>
  <c r="G24" i="28"/>
  <c r="H29" s="1"/>
  <c r="G102" i="29"/>
  <c r="G109"/>
  <c r="G111"/>
  <c r="G108"/>
  <c r="G110"/>
  <c r="G106"/>
  <c r="G103"/>
  <c r="G104"/>
  <c r="G105"/>
  <c r="D108"/>
  <c r="D109"/>
  <c r="D110"/>
  <c r="D111"/>
  <c r="D106"/>
  <c r="D105"/>
  <c r="D104"/>
  <c r="D103"/>
  <c r="D102"/>
  <c r="D77"/>
  <c r="D75"/>
  <c r="E83" i="11"/>
  <c r="N83"/>
  <c r="O83"/>
  <c r="J83"/>
  <c r="I83"/>
  <c r="D83"/>
  <c r="B83"/>
  <c r="B82"/>
  <c r="E24"/>
  <c r="E25"/>
  <c r="O25"/>
  <c r="J25"/>
  <c r="F112" i="29"/>
  <c r="C112"/>
  <c r="F81"/>
  <c r="D18"/>
  <c r="C81"/>
  <c r="G18"/>
  <c r="D13"/>
  <c r="G13" s="1"/>
  <c r="C18"/>
  <c r="G80"/>
  <c r="H80"/>
  <c r="E80"/>
  <c r="D80"/>
  <c r="E111"/>
  <c r="H111"/>
  <c r="G17"/>
  <c r="E17"/>
  <c r="G17" i="30"/>
  <c r="I17" s="1"/>
  <c r="C107" i="29"/>
  <c r="F107"/>
  <c r="H107" s="1"/>
  <c r="F76"/>
  <c r="C76"/>
  <c r="E76" s="1"/>
  <c r="C179" i="8"/>
  <c r="N77" i="3"/>
  <c r="N76"/>
  <c r="E33" i="19"/>
  <c r="W34"/>
  <c r="Y34" s="1"/>
  <c r="R34"/>
  <c r="V34" s="1"/>
  <c r="M34"/>
  <c r="O34" s="1"/>
  <c r="H34"/>
  <c r="J34" s="1"/>
  <c r="F34"/>
  <c r="D34"/>
  <c r="E12" i="18"/>
  <c r="F19" s="1"/>
  <c r="M65" i="16"/>
  <c r="S65" s="1"/>
  <c r="D65"/>
  <c r="J65" s="1"/>
  <c r="M17"/>
  <c r="D17"/>
  <c r="L17" s="1"/>
  <c r="O83" i="10"/>
  <c r="N83"/>
  <c r="J83"/>
  <c r="I83"/>
  <c r="E82"/>
  <c r="E83"/>
  <c r="D83"/>
  <c r="B83"/>
  <c r="O25"/>
  <c r="J25"/>
  <c r="E25"/>
  <c r="N29" i="9"/>
  <c r="N28"/>
  <c r="Q29"/>
  <c r="Q30"/>
  <c r="Q28"/>
  <c r="P26"/>
  <c r="P6"/>
  <c r="P7"/>
  <c r="P8"/>
  <c r="P9"/>
  <c r="P10"/>
  <c r="P11"/>
  <c r="P12"/>
  <c r="P13"/>
  <c r="P14"/>
  <c r="P15"/>
  <c r="P16"/>
  <c r="P17"/>
  <c r="P18"/>
  <c r="P19"/>
  <c r="P20"/>
  <c r="P21"/>
  <c r="P22"/>
  <c r="P23"/>
  <c r="P24"/>
  <c r="P25"/>
  <c r="P5"/>
  <c r="E62" i="8"/>
  <c r="H231"/>
  <c r="H232"/>
  <c r="H230"/>
  <c r="J231"/>
  <c r="J232"/>
  <c r="J230"/>
  <c r="J217"/>
  <c r="J218"/>
  <c r="J219"/>
  <c r="J220"/>
  <c r="J221"/>
  <c r="J222"/>
  <c r="J223"/>
  <c r="J224"/>
  <c r="J225"/>
  <c r="J226"/>
  <c r="J227"/>
  <c r="J228"/>
  <c r="J229"/>
  <c r="J216"/>
  <c r="H127"/>
  <c r="H128"/>
  <c r="H126"/>
  <c r="J127"/>
  <c r="J128"/>
  <c r="J126"/>
  <c r="J117"/>
  <c r="J118"/>
  <c r="J119"/>
  <c r="J120"/>
  <c r="J121"/>
  <c r="J122"/>
  <c r="J123"/>
  <c r="J124"/>
  <c r="J125"/>
  <c r="J112"/>
  <c r="J113"/>
  <c r="J114"/>
  <c r="J115"/>
  <c r="J116"/>
  <c r="F116"/>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F23" i="27"/>
  <c r="D23"/>
  <c r="B23"/>
  <c r="E23"/>
  <c r="F82"/>
  <c r="D83"/>
  <c r="H89" i="22"/>
  <c r="G89"/>
  <c r="F89"/>
  <c r="E32"/>
  <c r="G36" s="1"/>
  <c r="E23"/>
  <c r="E22"/>
  <c r="O22" i="3"/>
  <c r="Q22"/>
  <c r="Q285" i="8"/>
  <c r="Q280"/>
  <c r="Q279"/>
  <c r="Q278"/>
  <c r="O284"/>
  <c r="Q284"/>
  <c r="Q283"/>
  <c r="Q282"/>
  <c r="Q281"/>
  <c r="AF30" i="9"/>
  <c r="AC30"/>
  <c r="Z30"/>
  <c r="W30"/>
  <c r="T30"/>
  <c r="K30"/>
  <c r="H30"/>
  <c r="E30"/>
  <c r="O78" i="7"/>
  <c r="N78"/>
  <c r="J78"/>
  <c r="I78"/>
  <c r="E78"/>
  <c r="B78"/>
  <c r="D78"/>
  <c r="O21"/>
  <c r="J21"/>
  <c r="E21"/>
  <c r="E285" i="8"/>
  <c r="K285"/>
  <c r="M285"/>
  <c r="C285"/>
  <c r="B285"/>
  <c r="T232"/>
  <c r="R232"/>
  <c r="P232"/>
  <c r="N232"/>
  <c r="L232"/>
  <c r="F232"/>
  <c r="D232"/>
  <c r="C169"/>
  <c r="C171"/>
  <c r="C172"/>
  <c r="C173"/>
  <c r="C176"/>
  <c r="C168"/>
  <c r="B180"/>
  <c r="T128"/>
  <c r="R128"/>
  <c r="P128"/>
  <c r="N128"/>
  <c r="L128"/>
  <c r="F128"/>
  <c r="D128"/>
  <c r="E74"/>
  <c r="K74"/>
  <c r="M74"/>
  <c r="O74"/>
  <c r="Q74"/>
  <c r="S74"/>
  <c r="C74"/>
  <c r="B74"/>
  <c r="T21"/>
  <c r="R21"/>
  <c r="P21"/>
  <c r="N21"/>
  <c r="L21"/>
  <c r="F21"/>
  <c r="D21"/>
  <c r="AF26" i="5"/>
  <c r="AC26"/>
  <c r="Z26"/>
  <c r="W26"/>
  <c r="T26"/>
  <c r="K26"/>
  <c r="H26"/>
  <c r="E26"/>
  <c r="M77" i="3"/>
  <c r="I77"/>
  <c r="H77"/>
  <c r="D76"/>
  <c r="D77"/>
  <c r="C77"/>
  <c r="B77"/>
  <c r="J22"/>
  <c r="K22"/>
  <c r="E22"/>
  <c r="E14"/>
  <c r="F14"/>
  <c r="J14"/>
  <c r="K14"/>
  <c r="L14" s="1"/>
  <c r="O14"/>
  <c r="P14"/>
  <c r="E15"/>
  <c r="F15"/>
  <c r="G15" s="1"/>
  <c r="J15"/>
  <c r="K15"/>
  <c r="O15"/>
  <c r="Q15"/>
  <c r="E16"/>
  <c r="F16"/>
  <c r="J16"/>
  <c r="K16"/>
  <c r="L16" s="1"/>
  <c r="O16"/>
  <c r="P16"/>
  <c r="Q16" s="1"/>
  <c r="E17"/>
  <c r="F17"/>
  <c r="F72" s="1"/>
  <c r="J17"/>
  <c r="K17"/>
  <c r="L17" s="1"/>
  <c r="O17"/>
  <c r="P17"/>
  <c r="Q17" s="1"/>
  <c r="E18"/>
  <c r="F18"/>
  <c r="G18" s="1"/>
  <c r="J18"/>
  <c r="K18"/>
  <c r="O18"/>
  <c r="P18"/>
  <c r="Q18" s="1"/>
  <c r="E19"/>
  <c r="F19"/>
  <c r="J19"/>
  <c r="K19"/>
  <c r="L19" s="1"/>
  <c r="O19"/>
  <c r="P19"/>
  <c r="E20"/>
  <c r="J20"/>
  <c r="O20"/>
  <c r="E21"/>
  <c r="J21"/>
  <c r="O21"/>
  <c r="B69"/>
  <c r="C69"/>
  <c r="D69"/>
  <c r="H69"/>
  <c r="I69"/>
  <c r="M69"/>
  <c r="N69"/>
  <c r="B70"/>
  <c r="C70"/>
  <c r="D70"/>
  <c r="H70"/>
  <c r="I70"/>
  <c r="M70"/>
  <c r="N70"/>
  <c r="P70"/>
  <c r="B71"/>
  <c r="C71"/>
  <c r="D71"/>
  <c r="H71"/>
  <c r="I71"/>
  <c r="M71"/>
  <c r="N71"/>
  <c r="B72"/>
  <c r="C72"/>
  <c r="D72"/>
  <c r="H72"/>
  <c r="I72"/>
  <c r="M72"/>
  <c r="N72"/>
  <c r="B73"/>
  <c r="C73"/>
  <c r="D73"/>
  <c r="H73"/>
  <c r="I73"/>
  <c r="M73"/>
  <c r="N73"/>
  <c r="B74"/>
  <c r="C74"/>
  <c r="D74"/>
  <c r="H74"/>
  <c r="I74"/>
  <c r="M74"/>
  <c r="N74"/>
  <c r="B75"/>
  <c r="C75"/>
  <c r="D75"/>
  <c r="H75"/>
  <c r="I75"/>
  <c r="M75"/>
  <c r="N75"/>
  <c r="B76"/>
  <c r="C76"/>
  <c r="H76"/>
  <c r="I76"/>
  <c r="M76"/>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G14" i="27"/>
  <c r="G15"/>
  <c r="G16"/>
  <c r="G17"/>
  <c r="B18"/>
  <c r="C18"/>
  <c r="D18"/>
  <c r="E18"/>
  <c r="F18"/>
  <c r="G19"/>
  <c r="G20"/>
  <c r="G21"/>
  <c r="F80"/>
  <c r="F81"/>
  <c r="E12" i="29"/>
  <c r="G12"/>
  <c r="H12" s="1"/>
  <c r="C13"/>
  <c r="E13"/>
  <c r="E14"/>
  <c r="G14"/>
  <c r="H14" s="1"/>
  <c r="E15"/>
  <c r="G15"/>
  <c r="H15" s="1"/>
  <c r="E16"/>
  <c r="H16"/>
  <c r="G75"/>
  <c r="G76"/>
  <c r="H76"/>
  <c r="E77"/>
  <c r="G77"/>
  <c r="H77"/>
  <c r="D78"/>
  <c r="E78"/>
  <c r="G78"/>
  <c r="H78"/>
  <c r="D79"/>
  <c r="E79"/>
  <c r="G79"/>
  <c r="H79"/>
  <c r="E107"/>
  <c r="E108"/>
  <c r="H108"/>
  <c r="E109"/>
  <c r="H109"/>
  <c r="E110"/>
  <c r="H110"/>
  <c r="E9" i="7"/>
  <c r="G9"/>
  <c r="G66" s="1"/>
  <c r="J9"/>
  <c r="L9"/>
  <c r="L66" s="1"/>
  <c r="O9"/>
  <c r="Q9"/>
  <c r="Q70" s="1"/>
  <c r="E10"/>
  <c r="G10"/>
  <c r="G67" s="1"/>
  <c r="J10"/>
  <c r="L10"/>
  <c r="L67" s="1"/>
  <c r="O10"/>
  <c r="Q10"/>
  <c r="Q67" s="1"/>
  <c r="E11"/>
  <c r="J11"/>
  <c r="O11"/>
  <c r="E12"/>
  <c r="J12"/>
  <c r="O12"/>
  <c r="E13"/>
  <c r="G13"/>
  <c r="G70" s="1"/>
  <c r="J13"/>
  <c r="L13"/>
  <c r="O13"/>
  <c r="E14"/>
  <c r="G14"/>
  <c r="J14"/>
  <c r="L14"/>
  <c r="O14"/>
  <c r="Q14"/>
  <c r="E15"/>
  <c r="G15"/>
  <c r="J15"/>
  <c r="L15"/>
  <c r="L72" s="1"/>
  <c r="O15"/>
  <c r="Q15"/>
  <c r="Q72" s="1"/>
  <c r="E16"/>
  <c r="G16"/>
  <c r="G73" s="1"/>
  <c r="J16"/>
  <c r="L16"/>
  <c r="L73" s="1"/>
  <c r="O16"/>
  <c r="Q16"/>
  <c r="Q77" s="1"/>
  <c r="E17"/>
  <c r="G17"/>
  <c r="J17"/>
  <c r="L17"/>
  <c r="O17"/>
  <c r="E18"/>
  <c r="J18"/>
  <c r="O18"/>
  <c r="E19"/>
  <c r="J19"/>
  <c r="O19"/>
  <c r="E20"/>
  <c r="J20"/>
  <c r="O20"/>
  <c r="B66"/>
  <c r="D66"/>
  <c r="E66"/>
  <c r="I66"/>
  <c r="J66"/>
  <c r="N66"/>
  <c r="O66"/>
  <c r="B67"/>
  <c r="D67"/>
  <c r="E67"/>
  <c r="I67"/>
  <c r="J67"/>
  <c r="N67"/>
  <c r="O67"/>
  <c r="B68"/>
  <c r="D68"/>
  <c r="E68"/>
  <c r="G68"/>
  <c r="I68"/>
  <c r="J68"/>
  <c r="L68"/>
  <c r="N68"/>
  <c r="O68"/>
  <c r="Q68"/>
  <c r="B69"/>
  <c r="D69"/>
  <c r="E69"/>
  <c r="G69"/>
  <c r="I69"/>
  <c r="J69"/>
  <c r="L69"/>
  <c r="N69"/>
  <c r="O69"/>
  <c r="Q69"/>
  <c r="B70"/>
  <c r="D70"/>
  <c r="E70"/>
  <c r="I70"/>
  <c r="J70"/>
  <c r="N70"/>
  <c r="O70"/>
  <c r="B71"/>
  <c r="D71"/>
  <c r="I71"/>
  <c r="J71"/>
  <c r="N71"/>
  <c r="O71"/>
  <c r="B72"/>
  <c r="D72"/>
  <c r="E72"/>
  <c r="I72"/>
  <c r="J72"/>
  <c r="N72"/>
  <c r="O72"/>
  <c r="B73"/>
  <c r="D73"/>
  <c r="E73"/>
  <c r="I73"/>
  <c r="J73"/>
  <c r="N73"/>
  <c r="O73"/>
  <c r="B74"/>
  <c r="D74"/>
  <c r="E74"/>
  <c r="I74"/>
  <c r="J74"/>
  <c r="N74"/>
  <c r="O74"/>
  <c r="Q74"/>
  <c r="B75"/>
  <c r="D75"/>
  <c r="E75"/>
  <c r="I75"/>
  <c r="J75"/>
  <c r="N75"/>
  <c r="O75"/>
  <c r="B76"/>
  <c r="D76"/>
  <c r="E76"/>
  <c r="I76"/>
  <c r="J76"/>
  <c r="N76"/>
  <c r="O76"/>
  <c r="B77"/>
  <c r="D77"/>
  <c r="E77"/>
  <c r="I77"/>
  <c r="J77"/>
  <c r="N77"/>
  <c r="O77"/>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2"/>
  <c r="C62"/>
  <c r="K62"/>
  <c r="M62"/>
  <c r="O62"/>
  <c r="Q62"/>
  <c r="S62"/>
  <c r="B63"/>
  <c r="C63"/>
  <c r="E63"/>
  <c r="K63"/>
  <c r="M63"/>
  <c r="O63"/>
  <c r="Q63"/>
  <c r="S63"/>
  <c r="B64"/>
  <c r="C64"/>
  <c r="E64"/>
  <c r="K64"/>
  <c r="M64"/>
  <c r="O64"/>
  <c r="Q64"/>
  <c r="S64"/>
  <c r="B65"/>
  <c r="C65"/>
  <c r="E65"/>
  <c r="K65"/>
  <c r="M65"/>
  <c r="O65"/>
  <c r="Q65"/>
  <c r="S65"/>
  <c r="B66"/>
  <c r="C66"/>
  <c r="E66"/>
  <c r="K66"/>
  <c r="M66"/>
  <c r="O66"/>
  <c r="Q66"/>
  <c r="S66"/>
  <c r="B67"/>
  <c r="C67"/>
  <c r="E67"/>
  <c r="K67"/>
  <c r="M67"/>
  <c r="O67"/>
  <c r="Q67"/>
  <c r="S67"/>
  <c r="B68"/>
  <c r="C68"/>
  <c r="E68"/>
  <c r="K68"/>
  <c r="M68"/>
  <c r="O68"/>
  <c r="Q68"/>
  <c r="S68"/>
  <c r="B69"/>
  <c r="C69"/>
  <c r="E69"/>
  <c r="K69"/>
  <c r="M69"/>
  <c r="O69"/>
  <c r="Q69"/>
  <c r="S69"/>
  <c r="B70"/>
  <c r="C70"/>
  <c r="E70"/>
  <c r="K70"/>
  <c r="M70"/>
  <c r="O70"/>
  <c r="Q70"/>
  <c r="S70"/>
  <c r="B71"/>
  <c r="C71"/>
  <c r="E71"/>
  <c r="K71"/>
  <c r="M71"/>
  <c r="O71"/>
  <c r="Q71"/>
  <c r="S71"/>
  <c r="B72"/>
  <c r="C72"/>
  <c r="E72"/>
  <c r="K72"/>
  <c r="M72"/>
  <c r="O72"/>
  <c r="Q72"/>
  <c r="S72"/>
  <c r="B73"/>
  <c r="C73"/>
  <c r="E73"/>
  <c r="K73"/>
  <c r="M73"/>
  <c r="O73"/>
  <c r="Q73"/>
  <c r="S73"/>
  <c r="D116"/>
  <c r="L116"/>
  <c r="N116"/>
  <c r="P116"/>
  <c r="R116"/>
  <c r="T116"/>
  <c r="D117"/>
  <c r="F117"/>
  <c r="L117"/>
  <c r="N117"/>
  <c r="P117"/>
  <c r="R117"/>
  <c r="T117"/>
  <c r="D118"/>
  <c r="F118"/>
  <c r="L118"/>
  <c r="N118"/>
  <c r="P118"/>
  <c r="R118"/>
  <c r="T118"/>
  <c r="D119"/>
  <c r="F119"/>
  <c r="L119"/>
  <c r="N119"/>
  <c r="P119"/>
  <c r="R119"/>
  <c r="T119"/>
  <c r="D120"/>
  <c r="F120"/>
  <c r="L120"/>
  <c r="N120"/>
  <c r="P120"/>
  <c r="R120"/>
  <c r="T120"/>
  <c r="D121"/>
  <c r="F121"/>
  <c r="L121"/>
  <c r="N121"/>
  <c r="P121"/>
  <c r="R121"/>
  <c r="T121"/>
  <c r="D122"/>
  <c r="F122"/>
  <c r="L122"/>
  <c r="N122"/>
  <c r="P122"/>
  <c r="R122"/>
  <c r="T122"/>
  <c r="D123"/>
  <c r="F123"/>
  <c r="L123"/>
  <c r="N123"/>
  <c r="P123"/>
  <c r="R123"/>
  <c r="T123"/>
  <c r="D124"/>
  <c r="F124"/>
  <c r="L124"/>
  <c r="N124"/>
  <c r="P124"/>
  <c r="R124"/>
  <c r="T124"/>
  <c r="D125"/>
  <c r="F125"/>
  <c r="L125"/>
  <c r="N125"/>
  <c r="P125"/>
  <c r="R125"/>
  <c r="T125"/>
  <c r="D126"/>
  <c r="F126"/>
  <c r="L126"/>
  <c r="N126"/>
  <c r="P126"/>
  <c r="R126"/>
  <c r="T126"/>
  <c r="D127"/>
  <c r="F127"/>
  <c r="L127"/>
  <c r="N127"/>
  <c r="P127"/>
  <c r="R127"/>
  <c r="T127"/>
  <c r="B168"/>
  <c r="E168"/>
  <c r="K168"/>
  <c r="M168"/>
  <c r="Q168"/>
  <c r="B169"/>
  <c r="E169"/>
  <c r="K169"/>
  <c r="M169"/>
  <c r="Q169"/>
  <c r="B170"/>
  <c r="E170"/>
  <c r="K170"/>
  <c r="M170"/>
  <c r="Q170"/>
  <c r="B171"/>
  <c r="E171"/>
  <c r="K171"/>
  <c r="M171"/>
  <c r="Q171"/>
  <c r="B172"/>
  <c r="E172"/>
  <c r="K172"/>
  <c r="M172"/>
  <c r="Q172"/>
  <c r="B173"/>
  <c r="E173"/>
  <c r="K173"/>
  <c r="M173"/>
  <c r="Q173"/>
  <c r="B174"/>
  <c r="E174"/>
  <c r="K174"/>
  <c r="M174"/>
  <c r="Q174"/>
  <c r="B175"/>
  <c r="E175"/>
  <c r="K175"/>
  <c r="M175"/>
  <c r="Q175"/>
  <c r="B176"/>
  <c r="E176"/>
  <c r="K176"/>
  <c r="M176"/>
  <c r="Q176"/>
  <c r="B177"/>
  <c r="E177"/>
  <c r="K177"/>
  <c r="M177"/>
  <c r="Q177"/>
  <c r="B178"/>
  <c r="E178"/>
  <c r="K178"/>
  <c r="M178"/>
  <c r="Q178"/>
  <c r="B179"/>
  <c r="E179"/>
  <c r="K179"/>
  <c r="M179"/>
  <c r="Q179"/>
  <c r="D220"/>
  <c r="F220"/>
  <c r="L220"/>
  <c r="N220"/>
  <c r="P220"/>
  <c r="R220"/>
  <c r="T220"/>
  <c r="D221"/>
  <c r="F221"/>
  <c r="L221"/>
  <c r="N221"/>
  <c r="P221"/>
  <c r="R221"/>
  <c r="T221"/>
  <c r="D222"/>
  <c r="F222"/>
  <c r="L222"/>
  <c r="N222"/>
  <c r="P222"/>
  <c r="R222"/>
  <c r="T222"/>
  <c r="D223"/>
  <c r="F223"/>
  <c r="L223"/>
  <c r="N223"/>
  <c r="P223"/>
  <c r="R223"/>
  <c r="T223"/>
  <c r="D224"/>
  <c r="F224"/>
  <c r="L224"/>
  <c r="N224"/>
  <c r="P224"/>
  <c r="R224"/>
  <c r="T224"/>
  <c r="D225"/>
  <c r="F225"/>
  <c r="L225"/>
  <c r="N225"/>
  <c r="P225"/>
  <c r="R225"/>
  <c r="T225"/>
  <c r="D226"/>
  <c r="F226"/>
  <c r="L226"/>
  <c r="N226"/>
  <c r="P226"/>
  <c r="R226"/>
  <c r="T226"/>
  <c r="D227"/>
  <c r="F227"/>
  <c r="L227"/>
  <c r="N227"/>
  <c r="P227"/>
  <c r="R227"/>
  <c r="T227"/>
  <c r="D228"/>
  <c r="F228"/>
  <c r="L228"/>
  <c r="N228"/>
  <c r="P228"/>
  <c r="R228"/>
  <c r="T228"/>
  <c r="D229"/>
  <c r="F229"/>
  <c r="L229"/>
  <c r="N229"/>
  <c r="P229"/>
  <c r="R229"/>
  <c r="T229"/>
  <c r="D230"/>
  <c r="F230"/>
  <c r="L230"/>
  <c r="N230"/>
  <c r="P230"/>
  <c r="R230"/>
  <c r="T230"/>
  <c r="D231"/>
  <c r="F231"/>
  <c r="L231"/>
  <c r="N231"/>
  <c r="P231"/>
  <c r="R231"/>
  <c r="T231"/>
  <c r="B273"/>
  <c r="C273"/>
  <c r="E273"/>
  <c r="K273"/>
  <c r="M273"/>
  <c r="O273"/>
  <c r="Q273"/>
  <c r="B274"/>
  <c r="C274"/>
  <c r="E274"/>
  <c r="K274"/>
  <c r="M274"/>
  <c r="O274"/>
  <c r="Q274"/>
  <c r="B275"/>
  <c r="C275"/>
  <c r="E275"/>
  <c r="K275"/>
  <c r="M275"/>
  <c r="Q275"/>
  <c r="B276"/>
  <c r="E276"/>
  <c r="K276"/>
  <c r="M276"/>
  <c r="Q276"/>
  <c r="B277"/>
  <c r="C277"/>
  <c r="E277"/>
  <c r="K277"/>
  <c r="M277"/>
  <c r="O277"/>
  <c r="Q277"/>
  <c r="B278"/>
  <c r="C278"/>
  <c r="E278"/>
  <c r="K278"/>
  <c r="M278"/>
  <c r="B279"/>
  <c r="C279"/>
  <c r="E279"/>
  <c r="K279"/>
  <c r="M279"/>
  <c r="B280"/>
  <c r="C280"/>
  <c r="E280"/>
  <c r="K280"/>
  <c r="M280"/>
  <c r="B281"/>
  <c r="C281"/>
  <c r="E281"/>
  <c r="K281"/>
  <c r="M281"/>
  <c r="B282"/>
  <c r="C282"/>
  <c r="E282"/>
  <c r="K282"/>
  <c r="M282"/>
  <c r="B283"/>
  <c r="E283"/>
  <c r="K283"/>
  <c r="M283"/>
  <c r="B284"/>
  <c r="E284"/>
  <c r="K284"/>
  <c r="M284"/>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71" s="1"/>
  <c r="C13"/>
  <c r="H13"/>
  <c r="I13"/>
  <c r="I75" s="1"/>
  <c r="N13"/>
  <c r="O13" s="1"/>
  <c r="E14"/>
  <c r="G14"/>
  <c r="G72" s="1"/>
  <c r="J14"/>
  <c r="L14"/>
  <c r="L72" s="1"/>
  <c r="O14"/>
  <c r="Q14"/>
  <c r="E15"/>
  <c r="J15"/>
  <c r="O15"/>
  <c r="E16"/>
  <c r="J16"/>
  <c r="O16"/>
  <c r="E17"/>
  <c r="G17"/>
  <c r="J17"/>
  <c r="L17"/>
  <c r="O17"/>
  <c r="E18"/>
  <c r="G18"/>
  <c r="J18"/>
  <c r="L18"/>
  <c r="O18"/>
  <c r="Q18"/>
  <c r="E19"/>
  <c r="G19"/>
  <c r="G77" s="1"/>
  <c r="J19"/>
  <c r="L19"/>
  <c r="L77" s="1"/>
  <c r="O19"/>
  <c r="Q19"/>
  <c r="Q77" s="1"/>
  <c r="E20"/>
  <c r="G20"/>
  <c r="G78" s="1"/>
  <c r="J20"/>
  <c r="L20"/>
  <c r="L78" s="1"/>
  <c r="O20"/>
  <c r="Q20"/>
  <c r="Q78" s="1"/>
  <c r="E21"/>
  <c r="G21"/>
  <c r="J21"/>
  <c r="L21"/>
  <c r="L83" s="1"/>
  <c r="O21"/>
  <c r="Q21"/>
  <c r="E22"/>
  <c r="G22"/>
  <c r="J22"/>
  <c r="L22"/>
  <c r="L84" s="1"/>
  <c r="O22"/>
  <c r="Q22"/>
  <c r="Q84" s="1"/>
  <c r="E23"/>
  <c r="G23"/>
  <c r="J23"/>
  <c r="L23"/>
  <c r="L85" s="1"/>
  <c r="O23"/>
  <c r="Q23"/>
  <c r="E24"/>
  <c r="G24"/>
  <c r="J24"/>
  <c r="L24"/>
  <c r="O24"/>
  <c r="Q24"/>
  <c r="Q86" s="1"/>
  <c r="E71"/>
  <c r="J71"/>
  <c r="O71"/>
  <c r="B72"/>
  <c r="D72"/>
  <c r="E72"/>
  <c r="I72"/>
  <c r="J72"/>
  <c r="N72"/>
  <c r="O72"/>
  <c r="Q72"/>
  <c r="B73"/>
  <c r="D73"/>
  <c r="E73"/>
  <c r="I73"/>
  <c r="J73"/>
  <c r="L73"/>
  <c r="N73"/>
  <c r="O73"/>
  <c r="Q73"/>
  <c r="B74"/>
  <c r="D74"/>
  <c r="E74"/>
  <c r="I74"/>
  <c r="J74"/>
  <c r="L74"/>
  <c r="N74"/>
  <c r="O74"/>
  <c r="Q74"/>
  <c r="E75"/>
  <c r="J75"/>
  <c r="O75"/>
  <c r="B76"/>
  <c r="D76"/>
  <c r="E76"/>
  <c r="I76"/>
  <c r="J76"/>
  <c r="N76"/>
  <c r="O76"/>
  <c r="B77"/>
  <c r="D77"/>
  <c r="E77"/>
  <c r="I77"/>
  <c r="J77"/>
  <c r="N77"/>
  <c r="O77"/>
  <c r="B78"/>
  <c r="D78"/>
  <c r="E78"/>
  <c r="I78"/>
  <c r="J78"/>
  <c r="N78"/>
  <c r="O78"/>
  <c r="B79"/>
  <c r="D79"/>
  <c r="E79"/>
  <c r="I79"/>
  <c r="J79"/>
  <c r="N79"/>
  <c r="O79"/>
  <c r="B80"/>
  <c r="D80"/>
  <c r="E80"/>
  <c r="I80"/>
  <c r="J80"/>
  <c r="N80"/>
  <c r="O80"/>
  <c r="B81"/>
  <c r="D81"/>
  <c r="E81"/>
  <c r="I81"/>
  <c r="J81"/>
  <c r="N81"/>
  <c r="O81"/>
  <c r="B82"/>
  <c r="D82"/>
  <c r="I82"/>
  <c r="J82"/>
  <c r="N82"/>
  <c r="O82"/>
  <c r="E9" i="11"/>
  <c r="J9"/>
  <c r="O9"/>
  <c r="E10"/>
  <c r="J10"/>
  <c r="O10"/>
  <c r="E11"/>
  <c r="J11"/>
  <c r="O11"/>
  <c r="E12"/>
  <c r="G12"/>
  <c r="G74" s="1"/>
  <c r="J12"/>
  <c r="L12"/>
  <c r="L74" s="1"/>
  <c r="O12"/>
  <c r="Q12"/>
  <c r="Q74" s="1"/>
  <c r="E13"/>
  <c r="G13"/>
  <c r="G71" s="1"/>
  <c r="J13"/>
  <c r="L13"/>
  <c r="O13"/>
  <c r="Q13"/>
  <c r="Q71" s="1"/>
  <c r="E14"/>
  <c r="G14"/>
  <c r="G72" s="1"/>
  <c r="J14"/>
  <c r="L14"/>
  <c r="L72" s="1"/>
  <c r="O14"/>
  <c r="Q14"/>
  <c r="E15"/>
  <c r="J15"/>
  <c r="O15"/>
  <c r="E16"/>
  <c r="J16"/>
  <c r="O16"/>
  <c r="E17"/>
  <c r="G17"/>
  <c r="J17"/>
  <c r="L17"/>
  <c r="O17"/>
  <c r="Q17"/>
  <c r="E18"/>
  <c r="G18"/>
  <c r="J18"/>
  <c r="L18"/>
  <c r="O18"/>
  <c r="Q18"/>
  <c r="E19"/>
  <c r="G19"/>
  <c r="G77" s="1"/>
  <c r="J19"/>
  <c r="L19"/>
  <c r="L77" s="1"/>
  <c r="O19"/>
  <c r="Q19"/>
  <c r="Q77" s="1"/>
  <c r="E20"/>
  <c r="G20"/>
  <c r="G78" s="1"/>
  <c r="J20"/>
  <c r="L20"/>
  <c r="O20"/>
  <c r="Q20"/>
  <c r="Q78" s="1"/>
  <c r="E21"/>
  <c r="G21"/>
  <c r="J21"/>
  <c r="L21"/>
  <c r="L79" s="1"/>
  <c r="O21"/>
  <c r="Q21"/>
  <c r="E22"/>
  <c r="J22"/>
  <c r="O22"/>
  <c r="E23"/>
  <c r="J23"/>
  <c r="O23"/>
  <c r="J24"/>
  <c r="O24"/>
  <c r="B71"/>
  <c r="D71"/>
  <c r="E71"/>
  <c r="I71"/>
  <c r="J71"/>
  <c r="N71"/>
  <c r="O71"/>
  <c r="B72"/>
  <c r="D72"/>
  <c r="I72"/>
  <c r="J72"/>
  <c r="N72"/>
  <c r="O72"/>
  <c r="B73"/>
  <c r="D73"/>
  <c r="E73"/>
  <c r="G73"/>
  <c r="I73"/>
  <c r="J73"/>
  <c r="L73"/>
  <c r="N73"/>
  <c r="O73"/>
  <c r="Q73"/>
  <c r="B74"/>
  <c r="D74"/>
  <c r="E74"/>
  <c r="I74"/>
  <c r="J74"/>
  <c r="N74"/>
  <c r="O74"/>
  <c r="B75"/>
  <c r="D75"/>
  <c r="E75"/>
  <c r="I75"/>
  <c r="J75"/>
  <c r="N75"/>
  <c r="O75"/>
  <c r="B76"/>
  <c r="D76"/>
  <c r="E76"/>
  <c r="I76"/>
  <c r="J76"/>
  <c r="N76"/>
  <c r="O76"/>
  <c r="B77"/>
  <c r="D77"/>
  <c r="E77"/>
  <c r="I77"/>
  <c r="J77"/>
  <c r="N77"/>
  <c r="O77"/>
  <c r="B78"/>
  <c r="D78"/>
  <c r="E78"/>
  <c r="I78"/>
  <c r="J78"/>
  <c r="N78"/>
  <c r="O78"/>
  <c r="B79"/>
  <c r="D79"/>
  <c r="E79"/>
  <c r="I79"/>
  <c r="J79"/>
  <c r="N79"/>
  <c r="O79"/>
  <c r="B80"/>
  <c r="D80"/>
  <c r="E80"/>
  <c r="I80"/>
  <c r="J80"/>
  <c r="N80"/>
  <c r="O80"/>
  <c r="B81"/>
  <c r="D81"/>
  <c r="E81"/>
  <c r="I81"/>
  <c r="J81"/>
  <c r="N81"/>
  <c r="O81"/>
  <c r="D82"/>
  <c r="E82"/>
  <c r="I82"/>
  <c r="J82"/>
  <c r="N82"/>
  <c r="O82"/>
  <c r="G21" i="17"/>
  <c r="H11" s="1"/>
  <c r="G49"/>
  <c r="H48" s="1"/>
  <c r="F6" i="18"/>
  <c r="H6"/>
  <c r="J6"/>
  <c r="L6"/>
  <c r="N6"/>
  <c r="F7"/>
  <c r="H7"/>
  <c r="J7"/>
  <c r="L7"/>
  <c r="N7"/>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F8" i="20"/>
  <c r="H8"/>
  <c r="J8"/>
  <c r="L8"/>
  <c r="N8"/>
  <c r="P8"/>
  <c r="H9"/>
  <c r="J9"/>
  <c r="L9"/>
  <c r="N9"/>
  <c r="P9"/>
  <c r="F10"/>
  <c r="H10"/>
  <c r="J10"/>
  <c r="L10"/>
  <c r="N10"/>
  <c r="P10"/>
  <c r="F11"/>
  <c r="H11"/>
  <c r="J11"/>
  <c r="L11"/>
  <c r="N11"/>
  <c r="P11"/>
  <c r="F12"/>
  <c r="H12"/>
  <c r="J12"/>
  <c r="L12"/>
  <c r="N12"/>
  <c r="P12"/>
  <c r="F13"/>
  <c r="H13"/>
  <c r="J13"/>
  <c r="L13"/>
  <c r="N13"/>
  <c r="P13"/>
  <c r="C46"/>
  <c r="D46"/>
  <c r="E46"/>
  <c r="G46"/>
  <c r="I46"/>
  <c r="K46"/>
  <c r="M46"/>
  <c r="O46"/>
  <c r="C47"/>
  <c r="D47"/>
  <c r="E47"/>
  <c r="G47"/>
  <c r="I47"/>
  <c r="K47"/>
  <c r="M47"/>
  <c r="O47"/>
  <c r="C48"/>
  <c r="D48"/>
  <c r="E48"/>
  <c r="G48"/>
  <c r="I48"/>
  <c r="K48"/>
  <c r="M48"/>
  <c r="O48"/>
  <c r="C49"/>
  <c r="D49"/>
  <c r="E49"/>
  <c r="G49"/>
  <c r="I49"/>
  <c r="K49"/>
  <c r="M49"/>
  <c r="O49"/>
  <c r="C50"/>
  <c r="D50"/>
  <c r="E50"/>
  <c r="G50"/>
  <c r="I50"/>
  <c r="K50"/>
  <c r="M50"/>
  <c r="O50"/>
  <c r="C51"/>
  <c r="D51"/>
  <c r="E51"/>
  <c r="G51"/>
  <c r="I51"/>
  <c r="K51"/>
  <c r="M51"/>
  <c r="O51"/>
  <c r="F81"/>
  <c r="H81"/>
  <c r="J81"/>
  <c r="L81"/>
  <c r="N81"/>
  <c r="P81"/>
  <c r="R81"/>
  <c r="T81"/>
  <c r="F82"/>
  <c r="H82"/>
  <c r="J82"/>
  <c r="L82"/>
  <c r="N82"/>
  <c r="P82"/>
  <c r="R82"/>
  <c r="T82"/>
  <c r="F83"/>
  <c r="H83"/>
  <c r="J83"/>
  <c r="L83"/>
  <c r="N83"/>
  <c r="P83"/>
  <c r="R83"/>
  <c r="T83"/>
  <c r="F84"/>
  <c r="H84"/>
  <c r="J84"/>
  <c r="L84"/>
  <c r="N84"/>
  <c r="P84"/>
  <c r="R84"/>
  <c r="T84"/>
  <c r="F85"/>
  <c r="H85"/>
  <c r="J85"/>
  <c r="L85"/>
  <c r="N85"/>
  <c r="P85"/>
  <c r="R85"/>
  <c r="T85"/>
  <c r="F86"/>
  <c r="H86"/>
  <c r="J86"/>
  <c r="L86"/>
  <c r="N86"/>
  <c r="P86"/>
  <c r="R86"/>
  <c r="T86"/>
  <c r="F114"/>
  <c r="H114"/>
  <c r="J114"/>
  <c r="L114"/>
  <c r="N114"/>
  <c r="P114"/>
  <c r="R114"/>
  <c r="T114"/>
  <c r="F115"/>
  <c r="H115"/>
  <c r="J115"/>
  <c r="L115"/>
  <c r="N115"/>
  <c r="P115"/>
  <c r="R115"/>
  <c r="T115"/>
  <c r="F116"/>
  <c r="H116"/>
  <c r="J116"/>
  <c r="L116"/>
  <c r="N116"/>
  <c r="P116"/>
  <c r="R116"/>
  <c r="T116"/>
  <c r="F117"/>
  <c r="H117"/>
  <c r="J117"/>
  <c r="L117"/>
  <c r="N117"/>
  <c r="P117"/>
  <c r="R117"/>
  <c r="T117"/>
  <c r="F118"/>
  <c r="H118"/>
  <c r="J118"/>
  <c r="L118"/>
  <c r="N118"/>
  <c r="P118"/>
  <c r="R118"/>
  <c r="T118"/>
  <c r="F119"/>
  <c r="H119"/>
  <c r="J119"/>
  <c r="L119"/>
  <c r="N119"/>
  <c r="P119"/>
  <c r="R119"/>
  <c r="T119"/>
  <c r="F120"/>
  <c r="H120"/>
  <c r="J120"/>
  <c r="L120"/>
  <c r="N120"/>
  <c r="P120"/>
  <c r="R120"/>
  <c r="T120"/>
  <c r="F149"/>
  <c r="H149"/>
  <c r="J149"/>
  <c r="L149"/>
  <c r="N149"/>
  <c r="P149"/>
  <c r="R149"/>
  <c r="T149"/>
  <c r="F150"/>
  <c r="H150"/>
  <c r="J150"/>
  <c r="L150"/>
  <c r="N150"/>
  <c r="P150"/>
  <c r="R150"/>
  <c r="T150"/>
  <c r="F151"/>
  <c r="H151"/>
  <c r="J151"/>
  <c r="L151"/>
  <c r="N151"/>
  <c r="P151"/>
  <c r="R151"/>
  <c r="T151"/>
  <c r="F152"/>
  <c r="H152"/>
  <c r="J152"/>
  <c r="L152"/>
  <c r="N152"/>
  <c r="P152"/>
  <c r="R152"/>
  <c r="T152"/>
  <c r="F153"/>
  <c r="H153"/>
  <c r="J153"/>
  <c r="L153"/>
  <c r="N153"/>
  <c r="P153"/>
  <c r="R153"/>
  <c r="T153"/>
  <c r="F154"/>
  <c r="H154"/>
  <c r="J154"/>
  <c r="L154"/>
  <c r="N154"/>
  <c r="P154"/>
  <c r="R154"/>
  <c r="T154"/>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H41" i="17"/>
  <c r="H7"/>
  <c r="F32" i="22"/>
  <c r="G22"/>
  <c r="F23"/>
  <c r="F18"/>
  <c r="K75" i="3"/>
  <c r="K72"/>
  <c r="K71"/>
  <c r="K69"/>
  <c r="L22"/>
  <c r="E15" i="28"/>
  <c r="E20"/>
  <c r="D75"/>
  <c r="G80"/>
  <c r="D85"/>
  <c r="D114"/>
  <c r="G114"/>
  <c r="D119"/>
  <c r="D107" i="29"/>
  <c r="H17"/>
  <c r="D81"/>
  <c r="D112"/>
  <c r="H112"/>
  <c r="H13"/>
  <c r="E81"/>
  <c r="E112"/>
  <c r="D76"/>
  <c r="G112"/>
  <c r="H10" i="28"/>
  <c r="E85"/>
  <c r="H8"/>
  <c r="H14"/>
  <c r="H23"/>
  <c r="G75"/>
  <c r="AA34" i="19"/>
  <c r="J65" i="21"/>
  <c r="E17" i="30"/>
  <c r="H19" i="29"/>
  <c r="H114" i="28"/>
  <c r="H27"/>
  <c r="H22"/>
  <c r="E25"/>
  <c r="H80"/>
  <c r="H26"/>
  <c r="K78" i="3"/>
  <c r="P77"/>
  <c r="L23"/>
  <c r="Q85" i="10"/>
  <c r="H28" i="28"/>
  <c r="J36" i="17"/>
  <c r="J35"/>
  <c r="E23" i="29"/>
  <c r="E18"/>
  <c r="E124" i="28"/>
  <c r="E90"/>
  <c r="T210" i="21"/>
  <c r="S201"/>
  <c r="H202"/>
  <c r="Q15"/>
  <c r="Q57" s="1"/>
  <c r="N15"/>
  <c r="N57" s="1"/>
  <c r="N65"/>
  <c r="T205"/>
  <c r="N67"/>
  <c r="N66"/>
  <c r="G35" i="22"/>
  <c r="H23" i="29"/>
  <c r="E117"/>
  <c r="H117"/>
  <c r="H11" i="28"/>
  <c r="H17"/>
  <c r="H21"/>
  <c r="G90"/>
  <c r="G124"/>
  <c r="E30"/>
  <c r="Q38" i="19"/>
  <c r="L23" i="18"/>
  <c r="J22"/>
  <c r="J26"/>
  <c r="J5" i="17"/>
  <c r="J14"/>
  <c r="J6"/>
  <c r="J15"/>
  <c r="L27" i="30"/>
  <c r="O58" i="21"/>
  <c r="L58"/>
  <c r="H58"/>
  <c r="P58"/>
  <c r="M58"/>
  <c r="G58"/>
  <c r="F57"/>
  <c r="G32" i="22"/>
  <c r="G18"/>
  <c r="F34"/>
  <c r="G14"/>
  <c r="G19"/>
  <c r="D32" i="23"/>
  <c r="F26" i="18"/>
  <c r="F22"/>
  <c r="H23"/>
  <c r="R7" i="17"/>
  <c r="R10"/>
  <c r="R12"/>
  <c r="R14"/>
  <c r="R16"/>
  <c r="R18"/>
  <c r="R20"/>
  <c r="R6"/>
  <c r="R9"/>
  <c r="R11"/>
  <c r="R13"/>
  <c r="R15"/>
  <c r="R17"/>
  <c r="O65" i="16"/>
  <c r="F14" i="22"/>
  <c r="G20"/>
  <c r="Q39" i="19"/>
  <c r="AA39"/>
  <c r="R43" i="17"/>
  <c r="L31" i="4"/>
  <c r="I32" i="30"/>
  <c r="H25" i="28"/>
  <c r="C28" i="29"/>
  <c r="D122" s="1"/>
  <c r="H16" i="17"/>
  <c r="F25" i="18"/>
  <c r="J23"/>
  <c r="M20"/>
  <c r="N25" s="1"/>
  <c r="L28" i="3"/>
  <c r="K87"/>
  <c r="P84"/>
  <c r="G26"/>
  <c r="K82"/>
  <c r="G28"/>
  <c r="N69" i="21"/>
  <c r="T212"/>
  <c r="N70"/>
  <c r="S106"/>
  <c r="O106"/>
  <c r="K106"/>
  <c r="G106"/>
  <c r="S107"/>
  <c r="O107"/>
  <c r="K107"/>
  <c r="Q69"/>
  <c r="Q70"/>
  <c r="J31" i="4"/>
  <c r="F47" i="13"/>
  <c r="L50"/>
  <c r="N48"/>
  <c r="P50"/>
  <c r="H49"/>
  <c r="N50"/>
  <c r="Q47" i="35"/>
  <c r="L47"/>
  <c r="L48"/>
  <c r="AA41" i="19"/>
  <c r="T34"/>
  <c r="L34"/>
  <c r="L41"/>
  <c r="H25" i="18"/>
  <c r="L25"/>
  <c r="R19" i="17"/>
  <c r="F35" i="22"/>
  <c r="F36"/>
  <c r="M106" i="21"/>
  <c r="Q106"/>
  <c r="K15"/>
  <c r="K57" s="1"/>
  <c r="J69"/>
  <c r="K68"/>
  <c r="K69"/>
  <c r="F32" i="30"/>
  <c r="Q34" i="19"/>
  <c r="Q41"/>
  <c r="H22" i="18"/>
  <c r="H24"/>
  <c r="H26"/>
  <c r="L26"/>
  <c r="L24"/>
  <c r="L22"/>
  <c r="F15"/>
  <c r="L74" i="7"/>
  <c r="Q78"/>
  <c r="G80"/>
  <c r="L82"/>
  <c r="Q83"/>
  <c r="L84"/>
  <c r="L85"/>
  <c r="P80" i="3"/>
  <c r="P83"/>
  <c r="F83"/>
  <c r="Q75" i="11" l="1"/>
  <c r="G75"/>
  <c r="Q81" i="7"/>
  <c r="E27" i="30"/>
  <c r="F88" i="27"/>
  <c r="G28"/>
  <c r="G18"/>
  <c r="S73" i="16"/>
  <c r="F32" i="18"/>
  <c r="F30"/>
  <c r="F33"/>
  <c r="AA38" i="19"/>
  <c r="C34"/>
  <c r="G34" s="1"/>
  <c r="J18" i="18"/>
  <c r="H14"/>
  <c r="J40" i="17"/>
  <c r="J43"/>
  <c r="J45"/>
  <c r="J39"/>
  <c r="J31"/>
  <c r="J32"/>
  <c r="L6"/>
  <c r="L37"/>
  <c r="Q73" i="4"/>
  <c r="R31"/>
  <c r="B92"/>
  <c r="T31"/>
  <c r="L38" i="17"/>
  <c r="L46"/>
  <c r="L49" i="13"/>
  <c r="F50"/>
  <c r="F48"/>
  <c r="L25" i="3"/>
  <c r="Q40" i="19"/>
  <c r="N23" i="18"/>
  <c r="L33"/>
  <c r="H19"/>
  <c r="L17"/>
  <c r="L31"/>
  <c r="J19"/>
  <c r="N26"/>
  <c r="N27"/>
  <c r="N22"/>
  <c r="J15"/>
  <c r="L34"/>
  <c r="L32"/>
  <c r="L30"/>
  <c r="G74" i="7"/>
  <c r="Q71"/>
  <c r="L71"/>
  <c r="G71"/>
  <c r="Q80"/>
  <c r="G83"/>
  <c r="L83"/>
  <c r="K86" i="3"/>
  <c r="F87"/>
  <c r="P87"/>
  <c r="I42" i="30"/>
  <c r="H42"/>
  <c r="K42"/>
  <c r="L42"/>
  <c r="F103" i="27"/>
  <c r="L49" i="35"/>
  <c r="L50"/>
  <c r="G55"/>
  <c r="G77" i="7"/>
  <c r="L76"/>
  <c r="Q73"/>
  <c r="Q84"/>
  <c r="L76" i="10"/>
  <c r="P81" i="3"/>
  <c r="K76"/>
  <c r="P72"/>
  <c r="F70"/>
  <c r="Q26"/>
  <c r="M52" i="18"/>
  <c r="N55" s="1"/>
  <c r="J17" i="16"/>
  <c r="F17"/>
  <c r="J73"/>
  <c r="Q80" i="11"/>
  <c r="G88"/>
  <c r="L87" i="10"/>
  <c r="L86"/>
  <c r="D31" i="4"/>
  <c r="F31"/>
  <c r="N31"/>
  <c r="B88"/>
  <c r="H31"/>
  <c r="D75" i="10"/>
  <c r="H54" i="18"/>
  <c r="H55"/>
  <c r="H56"/>
  <c r="H57"/>
  <c r="H58"/>
  <c r="H59"/>
  <c r="L54"/>
  <c r="L55"/>
  <c r="L56"/>
  <c r="L57"/>
  <c r="L58"/>
  <c r="L59"/>
  <c r="F54"/>
  <c r="F55"/>
  <c r="F56"/>
  <c r="F57"/>
  <c r="F58"/>
  <c r="F59"/>
  <c r="J54"/>
  <c r="J55"/>
  <c r="J56"/>
  <c r="J57"/>
  <c r="J58"/>
  <c r="J59"/>
  <c r="G81" i="11"/>
  <c r="R90" i="20"/>
  <c r="G43" i="27"/>
  <c r="F27" i="30"/>
  <c r="H22"/>
  <c r="F124" i="20"/>
  <c r="J91"/>
  <c r="H158"/>
  <c r="F90"/>
  <c r="P125"/>
  <c r="H125"/>
  <c r="J124"/>
  <c r="N124"/>
  <c r="F159"/>
  <c r="R159"/>
  <c r="N91"/>
  <c r="Y40" i="19"/>
  <c r="AA42"/>
  <c r="M12" i="18"/>
  <c r="N15" s="1"/>
  <c r="N24"/>
  <c r="F16"/>
  <c r="H16"/>
  <c r="F18"/>
  <c r="F14"/>
  <c r="J25"/>
  <c r="F23"/>
  <c r="H18"/>
  <c r="F24"/>
  <c r="J24"/>
  <c r="F17"/>
  <c r="H17"/>
  <c r="H34"/>
  <c r="H33"/>
  <c r="H32"/>
  <c r="H31"/>
  <c r="H30"/>
  <c r="J48" i="17"/>
  <c r="J46"/>
  <c r="J41"/>
  <c r="J37"/>
  <c r="J33"/>
  <c r="J47"/>
  <c r="J42"/>
  <c r="J38"/>
  <c r="J34"/>
  <c r="H19"/>
  <c r="L34"/>
  <c r="L42"/>
  <c r="L33"/>
  <c r="L41"/>
  <c r="L31"/>
  <c r="R36"/>
  <c r="R37"/>
  <c r="R42"/>
  <c r="R46"/>
  <c r="R45"/>
  <c r="R34"/>
  <c r="R35"/>
  <c r="J19"/>
  <c r="J11"/>
  <c r="J18"/>
  <c r="J10"/>
  <c r="L14"/>
  <c r="L15"/>
  <c r="R44"/>
  <c r="H18"/>
  <c r="H6"/>
  <c r="R41"/>
  <c r="R32"/>
  <c r="R40"/>
  <c r="R47"/>
  <c r="R38"/>
  <c r="R48"/>
  <c r="J17"/>
  <c r="J13"/>
  <c r="J9"/>
  <c r="J20"/>
  <c r="J16"/>
  <c r="J12"/>
  <c r="J7"/>
  <c r="H17"/>
  <c r="L16"/>
  <c r="L9"/>
  <c r="L65" i="16"/>
  <c r="F65"/>
  <c r="H17"/>
  <c r="H65"/>
  <c r="O25"/>
  <c r="L73"/>
  <c r="U65"/>
  <c r="Q65"/>
  <c r="H25"/>
  <c r="H47" i="13"/>
  <c r="F51"/>
  <c r="N51"/>
  <c r="P51"/>
  <c r="H52"/>
  <c r="L52"/>
  <c r="P52"/>
  <c r="N49"/>
  <c r="J50"/>
  <c r="H50"/>
  <c r="J56"/>
  <c r="L47"/>
  <c r="P48"/>
  <c r="J48"/>
  <c r="P49"/>
  <c r="F54"/>
  <c r="Q48" i="35"/>
  <c r="G49"/>
  <c r="L51"/>
  <c r="L84" i="11"/>
  <c r="G80"/>
  <c r="G86"/>
  <c r="L91"/>
  <c r="L88"/>
  <c r="L89"/>
  <c r="G82"/>
  <c r="G84"/>
  <c r="L81"/>
  <c r="G85"/>
  <c r="L86"/>
  <c r="L83"/>
  <c r="G87"/>
  <c r="Q87"/>
  <c r="Q88"/>
  <c r="L95"/>
  <c r="L91" i="10"/>
  <c r="L92"/>
  <c r="D71"/>
  <c r="Q80"/>
  <c r="G88"/>
  <c r="Q88"/>
  <c r="L90"/>
  <c r="W17" i="9"/>
  <c r="Q85" i="7"/>
  <c r="G84"/>
  <c r="L79"/>
  <c r="L77"/>
  <c r="L78"/>
  <c r="L87"/>
  <c r="L80"/>
  <c r="G78"/>
  <c r="C69" i="4"/>
  <c r="C73"/>
  <c r="Q92"/>
  <c r="E13" i="10"/>
  <c r="K80" i="3"/>
  <c r="L33"/>
  <c r="G35"/>
  <c r="F94"/>
  <c r="P75"/>
  <c r="F82"/>
  <c r="P86"/>
  <c r="G32"/>
  <c r="G34"/>
  <c r="F93"/>
  <c r="L34"/>
  <c r="K93"/>
  <c r="F81"/>
  <c r="K81"/>
  <c r="F77"/>
  <c r="L21"/>
  <c r="G25"/>
  <c r="F88"/>
  <c r="F89"/>
  <c r="F90"/>
  <c r="N31" i="17"/>
  <c r="N48"/>
  <c r="N47"/>
  <c r="N46"/>
  <c r="G161" i="16"/>
  <c r="N71" i="10"/>
  <c r="N45" i="17"/>
  <c r="N44"/>
  <c r="N20"/>
  <c r="N43"/>
  <c r="N41"/>
  <c r="F12" i="22"/>
  <c r="G12"/>
  <c r="P201" i="21"/>
  <c r="H201"/>
  <c r="T204"/>
  <c r="T201" s="1"/>
  <c r="L15" i="18"/>
  <c r="L14"/>
  <c r="L19"/>
  <c r="H44" i="17"/>
  <c r="H47"/>
  <c r="H42"/>
  <c r="H38"/>
  <c r="H34"/>
  <c r="H46"/>
  <c r="H40"/>
  <c r="H35"/>
  <c r="H32"/>
  <c r="H37"/>
  <c r="H31"/>
  <c r="H45"/>
  <c r="H39"/>
  <c r="H33"/>
  <c r="H43"/>
  <c r="Q79" i="11"/>
  <c r="Q83"/>
  <c r="G79"/>
  <c r="G83"/>
  <c r="L78"/>
  <c r="L82"/>
  <c r="L76"/>
  <c r="L80"/>
  <c r="Q72"/>
  <c r="Q76"/>
  <c r="L75"/>
  <c r="L71"/>
  <c r="F83" i="27"/>
  <c r="G23"/>
  <c r="R201" i="21"/>
  <c r="H36" i="17"/>
  <c r="K17" i="30"/>
  <c r="K22"/>
  <c r="L17"/>
  <c r="F30" i="22"/>
  <c r="G34"/>
  <c r="G30"/>
  <c r="F24"/>
  <c r="G24"/>
  <c r="T15" i="21"/>
  <c r="J15"/>
  <c r="J57" s="1"/>
  <c r="G19" i="3"/>
  <c r="F74"/>
  <c r="F78"/>
  <c r="L18"/>
  <c r="K77"/>
  <c r="L15"/>
  <c r="K74"/>
  <c r="G14"/>
  <c r="F69"/>
  <c r="F73"/>
  <c r="H18" i="28"/>
  <c r="H13"/>
  <c r="Q79" i="7"/>
  <c r="Q75"/>
  <c r="G37" i="22"/>
  <c r="G33"/>
  <c r="P92" i="3"/>
  <c r="Q33"/>
  <c r="D106" i="38"/>
  <c r="C102"/>
  <c r="C104"/>
  <c r="F106"/>
  <c r="D111"/>
  <c r="C107"/>
  <c r="C109"/>
  <c r="F111"/>
  <c r="K83" i="3"/>
  <c r="H6" i="28"/>
  <c r="Q201" i="21"/>
  <c r="Q79" i="10"/>
  <c r="Q83"/>
  <c r="S17" i="16"/>
  <c r="Q17"/>
  <c r="U17"/>
  <c r="G81" i="29"/>
  <c r="H81"/>
  <c r="E91"/>
  <c r="D86"/>
  <c r="I57" i="21"/>
  <c r="I58"/>
  <c r="E19" i="20"/>
  <c r="E57" s="1"/>
  <c r="R92"/>
  <c r="E91" i="38"/>
  <c r="F86"/>
  <c r="C93"/>
  <c r="E101"/>
  <c r="C103"/>
  <c r="C108"/>
  <c r="C113"/>
  <c r="J16" i="18"/>
  <c r="F93" i="27"/>
  <c r="H90" i="28"/>
  <c r="K70" i="3"/>
  <c r="F28" i="22"/>
  <c r="G28"/>
  <c r="G21"/>
  <c r="F21"/>
  <c r="G25"/>
  <c r="Q76" i="7"/>
  <c r="E80" i="28"/>
  <c r="D80"/>
  <c r="Q21" i="3"/>
  <c r="P76"/>
  <c r="G30" i="28"/>
  <c r="H30" s="1"/>
  <c r="D90"/>
  <c r="G107" i="21"/>
  <c r="G27" i="3"/>
  <c r="F86"/>
  <c r="J51" i="13"/>
  <c r="J47"/>
  <c r="G108" i="21"/>
  <c r="O108"/>
  <c r="K108"/>
  <c r="S108"/>
  <c r="J43" i="19"/>
  <c r="L43"/>
  <c r="Y43"/>
  <c r="AA43"/>
  <c r="T91" i="20"/>
  <c r="H91"/>
  <c r="L91"/>
  <c r="P91"/>
  <c r="H159"/>
  <c r="P159"/>
  <c r="T159"/>
  <c r="L159"/>
  <c r="Q19" i="3"/>
  <c r="P74"/>
  <c r="G16"/>
  <c r="F71"/>
  <c r="Q14"/>
  <c r="P69"/>
  <c r="P73"/>
  <c r="F79"/>
  <c r="F75"/>
  <c r="G20"/>
  <c r="K19" i="20"/>
  <c r="P126"/>
  <c r="L126"/>
  <c r="D81" i="38"/>
  <c r="C81" s="1"/>
  <c r="C77"/>
  <c r="D91"/>
  <c r="C87"/>
  <c r="C97"/>
  <c r="D101"/>
  <c r="C101" s="1"/>
  <c r="D116"/>
  <c r="C116" s="1"/>
  <c r="C112"/>
  <c r="K79" i="3"/>
  <c r="L87" i="11"/>
  <c r="K73" i="3"/>
  <c r="H9" i="17"/>
  <c r="H15"/>
  <c r="H5"/>
  <c r="H14"/>
  <c r="G72" i="7"/>
  <c r="G76"/>
  <c r="H119" i="28"/>
  <c r="G119"/>
  <c r="H124"/>
  <c r="V39" i="19"/>
  <c r="T39"/>
  <c r="K37" i="30"/>
  <c r="L37"/>
  <c r="N160" i="20"/>
  <c r="R160"/>
  <c r="F160"/>
  <c r="M19"/>
  <c r="N19" s="1"/>
  <c r="C99" i="38"/>
  <c r="E86"/>
  <c r="F91"/>
  <c r="E96"/>
  <c r="C96" s="1"/>
  <c r="C98"/>
  <c r="E106"/>
  <c r="L39" i="19"/>
  <c r="H48" i="13"/>
  <c r="H12" i="17"/>
  <c r="L32" i="30"/>
  <c r="G16" i="22"/>
  <c r="G23"/>
  <c r="G107" i="29"/>
  <c r="J17" i="18"/>
  <c r="J68" i="21"/>
  <c r="I22" i="30"/>
  <c r="H20" i="17"/>
  <c r="H10"/>
  <c r="O17" i="16"/>
  <c r="F33" i="22"/>
  <c r="H86" i="29"/>
  <c r="P78" i="3"/>
  <c r="G85" i="28"/>
  <c r="H13" i="17"/>
  <c r="F20" i="22"/>
  <c r="F13"/>
  <c r="G13"/>
  <c r="L81" i="10"/>
  <c r="L80"/>
  <c r="L82"/>
  <c r="Q81"/>
  <c r="G75" i="7"/>
  <c r="G109" i="28"/>
  <c r="S202" i="21"/>
  <c r="Q89" i="10"/>
  <c r="Q86" i="11"/>
  <c r="Q82"/>
  <c r="G82" i="7"/>
  <c r="L27" i="3"/>
  <c r="L30"/>
  <c r="K85"/>
  <c r="C82" i="38"/>
  <c r="F25" i="22"/>
  <c r="G81" i="10"/>
  <c r="Q82"/>
  <c r="Q76"/>
  <c r="G76"/>
  <c r="Q66" i="7"/>
  <c r="Q16" i="21"/>
  <c r="Q90" i="11"/>
  <c r="V41" i="19"/>
  <c r="T41"/>
  <c r="T124" i="20"/>
  <c r="H124"/>
  <c r="L124"/>
  <c r="O43" i="19"/>
  <c r="Q43"/>
  <c r="S163" i="21"/>
  <c r="G163"/>
  <c r="D58" i="20"/>
  <c r="H18"/>
  <c r="P18"/>
  <c r="L18"/>
  <c r="R125"/>
  <c r="J125"/>
  <c r="N125"/>
  <c r="R31" i="17"/>
  <c r="R33"/>
  <c r="C244" i="38"/>
  <c r="C264"/>
  <c r="C131"/>
  <c r="E134"/>
  <c r="C134" s="1"/>
  <c r="C136"/>
  <c r="E139"/>
  <c r="C155"/>
  <c r="D159"/>
  <c r="C159" s="1"/>
  <c r="D164"/>
  <c r="C164" s="1"/>
  <c r="C160"/>
  <c r="L70" i="7"/>
  <c r="E86" i="29"/>
  <c r="P79" i="3"/>
  <c r="F80"/>
  <c r="G21"/>
  <c r="G85" i="7"/>
  <c r="G81"/>
  <c r="E95" i="28"/>
  <c r="L89" i="10"/>
  <c r="L7" i="17"/>
  <c r="L5"/>
  <c r="L13"/>
  <c r="L20"/>
  <c r="L12"/>
  <c r="L19"/>
  <c r="L11"/>
  <c r="L18"/>
  <c r="L10"/>
  <c r="J35" i="18"/>
  <c r="M28"/>
  <c r="J33"/>
  <c r="J32"/>
  <c r="T90" i="20"/>
  <c r="H90"/>
  <c r="R158"/>
  <c r="F158"/>
  <c r="J158"/>
  <c r="N158"/>
  <c r="C135" i="38"/>
  <c r="D139"/>
  <c r="C139" s="1"/>
  <c r="D144"/>
  <c r="C144" s="1"/>
  <c r="C140"/>
  <c r="H16" i="28"/>
  <c r="K67" i="21"/>
  <c r="K16"/>
  <c r="T209"/>
  <c r="Q85" i="11"/>
  <c r="L85"/>
  <c r="L81" i="7"/>
  <c r="G90" i="11"/>
  <c r="D124" i="28"/>
  <c r="U107" i="21"/>
  <c r="G30" i="3"/>
  <c r="T219" i="21"/>
  <c r="C7" i="38"/>
  <c r="Q87" i="10"/>
  <c r="Q84" i="11"/>
  <c r="P202" i="21"/>
  <c r="Q82" i="7"/>
  <c r="C35" i="23"/>
  <c r="D35" s="1"/>
  <c r="G92" i="11"/>
  <c r="R203" i="21"/>
  <c r="G89" i="11"/>
  <c r="Q89"/>
  <c r="L90"/>
  <c r="K32" i="30"/>
  <c r="H28" i="29"/>
  <c r="G129" i="28"/>
  <c r="I160" i="21"/>
  <c r="E149"/>
  <c r="N17"/>
  <c r="T17"/>
  <c r="G120"/>
  <c r="O120"/>
  <c r="K120"/>
  <c r="S122"/>
  <c r="O122"/>
  <c r="C285" i="38"/>
  <c r="K72" i="21"/>
  <c r="N72"/>
  <c r="G33" i="3"/>
  <c r="R35" i="4"/>
  <c r="T220" i="21"/>
  <c r="E129" i="38"/>
  <c r="G90" i="7"/>
  <c r="K73" i="21"/>
  <c r="N73"/>
  <c r="M163"/>
  <c r="P89" i="3"/>
  <c r="F25" i="38"/>
  <c r="F30"/>
  <c r="F35"/>
  <c r="F40"/>
  <c r="G111"/>
  <c r="H18" i="29"/>
  <c r="L75" i="7"/>
  <c r="F31" i="22"/>
  <c r="F27"/>
  <c r="G31"/>
  <c r="F29"/>
  <c r="L79" i="10"/>
  <c r="G82"/>
  <c r="G80"/>
  <c r="G79"/>
  <c r="AC18" i="9"/>
  <c r="F22" i="22"/>
  <c r="L16" i="18"/>
  <c r="Q81" i="11"/>
  <c r="G76"/>
  <c r="H15" i="28"/>
  <c r="H20"/>
  <c r="G122" i="29"/>
  <c r="E28"/>
  <c r="G17" i="3"/>
  <c r="E119" i="28"/>
  <c r="G83" i="10"/>
  <c r="G38" i="22"/>
  <c r="G85" i="10"/>
  <c r="G86"/>
  <c r="G87"/>
  <c r="J38" i="19"/>
  <c r="G84" i="10"/>
  <c r="H122" i="29"/>
  <c r="D40" i="23"/>
  <c r="P88" i="3"/>
  <c r="L54" i="13"/>
  <c r="L19" i="20"/>
  <c r="K89" i="3"/>
  <c r="G91" i="11"/>
  <c r="G92" i="10"/>
  <c r="Q92" i="11"/>
  <c r="L52" i="35"/>
  <c r="K88" i="3"/>
  <c r="L94" i="10"/>
  <c r="G54" i="35"/>
  <c r="F76" i="3"/>
  <c r="P71"/>
  <c r="J16" i="21"/>
  <c r="J59" s="1"/>
  <c r="I107"/>
  <c r="P82" i="3"/>
  <c r="Q28"/>
  <c r="G90" i="10"/>
  <c r="Q90"/>
  <c r="H91" i="29"/>
  <c r="E129" i="28"/>
  <c r="D129"/>
  <c r="Q87" i="7"/>
  <c r="L92" i="11"/>
  <c r="G89" i="7"/>
  <c r="H54" i="13"/>
  <c r="T208" i="21"/>
  <c r="T202" s="1"/>
  <c r="L88" i="10"/>
  <c r="G89"/>
  <c r="D34" i="23"/>
  <c r="G91" i="10"/>
  <c r="Q91" i="11"/>
  <c r="Q92" i="10"/>
  <c r="Q52" i="35"/>
  <c r="Q51"/>
  <c r="L89" i="7"/>
  <c r="L54" i="35"/>
  <c r="J54" i="13"/>
  <c r="P54"/>
  <c r="V43" i="19"/>
  <c r="Q32" i="3"/>
  <c r="L93" i="11"/>
  <c r="G93"/>
  <c r="G53" i="35"/>
  <c r="Q53"/>
  <c r="F53" i="13"/>
  <c r="J53"/>
  <c r="N53"/>
  <c r="P53"/>
  <c r="Q121" i="21"/>
  <c r="M162"/>
  <c r="F91" i="20"/>
  <c r="H92"/>
  <c r="J92"/>
  <c r="R126"/>
  <c r="T126"/>
  <c r="J160"/>
  <c r="L160"/>
  <c r="G19"/>
  <c r="O19"/>
  <c r="L95" i="10"/>
  <c r="J55" i="13"/>
  <c r="P55"/>
  <c r="L90" i="7"/>
  <c r="L96" i="10"/>
  <c r="Q96" i="11"/>
  <c r="L56" i="35"/>
  <c r="P56" i="13"/>
  <c r="Q91" i="7"/>
  <c r="C14" i="38"/>
  <c r="C19"/>
  <c r="D21" s="1"/>
  <c r="C23"/>
  <c r="C28"/>
  <c r="C33"/>
  <c r="O61" s="1"/>
  <c r="C38"/>
  <c r="C43"/>
  <c r="O69" s="1"/>
  <c r="G86" i="7"/>
  <c r="T158" i="20"/>
  <c r="P124"/>
  <c r="P90"/>
  <c r="G31" i="3"/>
  <c r="Q88" i="7"/>
  <c r="L93" i="10"/>
  <c r="J73" i="21"/>
  <c r="K122"/>
  <c r="T216"/>
  <c r="G94" i="11"/>
  <c r="E37" i="30"/>
  <c r="L92" i="20"/>
  <c r="N92"/>
  <c r="F126"/>
  <c r="H126"/>
  <c r="P160"/>
  <c r="I19"/>
  <c r="I59" s="1"/>
  <c r="Q95" i="10"/>
  <c r="Q55" i="35"/>
  <c r="Q90" i="7"/>
  <c r="P90" i="3"/>
  <c r="Q96" i="10"/>
  <c r="Q56" i="35"/>
  <c r="L56" i="13"/>
  <c r="F45" i="38"/>
  <c r="E15"/>
  <c r="C11"/>
  <c r="D11" s="1"/>
  <c r="E20"/>
  <c r="C16"/>
  <c r="C24"/>
  <c r="C25" s="1"/>
  <c r="C29"/>
  <c r="C34"/>
  <c r="C39"/>
  <c r="C44"/>
  <c r="O70" s="1"/>
  <c r="T203" i="21"/>
  <c r="G51" i="35"/>
  <c r="Q93" i="11"/>
  <c r="L53" i="35"/>
  <c r="H53" i="13"/>
  <c r="L53"/>
  <c r="G94" i="10"/>
  <c r="L94" i="11"/>
  <c r="P92" i="20"/>
  <c r="J126"/>
  <c r="T160"/>
  <c r="Q34" i="3"/>
  <c r="G93" i="10"/>
  <c r="F55" i="13"/>
  <c r="N55"/>
  <c r="G96" i="11"/>
  <c r="F56" i="13"/>
  <c r="N56"/>
  <c r="C21" i="38"/>
  <c r="O51" s="1"/>
  <c r="G25"/>
  <c r="G30"/>
  <c r="G35"/>
  <c r="G40"/>
  <c r="G45"/>
  <c r="F10"/>
  <c r="F15"/>
  <c r="C12"/>
  <c r="C17"/>
  <c r="D17" s="1"/>
  <c r="E25"/>
  <c r="E30"/>
  <c r="C26"/>
  <c r="E35"/>
  <c r="C31"/>
  <c r="O59" s="1"/>
  <c r="E40"/>
  <c r="C36"/>
  <c r="O63" s="1"/>
  <c r="E45"/>
  <c r="C41"/>
  <c r="O67" s="1"/>
  <c r="C6"/>
  <c r="C10" s="1"/>
  <c r="E10"/>
  <c r="G87" i="7"/>
  <c r="M121" i="21"/>
  <c r="Q94" i="11"/>
  <c r="G162" i="16"/>
  <c r="H37" i="30"/>
  <c r="G95" i="10"/>
  <c r="G95" i="11"/>
  <c r="Q95"/>
  <c r="H55" i="13"/>
  <c r="K90" i="3"/>
  <c r="G96" i="10"/>
  <c r="L96" i="11"/>
  <c r="H56" i="13"/>
  <c r="L91" i="7"/>
  <c r="F20" i="38"/>
  <c r="C8"/>
  <c r="C13"/>
  <c r="D13" s="1"/>
  <c r="C18"/>
  <c r="D18" s="1"/>
  <c r="C22"/>
  <c r="O52" s="1"/>
  <c r="C27"/>
  <c r="C32"/>
  <c r="O60" s="1"/>
  <c r="C37"/>
  <c r="C40" s="1"/>
  <c r="C42"/>
  <c r="O68" s="1"/>
  <c r="L55" i="35"/>
  <c r="N16" i="17"/>
  <c r="N74" i="21"/>
  <c r="N75"/>
  <c r="K75"/>
  <c r="L35" i="3"/>
  <c r="Q75" i="21"/>
  <c r="N19" i="17"/>
  <c r="J74" i="21"/>
  <c r="J33"/>
  <c r="J75" s="1"/>
  <c r="K76"/>
  <c r="C320" i="38"/>
  <c r="C290"/>
  <c r="C125"/>
  <c r="N18" i="17"/>
  <c r="C46" i="19"/>
  <c r="E46" s="1"/>
  <c r="K74" i="21"/>
  <c r="N76"/>
  <c r="Q35" i="3"/>
  <c r="C295" i="38"/>
  <c r="N50" i="18"/>
  <c r="N49"/>
  <c r="N48"/>
  <c r="N47"/>
  <c r="N46"/>
  <c r="H18" i="9"/>
  <c r="M108" i="21"/>
  <c r="U108"/>
  <c r="I108"/>
  <c r="Q108"/>
  <c r="J58"/>
  <c r="K149"/>
  <c r="O149"/>
  <c r="S149"/>
  <c r="G149"/>
  <c r="K121"/>
  <c r="O121"/>
  <c r="H74"/>
  <c r="N16"/>
  <c r="N58" s="1"/>
  <c r="K163"/>
  <c r="O163"/>
  <c r="J34"/>
  <c r="J76" s="1"/>
  <c r="G48" i="19"/>
  <c r="N14" i="17"/>
  <c r="N39"/>
  <c r="N12"/>
  <c r="N42"/>
  <c r="N40"/>
  <c r="N37"/>
  <c r="L36"/>
  <c r="L40"/>
  <c r="L44"/>
  <c r="L48"/>
  <c r="L35"/>
  <c r="L39"/>
  <c r="L43"/>
  <c r="L47"/>
  <c r="N10"/>
  <c r="N35"/>
  <c r="N7"/>
  <c r="N38"/>
  <c r="N36"/>
  <c r="N33"/>
  <c r="N17"/>
  <c r="N15"/>
  <c r="N13"/>
  <c r="N11"/>
  <c r="N9"/>
  <c r="N6"/>
  <c r="N34"/>
  <c r="W18" i="9"/>
  <c r="AC17"/>
  <c r="K17"/>
  <c r="E17"/>
  <c r="C45" i="38"/>
  <c r="D22"/>
  <c r="C129"/>
  <c r="C202"/>
  <c r="C212"/>
  <c r="C197"/>
  <c r="C207"/>
  <c r="D32"/>
  <c r="C234"/>
  <c r="C254"/>
  <c r="C259"/>
  <c r="AF18" i="9"/>
  <c r="Z18"/>
  <c r="T18"/>
  <c r="K18"/>
  <c r="E18"/>
  <c r="AF17"/>
  <c r="Z17"/>
  <c r="T17"/>
  <c r="H17"/>
  <c r="T47" i="19"/>
  <c r="C47"/>
  <c r="G47" s="1"/>
  <c r="J47"/>
  <c r="Q47"/>
  <c r="AA47"/>
  <c r="Q25" i="16"/>
  <c r="S25"/>
  <c r="U73"/>
  <c r="H73"/>
  <c r="L25"/>
  <c r="J25"/>
  <c r="O73"/>
  <c r="J13" i="10"/>
  <c r="B75"/>
  <c r="H27" i="30"/>
  <c r="I37"/>
  <c r="H32"/>
  <c r="F22"/>
  <c r="L22"/>
  <c r="E22"/>
  <c r="E24"/>
  <c r="I27"/>
  <c r="F37"/>
  <c r="F98" i="27"/>
  <c r="G38"/>
  <c r="G75" i="10"/>
  <c r="G71"/>
  <c r="I71"/>
  <c r="Q13"/>
  <c r="N75"/>
  <c r="L13"/>
  <c r="G33" i="27"/>
  <c r="O59" i="20" l="1"/>
  <c r="G59"/>
  <c r="E47" i="19"/>
  <c r="E34"/>
  <c r="N14" i="18"/>
  <c r="N17"/>
  <c r="N54"/>
  <c r="N49" i="17"/>
  <c r="N18" i="18"/>
  <c r="N16"/>
  <c r="N19"/>
  <c r="N58"/>
  <c r="N56"/>
  <c r="N59"/>
  <c r="N57"/>
  <c r="K57" i="20"/>
  <c r="K59"/>
  <c r="M57"/>
  <c r="M59"/>
  <c r="F19"/>
  <c r="E59"/>
  <c r="R49" i="17"/>
  <c r="L49"/>
  <c r="N21"/>
  <c r="N33" i="18"/>
  <c r="N35"/>
  <c r="N30"/>
  <c r="N34"/>
  <c r="N32"/>
  <c r="D34" i="38"/>
  <c r="N31" i="18"/>
  <c r="C111" i="38"/>
  <c r="C86"/>
  <c r="M149" i="21"/>
  <c r="Q149"/>
  <c r="U149"/>
  <c r="K59"/>
  <c r="K58"/>
  <c r="Q59"/>
  <c r="Q58"/>
  <c r="D31" i="38"/>
  <c r="D33"/>
  <c r="C35"/>
  <c r="D40" s="1"/>
  <c r="D12"/>
  <c r="I149" i="21"/>
  <c r="C91" i="38"/>
  <c r="C106"/>
  <c r="C30"/>
  <c r="O55"/>
  <c r="D26"/>
  <c r="O54"/>
  <c r="D24"/>
  <c r="O53"/>
  <c r="D23"/>
  <c r="G57" i="20"/>
  <c r="H19"/>
  <c r="O64" i="38"/>
  <c r="D37"/>
  <c r="O66"/>
  <c r="D39"/>
  <c r="C20"/>
  <c r="D16"/>
  <c r="G46" i="19"/>
  <c r="I57" i="20"/>
  <c r="J19"/>
  <c r="O65" i="38"/>
  <c r="D38"/>
  <c r="D19"/>
  <c r="D36"/>
  <c r="O62"/>
  <c r="D14"/>
  <c r="D25"/>
  <c r="O56"/>
  <c r="D27"/>
  <c r="O58"/>
  <c r="D29"/>
  <c r="C15"/>
  <c r="D15" s="1"/>
  <c r="O57"/>
  <c r="D28"/>
  <c r="O57" i="20"/>
  <c r="P19"/>
  <c r="N59" i="21"/>
  <c r="L71" i="10"/>
  <c r="L75"/>
  <c r="Q71"/>
  <c r="Q75"/>
  <c r="D20" i="38" l="1"/>
  <c r="D30"/>
  <c r="D35"/>
  <c r="M117" i="27"/>
  <c r="M115"/>
  <c r="N117"/>
  <c r="F111"/>
  <c r="N116" s="1"/>
  <c r="M116"/>
  <c r="F110"/>
  <c r="E113"/>
  <c r="M118" s="1"/>
  <c r="F113" l="1"/>
  <c r="N118" s="1"/>
  <c r="M113"/>
  <c r="N115"/>
  <c r="N113" l="1"/>
  <c r="AO94" i="6"/>
</calcChain>
</file>

<file path=xl/sharedStrings.xml><?xml version="1.0" encoding="utf-8"?>
<sst xmlns="http://schemas.openxmlformats.org/spreadsheetml/2006/main" count="9471" uniqueCount="1045">
  <si>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</si>
  <si>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</si>
  <si>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</si>
  <si>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</si>
  <si>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</si>
  <si>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</si>
  <si>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</si>
  <si>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</si>
  <si>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</si>
  <si>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</si>
  <si>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</si>
  <si>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</si>
  <si>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</si>
  <si>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</si>
  <si>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</si>
  <si>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</si>
  <si>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</si>
  <si>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</si>
  <si>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</si>
  <si>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</si>
  <si>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</si>
  <si>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</si>
  <si>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</si>
  <si>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</si>
  <si>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</si>
  <si>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</si>
  <si>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</si>
  <si>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</si>
  <si>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</si>
  <si>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</si>
  <si>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</si>
  <si>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</si>
  <si>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</si>
  <si>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</si>
  <si>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</si>
  <si>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</si>
  <si>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</si>
  <si>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</si>
  <si>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</si>
  <si>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</si>
  <si>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</si>
  <si>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</si>
  <si>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</si>
  <si>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</si>
  <si>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</si>
  <si>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</si>
  <si>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</si>
  <si>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</si>
  <si>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</si>
  <si>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</si>
  <si>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</si>
  <si>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</si>
  <si>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</si>
  <si>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</si>
  <si>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</si>
  <si>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</si>
  <si>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</si>
  <si>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</si>
  <si>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</si>
  <si>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</si>
  <si>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</si>
  <si>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</si>
  <si>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  Movimprese, a partire dal III trimestre 2009, ha adottato la nuova classificazione delle attività economiche Ateco 2007. </t>
  </si>
  <si>
    <t xml:space="preserve"> (*) Movimprese, a partire dal III trimestre 2009, ha adottato la nuova classificazione delle attività economiche Ateco 2007. </t>
  </si>
  <si>
    <t xml:space="preserve">(*) Movimprese, a partire dal III trimestre 2009, ha adottato la nuova classificazione delle attività economiche Ateco 2007.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</si>
  <si>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</si>
  <si>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</si>
  <si>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</si>
  <si>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</si>
  <si>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</si>
  <si>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</si>
  <si>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</si>
  <si>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</si>
  <si>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</si>
  <si>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</si>
  <si>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</si>
  <si>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</si>
  <si>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</si>
  <si>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</si>
  <si>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</si>
  <si>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</si>
  <si>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</si>
  <si>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</si>
  <si>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</si>
  <si>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</si>
  <si>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</si>
  <si>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</si>
  <si>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</si>
  <si>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</si>
  <si>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</si>
  <si>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</si>
  <si>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</si>
  <si>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</si>
  <si>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</si>
  <si>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</si>
  <si>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</si>
  <si>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</si>
  <si>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</si>
  <si>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</si>
  <si>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</si>
  <si>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</si>
  <si>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</si>
  <si>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</si>
  <si>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</si>
  <si>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</si>
  <si>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</si>
  <si>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</si>
  <si>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</si>
  <si>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</si>
  <si>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</si>
  <si>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</si>
  <si>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</si>
  <si>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</si>
  <si>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</si>
  <si>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</si>
  <si>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</si>
  <si>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</si>
  <si>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</si>
  <si>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</si>
  <si>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</si>
  <si>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</si>
  <si>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</si>
  <si>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</si>
  <si>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</si>
  <si>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</si>
  <si>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</si>
  <si>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</si>
  <si>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</si>
  <si>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</si>
  <si>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</si>
  <si>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</si>
  <si>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Fonte:    Movimprese,  elaborazioni Ufficio Statistica CCIAA di Sondrio</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</si>
  <si>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</si>
  <si>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</si>
  <si>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</si>
  <si>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</si>
  <si>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</si>
  <si>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</si>
  <si>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</si>
  <si>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</si>
  <si>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</si>
  <si>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</si>
  <si>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</si>
  <si>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</si>
  <si>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</si>
  <si>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</si>
  <si>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</si>
  <si>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</si>
  <si>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</si>
  <si>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</si>
  <si>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</si>
  <si>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</si>
  <si>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</si>
  <si>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</si>
  <si>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</si>
  <si>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</si>
  <si>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</si>
  <si>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</si>
  <si>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</si>
  <si>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</si>
  <si>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</si>
  <si>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</si>
  <si>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</si>
  <si>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</si>
  <si>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</si>
  <si>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</si>
  <si>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</si>
  <si>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</si>
  <si>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</si>
  <si>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</si>
  <si>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</si>
  <si>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</si>
  <si>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</si>
  <si>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</si>
  <si>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</si>
  <si>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</si>
  <si>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</si>
  <si>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</si>
  <si>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</si>
  <si>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</si>
  <si>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</si>
  <si>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</si>
  <si>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</si>
  <si>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</si>
  <si>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</si>
  <si>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</si>
  <si>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</si>
  <si>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</si>
  <si>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</si>
  <si>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</si>
  <si>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</si>
  <si>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</si>
  <si>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</si>
  <si>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</si>
  <si>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</si>
  <si>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</si>
  <si>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</si>
  <si>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</si>
  <si>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</si>
  <si>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</si>
  <si>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</si>
  <si>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</si>
  <si>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</si>
  <si>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</si>
  <si>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</si>
  <si>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</si>
  <si>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</si>
  <si>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</si>
  <si>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</si>
  <si>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</si>
  <si>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</si>
  <si>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</si>
  <si>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</si>
  <si>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</si>
  <si>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</si>
  <si>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</si>
  <si>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</si>
  <si>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</si>
  <si>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</si>
  <si>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</si>
  <si>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</si>
  <si>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</si>
  <si>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</si>
  <si>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</si>
  <si>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</si>
  <si>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</si>
  <si>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</si>
  <si>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</si>
  <si>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</si>
  <si>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</si>
  <si>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</si>
  <si>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</si>
  <si>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</si>
  <si>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</si>
  <si>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</si>
  <si>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</si>
  <si>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</si>
  <si>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</si>
  <si>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</si>
  <si>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</si>
  <si>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</si>
  <si>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</si>
  <si>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</si>
  <si>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</si>
  <si>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</si>
  <si>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</si>
  <si>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</si>
  <si>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</si>
  <si>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</si>
  <si>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</si>
  <si>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</si>
  <si>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</si>
  <si>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</si>
  <si>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</si>
  <si>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</si>
  <si>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</si>
  <si>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</si>
  <si>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</si>
  <si>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</si>
  <si>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</si>
  <si>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</si>
  <si>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</si>
  <si>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</si>
  <si>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</si>
  <si>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</si>
  <si>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</si>
  <si>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</si>
  <si>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</si>
  <si>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</si>
  <si>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</si>
  <si>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</si>
  <si>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</si>
  <si>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</si>
  <si>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</si>
  <si>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</si>
  <si>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</si>
  <si>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</si>
  <si>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</si>
  <si>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</si>
  <si>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</si>
  <si>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</si>
  <si>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</si>
  <si>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</si>
  <si>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</si>
  <si>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</si>
  <si>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</si>
  <si>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</si>
  <si>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</si>
  <si>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</si>
  <si>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</si>
  <si>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</si>
  <si>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</si>
  <si>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</si>
  <si>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</si>
  <si>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</si>
  <si>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</si>
  <si>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</si>
  <si>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</si>
  <si>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</si>
  <si>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</si>
  <si>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</si>
  <si>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</si>
  <si>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</si>
  <si>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</si>
  <si>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</si>
  <si>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</si>
  <si>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</si>
  <si>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</si>
  <si>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</si>
  <si>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</si>
  <si>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</si>
  <si>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</si>
  <si>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</si>
  <si>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</si>
  <si>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</si>
  <si>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</si>
  <si>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</si>
  <si>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</si>
  <si>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</si>
  <si>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</si>
  <si>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</si>
  <si>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</si>
  <si>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</si>
  <si>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</si>
  <si>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</si>
  <si>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</si>
  <si>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</si>
  <si>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</si>
  <si>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</si>
  <si>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</si>
  <si>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</si>
  <si>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</si>
  <si>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</si>
  <si>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</si>
  <si>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</si>
  <si>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</si>
  <si>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</si>
  <si>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</si>
  <si>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</si>
  <si>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</si>
  <si>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</si>
  <si>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</si>
  <si>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</si>
  <si>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</si>
  <si>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</si>
  <si>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</si>
  <si>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</si>
  <si>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</si>
  <si>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</si>
  <si>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</si>
  <si>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</si>
  <si>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</si>
  <si>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</si>
  <si>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</si>
  <si>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</si>
  <si>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</si>
  <si>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</si>
  <si>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</si>
  <si>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</si>
  <si>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</si>
  <si>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</si>
  <si>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</si>
  <si>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</si>
  <si>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</si>
  <si>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</si>
  <si>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</si>
  <si>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</si>
  <si>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</si>
  <si>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</si>
  <si>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</si>
  <si>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</si>
  <si>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</si>
  <si>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</si>
  <si>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</si>
  <si>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</si>
  <si>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</si>
  <si>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</si>
  <si>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</si>
  <si>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</si>
  <si>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</si>
  <si>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</si>
  <si>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</si>
  <si>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</si>
  <si>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</si>
  <si>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</si>
  <si>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</si>
  <si>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</si>
  <si>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</si>
  <si>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</si>
  <si>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</si>
  <si>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</si>
  <si>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</si>
  <si>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</si>
  <si>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</si>
  <si>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</si>
  <si>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</si>
  <si>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</si>
  <si>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</si>
  <si>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</si>
  <si>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</si>
  <si>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</si>
  <si>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</si>
  <si>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</si>
  <si>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</si>
  <si>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</si>
  <si>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</si>
  <si>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</si>
  <si>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</si>
  <si>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</si>
  <si>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</si>
  <si>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</si>
  <si>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</si>
  <si>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</si>
  <si>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</si>
  <si>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</si>
  <si>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</si>
  <si>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</si>
  <si>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</si>
  <si>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</si>
  <si>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</si>
  <si>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</si>
  <si>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</si>
  <si>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</si>
  <si>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</si>
  <si>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</si>
  <si>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</si>
  <si>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</si>
  <si>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</si>
  <si>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</si>
  <si>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</si>
  <si>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</si>
  <si>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</si>
  <si>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</si>
  <si>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</si>
  <si>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</si>
  <si>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</si>
  <si>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</si>
  <si>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</si>
  <si>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</si>
  <si>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</si>
  <si>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</si>
  <si>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</si>
  <si>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</si>
  <si>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</si>
  <si>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</si>
  <si>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</si>
  <si>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</si>
  <si>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</si>
  <si>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</si>
  <si>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</si>
  <si>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</si>
  <si>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</si>
  <si>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</si>
  <si>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</si>
  <si>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</si>
  <si>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</si>
  <si>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</si>
  <si>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</si>
  <si>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</si>
  <si>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</si>
  <si>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</si>
  <si>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</si>
  <si>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</si>
  <si>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</si>
  <si>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</si>
  <si>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</si>
  <si>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</si>
  <si>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</si>
  <si>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</si>
  <si>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</si>
  <si>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</si>
  <si>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</si>
  <si>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</si>
  <si>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</si>
  <si>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</si>
  <si>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</si>
  <si>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</si>
  <si>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</si>
  <si>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</si>
  <si>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</si>
  <si>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</si>
  <si>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</si>
  <si>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</si>
  <si>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</si>
  <si>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</si>
  <si>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</si>
  <si>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</si>
  <si>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</si>
  <si>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</si>
  <si>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</si>
  <si>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</si>
  <si>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</si>
  <si>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</si>
  <si>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</si>
  <si>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</si>
  <si>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</si>
  <si>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</si>
  <si>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</si>
  <si>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</si>
  <si>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</si>
  <si>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</si>
  <si>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</si>
  <si>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</si>
  <si>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</si>
  <si>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</si>
  <si>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</si>
  <si>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</si>
  <si>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</si>
  <si>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</si>
  <si>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</si>
  <si>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</si>
  <si>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</si>
  <si>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</si>
  <si>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</si>
  <si>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</si>
  <si>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</si>
  <si>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</si>
  <si>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</si>
  <si>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</si>
  <si>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</si>
  <si>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</si>
  <si>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</si>
  <si>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</si>
  <si>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</si>
  <si>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</si>
  <si>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</si>
  <si>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</si>
  <si>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</si>
  <si>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</si>
  <si>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</si>
  <si>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</si>
  <si>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</si>
  <si>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</si>
  <si>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</si>
  <si>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</si>
  <si>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</si>
  <si>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</si>
  <si>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</si>
  <si>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</si>
  <si>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</si>
  <si>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</si>
  <si>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</si>
  <si>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</si>
  <si>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</si>
  <si>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</si>
  <si>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</si>
  <si>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</si>
  <si>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</si>
  <si>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</si>
  <si>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</si>
  <si>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</si>
  <si>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</si>
  <si>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</si>
  <si>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</si>
  <si>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</si>
  <si>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</si>
  <si>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</si>
  <si>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</si>
  <si>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</si>
  <si>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</si>
  <si>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</si>
  <si>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</si>
  <si>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</si>
  <si>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</si>
  <si>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</si>
  <si>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</si>
  <si>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</si>
  <si>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</si>
  <si>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</si>
  <si>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</si>
  <si>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</si>
  <si>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</si>
  <si>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</si>
  <si>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</si>
  <si>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</si>
  <si>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</si>
  <si>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</si>
  <si>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</si>
  <si>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</si>
  <si>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</si>
  <si>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</si>
  <si>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</si>
  <si>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</si>
  <si>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</si>
  <si>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</si>
  <si>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</si>
  <si>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</si>
  <si>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</si>
  <si>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</si>
  <si>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</si>
  <si>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</si>
  <si>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</si>
  <si>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</si>
  <si>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</si>
  <si>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</si>
  <si>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</si>
  <si>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</si>
  <si>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</si>
  <si>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</si>
  <si>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</si>
  <si>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</si>
  <si>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</si>
  <si>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</si>
  <si>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</si>
  <si>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</si>
  <si>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</si>
  <si>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</si>
  <si>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Prime iscrizioni</t>
  </si>
  <si>
    <t>Radiazioni</t>
  </si>
  <si>
    <t>BS</t>
  </si>
  <si>
    <t>CR</t>
  </si>
  <si>
    <t>LC</t>
  </si>
  <si>
    <t>LO</t>
  </si>
  <si>
    <t>MN</t>
  </si>
  <si>
    <t>MI</t>
  </si>
  <si>
    <t>PV</t>
  </si>
  <si>
    <t>CO</t>
  </si>
  <si>
    <t>BG</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</si>
  <si>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</si>
  <si>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</si>
  <si>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</si>
  <si>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</si>
  <si>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</si>
  <si>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</si>
  <si>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</si>
  <si>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</si>
  <si>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</si>
  <si>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</si>
  <si>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</si>
  <si>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</si>
  <si>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</si>
  <si>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</si>
  <si>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</si>
  <si>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</si>
  <si>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</si>
  <si>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</si>
  <si>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</si>
  <si>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</si>
  <si>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</si>
  <si>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</si>
  <si>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</si>
  <si>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</si>
  <si>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</si>
  <si>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MB</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</si>
  <si>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</si>
  <si>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</si>
  <si>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</si>
  <si>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</si>
  <si>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</si>
  <si>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</si>
  <si>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</si>
  <si>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</si>
  <si>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</si>
  <si>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</si>
  <si>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</si>
  <si>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</si>
  <si>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</si>
  <si>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</si>
  <si>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</si>
  <si>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</si>
  <si>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</si>
  <si>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</si>
  <si>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</si>
  <si>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</si>
  <si>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</si>
  <si>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</si>
  <si>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</si>
  <si>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</si>
  <si>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</si>
  <si>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</si>
  <si>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</si>
  <si>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</si>
  <si>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</si>
  <si>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</si>
  <si>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</si>
  <si>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</si>
  <si>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</si>
  <si>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</si>
  <si>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</si>
  <si>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</si>
  <si>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</si>
  <si>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</si>
  <si>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</si>
  <si>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</si>
  <si>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</si>
  <si>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</si>
  <si>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</si>
  <si>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</si>
  <si>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</si>
  <si>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</si>
  <si>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</si>
  <si>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</si>
  <si>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</si>
  <si>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</si>
  <si>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</si>
  <si>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</si>
  <si>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</si>
  <si>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</si>
  <si>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</si>
  <si>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</si>
  <si>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</si>
  <si>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</si>
  <si>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</si>
  <si>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</si>
  <si>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</si>
  <si>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</si>
  <si>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</si>
  <si>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</si>
  <si>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</si>
  <si>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</si>
  <si>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</si>
  <si>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</si>
  <si>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</si>
  <si>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</si>
  <si>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</si>
  <si>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</si>
  <si>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</si>
  <si>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</si>
  <si>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</si>
  <si>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</si>
  <si>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</si>
  <si>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</si>
  <si>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</si>
  <si>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</si>
  <si>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</si>
  <si>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</si>
  <si>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Gennaio</t>
  </si>
  <si>
    <t>AutoTrend ACI (mensile con massimo il 5% di variazione sui dati definitivi)</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</si>
  <si>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</si>
  <si>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</si>
  <si>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</si>
  <si>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</si>
  <si>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</si>
  <si>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</si>
  <si>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</si>
  <si>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</si>
  <si>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</si>
  <si>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</si>
  <si>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</si>
  <si>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</si>
  <si>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Aprile</t>
  </si>
  <si>
    <t>Maggio</t>
  </si>
  <si>
    <t>Giugno</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</si>
  <si>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</si>
  <si>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</si>
  <si>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</si>
  <si>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</si>
  <si>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</si>
  <si>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</si>
  <si>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</si>
  <si>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</si>
  <si>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</si>
  <si>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</si>
  <si>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</si>
  <si>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</si>
  <si>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</si>
  <si>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</si>
  <si>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</si>
  <si>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</si>
  <si>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</si>
  <si>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</si>
  <si>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</si>
  <si>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</si>
  <si>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</si>
  <si>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</si>
  <si>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</si>
  <si>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</si>
  <si>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</si>
  <si>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    Imprese registrate, attive, iscritte e cancellate nei territori alpini</t>
  </si>
  <si>
    <t>Aosta</t>
  </si>
  <si>
    <t>Belluno</t>
  </si>
  <si>
    <t>Bolzano</t>
  </si>
  <si>
    <t>Sondrio</t>
  </si>
  <si>
    <t>Trento</t>
  </si>
  <si>
    <t>Verbano-Cusio-Ossola</t>
  </si>
  <si>
    <t>Var. % trimestre precedente</t>
  </si>
  <si>
    <t xml:space="preserve"> Imprese attive e variazione</t>
  </si>
  <si>
    <t>VCO</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</si>
  <si>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</si>
  <si>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</si>
  <si>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</si>
  <si>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</si>
  <si>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</si>
  <si>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</si>
  <si>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</si>
  <si>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 xml:space="preserve">    Imprese attive per settore di attività nei territori alpini</t>
  </si>
  <si>
    <t>II trimestre 2012</t>
  </si>
  <si>
    <t>I trimestre 2012</t>
  </si>
  <si>
    <t>I trimestre 2011</t>
  </si>
  <si>
    <t>II trimestre 2011</t>
  </si>
  <si>
    <t>III trimestre 2011</t>
  </si>
  <si>
    <t>IV trimestre 2011</t>
  </si>
  <si>
    <t>IMPRESE REGISTRATE NEI TERRITORI ALPINI</t>
  </si>
  <si>
    <t>IMPRESE ATTIVE NEI TERRITORI ALPINI</t>
  </si>
  <si>
    <t>IMPRESE ISCRITTE E CANCELLATE NEI TERRITORI ALPINI</t>
  </si>
  <si>
    <t>IMPRESE ATTIVE PER SETTORE DI ATTIVITÀ NEI TERRITORI ALPINI</t>
  </si>
  <si>
    <t>III° trimestre 2012</t>
  </si>
  <si>
    <t>3-2013</t>
  </si>
  <si>
    <t>Extra Comunitaria:   Situazione  al  30.09.2012</t>
  </si>
  <si>
    <t xml:space="preserve">SERBIA E MONTENEGRO </t>
  </si>
  <si>
    <t>1° sem. 2012</t>
  </si>
  <si>
    <t>III trimestre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</si>
  <si>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</si>
  <si>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</si>
  <si>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</si>
  <si>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</si>
  <si>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</si>
  <si>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</si>
  <si>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IV trimestre 2012</t>
  </si>
  <si>
    <t>1-2013</t>
  </si>
  <si>
    <t>I° trimestre 2013</t>
  </si>
  <si>
    <t>2012</t>
  </si>
  <si>
    <t>Cuneo</t>
  </si>
  <si>
    <t>*Le cessazioni sono al netto delle cancellazioni d'ufficio</t>
  </si>
  <si>
    <r>
      <t xml:space="preserve"> Imprese iscritte e cessate</t>
    </r>
    <r>
      <rPr>
        <b/>
        <vertAlign val="superscript"/>
        <sz val="10"/>
        <rFont val="Arial"/>
        <family val="2"/>
      </rPr>
      <t>(*)</t>
    </r>
  </si>
  <si>
    <t>I trimestre 2013</t>
  </si>
  <si>
    <t>31.12.2012</t>
  </si>
  <si>
    <t>2-2013</t>
  </si>
  <si>
    <t>4-2013</t>
  </si>
  <si>
    <t>Tot. 2012</t>
  </si>
  <si>
    <t>1° sem. 2013</t>
  </si>
  <si>
    <t>Extra Comunitaria:   Situazione  al  31.03.2013</t>
  </si>
  <si>
    <t>Extra Comunitaria:   Situazione  al  30.06.2013</t>
  </si>
  <si>
    <t>da 18 a 30</t>
  </si>
  <si>
    <t>da 30 a 50</t>
  </si>
  <si>
    <t>da 50 a 70</t>
  </si>
  <si>
    <t>II trimestre 2013</t>
  </si>
  <si>
    <t>tot. 2013</t>
  </si>
  <si>
    <t>Artigianato</t>
  </si>
  <si>
    <t>Terziario e altri settori</t>
  </si>
  <si>
    <t xml:space="preserve"> CIG + CIGS + DEROGA </t>
  </si>
  <si>
    <t>TERRITORIO</t>
  </si>
  <si>
    <t xml:space="preserve">Cuneo </t>
  </si>
  <si>
    <t xml:space="preserve">Aosta </t>
  </si>
  <si>
    <t xml:space="preserve">Sondrio </t>
  </si>
  <si>
    <t xml:space="preserve">Trento </t>
  </si>
  <si>
    <t xml:space="preserve">Belluno </t>
  </si>
  <si>
    <t>Importazioni</t>
  </si>
  <si>
    <t>I-2013</t>
  </si>
  <si>
    <t>II-2013</t>
  </si>
  <si>
    <t>Esportazioni</t>
  </si>
  <si>
    <t>MERCE</t>
  </si>
  <si>
    <t>Prodotti delle attivita' manifatturiere</t>
  </si>
  <si>
    <t>Prodotti dell'agricoltura, della silvicoltura e della pesca</t>
  </si>
  <si>
    <t>Prodotti dell'estrazione di minerali da cave e miniere</t>
  </si>
  <si>
    <t>Prodotti delle attivita' di trattamento dei rifiuti e risanamento</t>
  </si>
  <si>
    <t>Altri prodotti o merci</t>
  </si>
  <si>
    <t xml:space="preserve">  Commercio Estero Territori Alps Benchmarking</t>
  </si>
  <si>
    <t>IV-2012</t>
  </si>
  <si>
    <t>III-2012</t>
  </si>
  <si>
    <t>II-2012</t>
  </si>
  <si>
    <t>I-2012</t>
  </si>
  <si>
    <t>III° trimestre 2013</t>
  </si>
  <si>
    <t>III trimestre 2013</t>
  </si>
  <si>
    <t>Extra Comunitaria:   Situazione  al  30.09.2013</t>
  </si>
  <si>
    <t>IV trimestre 2013</t>
  </si>
  <si>
    <t>III-2013</t>
  </si>
  <si>
    <t>Totale 2013</t>
  </si>
  <si>
    <t>IV° trimestre 2013</t>
  </si>
  <si>
    <t>2° trim.2012</t>
  </si>
  <si>
    <t>3-2014</t>
  </si>
  <si>
    <t>2° trim. 2012</t>
  </si>
  <si>
    <t>T Attività di famiglie e convivenze come datori di lavoro p…</t>
  </si>
  <si>
    <t>Tot. 2013</t>
  </si>
  <si>
    <t>31.12.2013</t>
  </si>
  <si>
    <t>Extra Comunitaria:   Situazione  al  31.12.2013</t>
  </si>
  <si>
    <t>1-2014</t>
  </si>
  <si>
    <t>I° trimestre 2014</t>
  </si>
  <si>
    <t>1° trim. 2014</t>
  </si>
  <si>
    <t>1° trim. 2013</t>
  </si>
  <si>
    <t>Extra Comunitaria:   Situazione  al  31.03.2014</t>
  </si>
  <si>
    <t>2013</t>
  </si>
  <si>
    <t>IV-2013</t>
  </si>
  <si>
    <t>2-2014</t>
  </si>
  <si>
    <t>4-2014</t>
  </si>
  <si>
    <t>** Dal 1° gennaio 2006 le cessazioni sono al netto delle cancellazioni d'ufficio</t>
  </si>
  <si>
    <t>I trimestre 2014</t>
  </si>
  <si>
    <t>II trimestre 2014</t>
  </si>
  <si>
    <t>I-2014</t>
  </si>
  <si>
    <t>1°  sem. 2014</t>
  </si>
  <si>
    <t>1° sem. 2014</t>
  </si>
  <si>
    <t>1° sem 2014</t>
  </si>
  <si>
    <t>III° trimestre 2014</t>
  </si>
  <si>
    <t>Extra Comunitaria:   Situazione  al  30.06.2014</t>
  </si>
  <si>
    <t>Extra Comunitaria:   Situazione  al  30.09.2014</t>
  </si>
  <si>
    <t>III trimestre 2014</t>
  </si>
  <si>
    <t>II-2014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</si>
  <si>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</si>
  <si>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</si>
  <si>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</si>
  <si>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</si>
  <si>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</si>
  <si>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</si>
  <si>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</si>
  <si>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</si>
  <si>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</si>
  <si>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</si>
  <si>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</si>
  <si>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</si>
  <si>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</si>
  <si>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</si>
  <si>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</si>
  <si>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</si>
  <si>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</si>
  <si>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</si>
  <si>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Tav. 12.1</t>
  </si>
  <si>
    <t>Tav. 12.2</t>
  </si>
  <si>
    <t>Tav. 12.3</t>
  </si>
  <si>
    <t>Tav. 12.4</t>
  </si>
  <si>
    <t>IV trimestre 2014</t>
  </si>
  <si>
    <t>Tav. 12.5</t>
  </si>
  <si>
    <t>III-2014</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</si>
  <si>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</si>
  <si>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</si>
  <si>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</si>
  <si>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</si>
  <si>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</si>
  <si>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</si>
  <si>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</si>
  <si>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</si>
  <si>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</si>
  <si>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</si>
  <si>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</si>
  <si>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</si>
  <si>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</si>
  <si>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</si>
  <si>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</si>
  <si>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</si>
  <si>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</si>
  <si>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</si>
  <si>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</si>
  <si>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I trimestre 2015</t>
  </si>
  <si>
    <t>IV-2014</t>
  </si>
  <si>
    <t>II trimestre 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</si>
  <si>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</si>
  <si>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</si>
  <si>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</si>
  <si>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</si>
  <si>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</si>
  <si>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</si>
  <si>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</si>
  <si>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</si>
  <si>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</si>
  <si>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</si>
  <si>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</si>
  <si>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</si>
  <si>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</si>
  <si>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</si>
  <si>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</si>
  <si>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</si>
  <si>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</si>
  <si>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</si>
  <si>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</si>
  <si>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</si>
  <si>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</si>
  <si>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</si>
  <si>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</si>
  <si>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</si>
  <si>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I-2015</t>
  </si>
  <si>
    <t>II-2015</t>
  </si>
  <si>
    <t>III-2015</t>
  </si>
  <si>
    <t>IV-2015</t>
  </si>
  <si>
    <t>2-2016</t>
  </si>
  <si>
    <t>I-2016</t>
  </si>
  <si>
    <t>1° sem 2015</t>
  </si>
  <si>
    <t>Totale 2015</t>
  </si>
  <si>
    <t>1°sem. 2015</t>
  </si>
  <si>
    <t>1° sem. 2015</t>
  </si>
  <si>
    <t>1° trimestre 2016</t>
  </si>
  <si>
    <t>2° trimestre 2016</t>
  </si>
  <si>
    <t>1°sem. 2016</t>
  </si>
  <si>
    <t>1°sem.2016</t>
  </si>
  <si>
    <t>II trimestre 2016</t>
  </si>
  <si>
    <t>Extra Comunitaria:   Situazione  al  30.06.2016</t>
  </si>
  <si>
    <t>INDIA</t>
  </si>
  <si>
    <t>Passaggi proprietà</t>
  </si>
  <si>
    <t xml:space="preserve">n.d. </t>
  </si>
  <si>
    <t>31.12.2014</t>
  </si>
  <si>
    <t>31.12.2015</t>
  </si>
  <si>
    <t>Febbraio</t>
  </si>
  <si>
    <t>Marzo</t>
  </si>
  <si>
    <t>3-2016</t>
  </si>
  <si>
    <t>Fonte:    StockView, elaborazioni Ufficio Statistica CCIAA di Sondrio</t>
  </si>
  <si>
    <t>Fonte: StockView e  elaborazioni Ufficio Statistica CCIAA di Sondrio</t>
  </si>
  <si>
    <t>III trimestre 2016</t>
  </si>
  <si>
    <t>Fonte:  Banca d'Italia</t>
  </si>
  <si>
    <t>Tassi Tendenziali Export in %</t>
  </si>
  <si>
    <t>Tassi Tendenziali Import in %</t>
  </si>
  <si>
    <t>Variazione %  tendenziale rispetto al trimestre dell'anno precedente</t>
  </si>
  <si>
    <t>% U.E sul totale</t>
  </si>
  <si>
    <t xml:space="preserve">  IMPORTAZIONI   IN  VALORE  PER  TIPOLOGIA  DI  MERCE</t>
  </si>
  <si>
    <t xml:space="preserve">  ESPORTAZIONI  IN  VALORE  PER  TIPOLOGIA  DI  MERCE</t>
  </si>
  <si>
    <t>(Dati Provvisori  -  valori espressi in milioni di Euro)</t>
  </si>
  <si>
    <t>II-2016</t>
  </si>
  <si>
    <t>1-2014**</t>
  </si>
  <si>
    <r>
      <t>**Nella statistica del 1° trimestre 2014 viene introdotta una modifica all'algoritmo di calcolo dell'imprenditoria femminile</t>
    </r>
    <r>
      <rPr>
        <sz val="7"/>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</si>
  <si>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 xml:space="preserve">            SOFFERENZE</t>
  </si>
  <si>
    <t>1° sem 2016</t>
  </si>
  <si>
    <t>Fonte:   Osservatorio del Commercio,  elaborazioni Ufficio Studi CCIAA di Sondrio</t>
  </si>
  <si>
    <t xml:space="preserve">Depositi </t>
  </si>
  <si>
    <t>4-2016</t>
  </si>
  <si>
    <t>31.12.2016</t>
  </si>
  <si>
    <t>IV trimestre 2016</t>
  </si>
  <si>
    <t>Extra Comunitaria:   Situazione  al  30.09.2016</t>
  </si>
  <si>
    <t>Extra Comunitaria:   Situazione  al  30.12.2016</t>
  </si>
  <si>
    <t>III-2016</t>
  </si>
  <si>
    <t>Totale 2016</t>
  </si>
  <si>
    <t>PRIMO</t>
  </si>
  <si>
    <t xml:space="preserve"> trimestre 2017</t>
  </si>
  <si>
    <t>1-2017</t>
  </si>
  <si>
    <t>Extra Comunitaria:   Situazione  al  31.03.2017</t>
  </si>
  <si>
    <t>2016</t>
  </si>
  <si>
    <t>Tot. 2016</t>
  </si>
  <si>
    <t>I trimestre 2017</t>
  </si>
  <si>
    <t>IV-2016</t>
  </si>
  <si>
    <t>Anno  2004</t>
  </si>
  <si>
    <t>Anno  2005</t>
  </si>
  <si>
    <t>Totale Anno  2016</t>
  </si>
  <si>
    <t xml:space="preserve"> Anno  2016</t>
  </si>
  <si>
    <r>
      <rPr>
        <b/>
        <sz val="12"/>
        <rFont val="Calibri"/>
        <family val="2"/>
      </rPr>
      <t>Δ</t>
    </r>
    <r>
      <rPr>
        <b/>
        <sz val="12"/>
        <rFont val="Arial"/>
        <family val="2"/>
      </rPr>
      <t xml:space="preserve">  %  trim.  anno preced.</t>
    </r>
  </si>
  <si>
    <r>
      <rPr>
        <b/>
        <sz val="16"/>
        <rFont val="Calibri"/>
        <family val="2"/>
      </rPr>
      <t>Δ</t>
    </r>
    <r>
      <rPr>
        <b/>
        <sz val="12"/>
        <rFont val="Arial"/>
        <family val="2"/>
      </rPr>
      <t xml:space="preserve">  %  trim.  anno preced.</t>
    </r>
  </si>
  <si>
    <t>Trend  del Valore percentuale scambi  UE sul totale IMPORT EXPORT</t>
  </si>
  <si>
    <t>2016/2015</t>
  </si>
  <si>
    <t xml:space="preserve">Variazione </t>
  </si>
  <si>
    <t>Amm.</t>
  </si>
  <si>
    <t xml:space="preserve"> --</t>
  </si>
  <si>
    <t>2-2017</t>
  </si>
  <si>
    <t>II trimestre 2017</t>
  </si>
  <si>
    <r>
      <t>**Nella statistica del 1° trimestre 2014 viene introdotta una modifica all'algoritmo di calcolo dell'imprenditoria femminile</t>
    </r>
    <r>
      <rPr>
        <sz val="8"/>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</si>
  <si>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Extra Comunitaria:   Situazione  al  30.06.2017</t>
  </si>
  <si>
    <t>2° trim 2017</t>
  </si>
  <si>
    <t>1° sem 2017</t>
  </si>
  <si>
    <t xml:space="preserve">1° sem 2017 </t>
  </si>
  <si>
    <t>1°sem 2017</t>
  </si>
  <si>
    <t>I Trimestre 2016</t>
  </si>
  <si>
    <t>Variazione % I trim. 2016 - I trim. 2015</t>
  </si>
  <si>
    <t>I Trimestre 2017*</t>
  </si>
  <si>
    <t>Variazione % I trim. 2017 - I trim. 2016</t>
  </si>
  <si>
    <t>I-2017</t>
  </si>
  <si>
    <t xml:space="preserve">  IMPORTAZIONI/ESPORTAZIONI  IN  VALORE  PER  TIPOLOGIA  DI  MERCE   - Territori Alps Benchmarking</t>
  </si>
  <si>
    <t>Tav. 12.1        - 12.2                  - 12.3</t>
  </si>
  <si>
    <t>Tav.  12.3</t>
  </si>
  <si>
    <t xml:space="preserve">Tav.  12.2 </t>
  </si>
  <si>
    <t xml:space="preserve"> Imprese registrate e variazione rispetto al trimestre precedente</t>
  </si>
  <si>
    <t>Fonte:  StockView - elaborazioni Ufficio Statistica CCIAA di Sondrio</t>
  </si>
</sst>
</file>

<file path=xl/styles.xml><?xml version="1.0" encoding="utf-8"?>
<styleSheet xmlns="http://schemas.openxmlformats.org/spreadsheetml/2006/main">
  <numFmts count="13">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 numFmtId="173" formatCode="#,##0.000000"/>
    <numFmt numFmtId="174" formatCode="0.00000"/>
    <numFmt numFmtId="175" formatCode="0.000000"/>
  </numFmts>
  <fonts count="11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b/>
      <vertAlign val="superscript"/>
      <sz val="10"/>
      <name val="Arial"/>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b/>
      <i/>
      <sz val="18"/>
      <name val="Times New Roman"/>
      <family val="1"/>
    </font>
    <font>
      <b/>
      <i/>
      <sz val="9"/>
      <color theme="1"/>
      <name val="Arial"/>
      <family val="2"/>
    </font>
    <font>
      <i/>
      <sz val="6"/>
      <color rgb="FFFF0000"/>
      <name val="Arial"/>
      <family val="2"/>
    </font>
    <font>
      <sz val="7"/>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9"/>
      <color rgb="FFFF0000"/>
      <name val="Arial"/>
      <family val="2"/>
    </font>
    <font>
      <sz val="8"/>
      <color rgb="FF00B050"/>
      <name val="Arial"/>
      <family val="2"/>
    </font>
    <font>
      <i/>
      <sz val="10"/>
      <color rgb="FFFF0000"/>
      <name val="Arial"/>
      <family val="2"/>
    </font>
    <font>
      <i/>
      <sz val="12"/>
      <name val="Arial"/>
      <family val="2"/>
    </font>
    <font>
      <b/>
      <sz val="7.5"/>
      <name val="Verdana"/>
      <family val="2"/>
    </font>
    <font>
      <sz val="11"/>
      <name val="Calibri"/>
      <family val="2"/>
      <scheme val="minor"/>
    </font>
    <font>
      <sz val="12"/>
      <color theme="1"/>
      <name val="Calibri"/>
      <family val="2"/>
      <scheme val="minor"/>
    </font>
    <font>
      <sz val="12"/>
      <name val="Verdana"/>
      <family val="2"/>
    </font>
    <font>
      <b/>
      <sz val="12"/>
      <name val="Calibri"/>
      <family val="2"/>
    </font>
    <font>
      <b/>
      <sz val="16"/>
      <name val="Calibri"/>
      <family val="2"/>
    </font>
    <font>
      <b/>
      <sz val="12"/>
      <color theme="0"/>
      <name val="Arial"/>
      <family val="2"/>
    </font>
    <font>
      <sz val="12"/>
      <color theme="1"/>
      <name val="Verdana"/>
      <family val="2"/>
    </font>
    <font>
      <b/>
      <sz val="12"/>
      <color theme="1"/>
      <name val="Tahoma"/>
      <family val="2"/>
    </font>
    <font>
      <b/>
      <sz val="7"/>
      <color theme="0"/>
      <name val="Arial"/>
      <family val="2"/>
    </font>
    <font>
      <sz val="7.5"/>
      <color theme="0"/>
      <name val="Verdana"/>
      <family val="2"/>
    </font>
    <font>
      <i/>
      <sz val="8"/>
      <color theme="0"/>
      <name val="Arial"/>
      <family val="2"/>
    </font>
    <font>
      <i/>
      <sz val="10"/>
      <color theme="0"/>
      <name val="Arial"/>
      <family val="2"/>
    </font>
    <font>
      <sz val="12"/>
      <color theme="0"/>
      <name val="Arial"/>
      <family val="2"/>
    </font>
  </fonts>
  <fills count="59">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s>
  <borders count="1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54"/>
      </top>
      <bottom style="thin">
        <color indexed="54"/>
      </bottom>
      <diagonal/>
    </border>
    <border>
      <left/>
      <right style="medium">
        <color indexed="64"/>
      </right>
      <top style="thin">
        <color indexed="54"/>
      </top>
      <bottom style="thin">
        <color indexed="5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auto="1"/>
      </bottom>
      <diagonal/>
    </border>
  </borders>
  <cellStyleXfs count="59">
    <xf numFmtId="0" fontId="0" fillId="0" borderId="0"/>
    <xf numFmtId="0" fontId="59" fillId="10" borderId="84" applyNumberFormat="0" applyAlignment="0" applyProtection="0"/>
    <xf numFmtId="0" fontId="60" fillId="0" borderId="85" applyNumberFormat="0" applyFill="0" applyAlignment="0" applyProtection="0"/>
    <xf numFmtId="0" fontId="13" fillId="0" borderId="0" applyNumberFormat="0" applyFill="0" applyBorder="0" applyAlignment="0" applyProtection="0">
      <alignment vertical="top"/>
      <protection locked="0"/>
    </xf>
    <xf numFmtId="0" fontId="61" fillId="11" borderId="84" applyNumberFormat="0" applyAlignment="0" applyProtection="0"/>
    <xf numFmtId="43" fontId="3" fillId="0" borderId="0" applyFont="0" applyFill="0" applyBorder="0" applyAlignment="0" applyProtection="0"/>
    <xf numFmtId="0" fontId="42" fillId="0" borderId="0"/>
    <xf numFmtId="0" fontId="58" fillId="0" borderId="0"/>
    <xf numFmtId="0" fontId="56" fillId="0" borderId="0"/>
    <xf numFmtId="0" fontId="29" fillId="0" borderId="0"/>
    <xf numFmtId="0" fontId="58" fillId="12" borderId="86" applyNumberFormat="0" applyFont="0" applyAlignment="0" applyProtection="0"/>
    <xf numFmtId="0" fontId="62" fillId="10" borderId="87" applyNumberFormat="0" applyAlignment="0" applyProtection="0"/>
    <xf numFmtId="9" fontId="3"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88" applyNumberFormat="0" applyFill="0" applyAlignment="0" applyProtection="0"/>
    <xf numFmtId="0" fontId="67" fillId="0" borderId="89" applyNumberFormat="0" applyFill="0" applyAlignment="0" applyProtection="0"/>
    <xf numFmtId="0" fontId="68" fillId="0" borderId="90" applyNumberFormat="0" applyFill="0" applyAlignment="0" applyProtection="0"/>
    <xf numFmtId="0" fontId="68" fillId="0" borderId="0" applyNumberFormat="0" applyFill="0" applyBorder="0" applyAlignment="0" applyProtection="0"/>
    <xf numFmtId="0" fontId="69"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2" borderId="86" applyNumberFormat="0" applyFont="0" applyAlignment="0" applyProtection="0"/>
    <xf numFmtId="9" fontId="3" fillId="0" borderId="0" applyFont="0" applyFill="0" applyBorder="0" applyAlignment="0" applyProtection="0"/>
    <xf numFmtId="0" fontId="3" fillId="0" borderId="0"/>
    <xf numFmtId="0" fontId="86" fillId="28" borderId="0" applyNumberFormat="0" applyBorder="0" applyAlignment="0" applyProtection="0"/>
    <xf numFmtId="0" fontId="87" fillId="29" borderId="0" applyNumberFormat="0" applyBorder="0" applyAlignment="0" applyProtection="0"/>
    <xf numFmtId="0" fontId="88" fillId="30" borderId="0" applyNumberFormat="0" applyBorder="0" applyAlignment="0" applyProtection="0"/>
    <xf numFmtId="0" fontId="89" fillId="31" borderId="129" applyNumberFormat="0" applyAlignment="0" applyProtection="0"/>
    <xf numFmtId="0" fontId="9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90" fillId="39" borderId="0" applyNumberFormat="0" applyBorder="0" applyAlignment="0" applyProtection="0"/>
    <xf numFmtId="0" fontId="9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90" fillId="43" borderId="0" applyNumberFormat="0" applyBorder="0" applyAlignment="0" applyProtection="0"/>
    <xf numFmtId="0" fontId="9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90" fillId="47" borderId="0" applyNumberFormat="0" applyBorder="0" applyAlignment="0" applyProtection="0"/>
    <xf numFmtId="0" fontId="9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90" fillId="51" borderId="0" applyNumberFormat="0" applyBorder="0" applyAlignment="0" applyProtection="0"/>
    <xf numFmtId="0" fontId="9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90" fillId="55" borderId="0" applyNumberFormat="0" applyBorder="0" applyAlignment="0" applyProtection="0"/>
    <xf numFmtId="0" fontId="1" fillId="0" borderId="0"/>
    <xf numFmtId="0" fontId="1" fillId="12" borderId="86" applyNumberFormat="0" applyFont="0" applyAlignment="0" applyProtection="0"/>
  </cellStyleXfs>
  <cellXfs count="5163">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4" fontId="9" fillId="0" borderId="21"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4" borderId="9" xfId="0" applyNumberFormat="1" applyFont="1" applyFill="1" applyBorder="1" applyAlignment="1">
      <alignment horizont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18" fillId="4" borderId="15"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9" xfId="0" applyNumberFormat="1" applyFont="1" applyFill="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9" fillId="0" borderId="0" xfId="0" applyFont="1" applyBorder="1" applyAlignment="1">
      <alignment horizontal="center" vertical="justify"/>
    </xf>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165" fontId="18" fillId="4" borderId="9" xfId="0" applyNumberFormat="1" applyFont="1" applyFill="1" applyBorder="1" applyAlignment="1">
      <alignment horizontal="center"/>
    </xf>
    <xf numFmtId="165" fontId="18" fillId="3" borderId="40" xfId="0" applyNumberFormat="1" applyFont="1" applyFill="1" applyBorder="1" applyAlignment="1">
      <alignment horizontal="center"/>
    </xf>
    <xf numFmtId="165" fontId="18" fillId="3" borderId="12" xfId="0" applyNumberFormat="1" applyFont="1" applyFill="1" applyBorder="1" applyAlignment="1">
      <alignment horizontal="center"/>
    </xf>
    <xf numFmtId="165" fontId="18" fillId="3" borderId="17" xfId="0" applyNumberFormat="1" applyFont="1" applyFill="1" applyBorder="1" applyAlignment="1">
      <alignment horizontal="center"/>
    </xf>
    <xf numFmtId="165" fontId="18" fillId="4" borderId="15" xfId="0" applyNumberFormat="1" applyFont="1" applyFill="1" applyBorder="1" applyAlignment="1">
      <alignment horizontal="center"/>
    </xf>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3" fontId="18" fillId="4" borderId="40" xfId="0" applyNumberFormat="1" applyFont="1" applyFill="1" applyBorder="1" applyAlignment="1">
      <alignment horizontal="center"/>
    </xf>
    <xf numFmtId="4" fontId="9" fillId="0" borderId="46" xfId="0" applyNumberFormat="1" applyFont="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22" fillId="4" borderId="56" xfId="0" applyFont="1" applyFill="1" applyBorder="1" applyAlignment="1">
      <alignment horizontal="center" vertical="justify"/>
    </xf>
    <xf numFmtId="3" fontId="18" fillId="0" borderId="9" xfId="0" quotePrefix="1" applyNumberFormat="1" applyFont="1" applyFill="1" applyBorder="1" applyAlignment="1">
      <alignment horizontal="center"/>
    </xf>
    <xf numFmtId="0" fontId="9" fillId="0" borderId="21" xfId="0" applyFont="1" applyFill="1" applyBorder="1" applyAlignment="1">
      <alignment horizontal="center"/>
    </xf>
    <xf numFmtId="0" fontId="4" fillId="0" borderId="0" xfId="0" applyFont="1" applyAlignment="1">
      <alignment horizont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7" fillId="4" borderId="53" xfId="0" applyFont="1" applyFill="1" applyBorder="1" applyAlignment="1">
      <alignment horizontal="center" vertical="center" wrapText="1"/>
    </xf>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21" fillId="4" borderId="6" xfId="0" applyFont="1" applyFill="1" applyBorder="1" applyAlignment="1">
      <alignment horizontal="center" vertical="center"/>
    </xf>
    <xf numFmtId="0" fontId="18" fillId="4" borderId="62" xfId="0" applyFont="1" applyFill="1" applyBorder="1" applyAlignment="1">
      <alignment horizontal="center" vertical="center"/>
    </xf>
    <xf numFmtId="4" fontId="27" fillId="0" borderId="11" xfId="0" quotePrefix="1" applyNumberFormat="1" applyFont="1" applyBorder="1" applyAlignment="1">
      <alignment horizontal="center"/>
    </xf>
    <xf numFmtId="4" fontId="27" fillId="0" borderId="12" xfId="0" applyNumberFormat="1" applyFont="1" applyBorder="1" applyAlignment="1">
      <alignment horizontal="center"/>
    </xf>
    <xf numFmtId="4" fontId="27" fillId="0" borderId="11" xfId="0" applyNumberFormat="1" applyFont="1" applyBorder="1" applyAlignment="1">
      <alignment horizontal="center"/>
    </xf>
    <xf numFmtId="4" fontId="27" fillId="0" borderId="36" xfId="0" applyNumberFormat="1" applyFont="1" applyBorder="1" applyAlignment="1">
      <alignment horizontal="center"/>
    </xf>
    <xf numFmtId="4" fontId="27" fillId="0" borderId="22" xfId="0" applyNumberFormat="1" applyFont="1" applyBorder="1" applyAlignment="1">
      <alignment horizontal="center"/>
    </xf>
    <xf numFmtId="4" fontId="27" fillId="0" borderId="17" xfId="0" quotePrefix="1" applyNumberFormat="1" applyFont="1" applyBorder="1" applyAlignment="1">
      <alignment horizontal="center"/>
    </xf>
    <xf numFmtId="4" fontId="27" fillId="0" borderId="17" xfId="0" applyNumberFormat="1" applyFont="1" applyBorder="1" applyAlignment="1">
      <alignment horizontal="center"/>
    </xf>
    <xf numFmtId="4" fontId="27" fillId="0" borderId="21" xfId="0" applyNumberFormat="1" applyFont="1" applyBorder="1" applyAlignment="1">
      <alignment horizontal="center"/>
    </xf>
    <xf numFmtId="4" fontId="27" fillId="0" borderId="8" xfId="0" quotePrefix="1" applyNumberFormat="1" applyFont="1" applyBorder="1" applyAlignment="1">
      <alignment horizontal="center"/>
    </xf>
    <xf numFmtId="4" fontId="27" fillId="0" borderId="8" xfId="0" applyNumberFormat="1" applyFont="1" applyBorder="1" applyAlignment="1">
      <alignment horizontal="center"/>
    </xf>
    <xf numFmtId="4" fontId="27" fillId="0" borderId="32"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 fontId="9" fillId="0" borderId="14" xfId="0" applyNumberFormat="1" applyFont="1" applyBorder="1" applyAlignment="1">
      <alignment horizontal="center"/>
    </xf>
    <xf numFmtId="4" fontId="27" fillId="0" borderId="20"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12" fillId="0" borderId="0" xfId="9" applyFont="1" applyBorder="1" applyAlignment="1"/>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4" fontId="9" fillId="0" borderId="32"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4" fillId="0" borderId="0" xfId="9" applyFont="1" applyBorder="1" applyAlignment="1">
      <alignment wrapText="1"/>
    </xf>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3" fontId="9" fillId="0" borderId="32"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1"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5"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0" fillId="2" borderId="37"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3" fontId="12" fillId="0" borderId="0" xfId="9" applyNumberFormat="1" applyFont="1" applyBorder="1" applyAlignmen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0" fontId="22" fillId="4" borderId="57" xfId="0" applyFont="1" applyFill="1" applyBorder="1" applyAlignment="1">
      <alignment horizontal="center" vertical="justify"/>
    </xf>
    <xf numFmtId="0" fontId="22" fillId="4" borderId="5" xfId="0" applyFont="1" applyFill="1" applyBorder="1" applyAlignment="1">
      <alignment horizontal="center" vertical="justify"/>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17" fillId="4" borderId="62" xfId="0" applyFont="1" applyFill="1" applyBorder="1" applyAlignment="1">
      <alignment horizontal="center" vertical="center" wrapText="1"/>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3" fontId="9" fillId="0" borderId="2" xfId="9" applyNumberFormat="1" applyFont="1" applyBorder="1" applyAlignment="1">
      <alignment horizontal="center"/>
    </xf>
    <xf numFmtId="3" fontId="9" fillId="0" borderId="3" xfId="9" applyNumberFormat="1" applyFont="1" applyBorder="1" applyAlignment="1">
      <alignment horizontal="center"/>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3" fontId="18" fillId="0" borderId="0" xfId="0" applyNumberFormat="1" applyFont="1" applyFill="1" applyBorder="1" applyAlignment="1">
      <alignment horizontal="center"/>
    </xf>
    <xf numFmtId="0" fontId="9" fillId="0" borderId="0" xfId="0" applyFont="1" applyFill="1" applyBorder="1"/>
    <xf numFmtId="4" fontId="18" fillId="4" borderId="55" xfId="0" applyNumberFormat="1" applyFont="1" applyFill="1" applyBorder="1" applyAlignment="1">
      <alignment horizontal="center"/>
    </xf>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164" fontId="4" fillId="0" borderId="22" xfId="0" quotePrefix="1" applyNumberFormat="1" applyFont="1" applyBorder="1" applyAlignment="1">
      <alignment horizontal="center"/>
    </xf>
    <xf numFmtId="164" fontId="4" fillId="0" borderId="21" xfId="0" quotePrefix="1" applyNumberFormat="1" applyFont="1" applyBorder="1" applyAlignment="1">
      <alignment horizontal="center"/>
    </xf>
    <xf numFmtId="164" fontId="4" fillId="0" borderId="13" xfId="0" quotePrefix="1" applyNumberFormat="1" applyFont="1" applyBorder="1" applyAlignment="1">
      <alignment horizontal="center"/>
    </xf>
    <xf numFmtId="4" fontId="4" fillId="0" borderId="12" xfId="0" applyNumberFormat="1" applyFont="1" applyBorder="1" applyAlignment="1">
      <alignment horizont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1" fontId="9" fillId="0" borderId="9" xfId="0" applyNumberFormat="1" applyFont="1" applyBorder="1" applyAlignment="1">
      <alignment horizontal="center"/>
    </xf>
    <xf numFmtId="169" fontId="9" fillId="0" borderId="22" xfId="0" applyNumberFormat="1" applyFont="1" applyBorder="1" applyAlignment="1">
      <alignment horizontal="center"/>
    </xf>
    <xf numFmtId="4" fontId="9" fillId="0" borderId="43" xfId="0" applyNumberFormat="1" applyFont="1" applyBorder="1" applyAlignment="1">
      <alignment horizontal="center"/>
    </xf>
    <xf numFmtId="169" fontId="9" fillId="0" borderId="13"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17" fontId="21" fillId="0" borderId="72" xfId="9" quotePrefix="1" applyNumberFormat="1" applyFont="1" applyFill="1" applyBorder="1"/>
    <xf numFmtId="3" fontId="18" fillId="4" borderId="72" xfId="0" applyNumberFormat="1" applyFont="1" applyFill="1" applyBorder="1" applyAlignment="1">
      <alignment horizontal="center"/>
    </xf>
    <xf numFmtId="3" fontId="9" fillId="0" borderId="55" xfId="9" applyNumberFormat="1" applyFont="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3" fontId="9" fillId="0" borderId="40" xfId="9" applyNumberFormat="1" applyFont="1" applyBorder="1" applyAlignment="1">
      <alignment horizontal="center"/>
    </xf>
    <xf numFmtId="3" fontId="9" fillId="0" borderId="1"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4" fillId="0" borderId="23" xfId="0" applyFont="1" applyBorder="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8" fillId="3" borderId="12" xfId="0" applyNumberFormat="1" applyFont="1" applyFill="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165" fontId="18" fillId="4" borderId="55" xfId="0" applyNumberFormat="1" applyFont="1" applyFill="1" applyBorder="1" applyAlignment="1">
      <alignment horizontal="center"/>
    </xf>
    <xf numFmtId="4" fontId="18" fillId="3" borderId="17" xfId="0" applyNumberFormat="1" applyFont="1" applyFill="1" applyBorder="1" applyAlignment="1">
      <alignment horizontal="center"/>
    </xf>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9" fontId="0" fillId="0" borderId="0" xfId="12" applyFon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4" fillId="0" borderId="0" xfId="0" applyNumberFormat="1" applyFont="1" applyAlignment="1">
      <alignment horizontal="right" wrapText="1"/>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2" fillId="0" borderId="0" xfId="0" quotePrefix="1" applyNumberFormat="1" applyFont="1" applyFill="1"/>
    <xf numFmtId="0" fontId="35" fillId="0" borderId="0" xfId="0" quotePrefix="1" applyNumberFormat="1" applyFont="1" applyFill="1"/>
    <xf numFmtId="0" fontId="32"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6" fillId="0" borderId="0" xfId="3" applyFont="1" applyAlignment="1" applyProtection="1">
      <alignment horizontal="center" vertical="center"/>
    </xf>
    <xf numFmtId="0" fontId="27" fillId="0" borderId="15" xfId="0" quotePrefix="1" applyFont="1" applyBorder="1" applyAlignment="1">
      <alignment horizontal="left"/>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4" fontId="9" fillId="0" borderId="0" xfId="0" applyNumberFormat="1" applyFont="1"/>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17" fontId="27" fillId="0" borderId="55" xfId="0" quotePrefix="1" applyNumberFormat="1" applyFont="1" applyBorder="1"/>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2" fillId="4" borderId="56" xfId="0" applyFont="1" applyFill="1" applyBorder="1" applyAlignment="1">
      <alignment horizontal="center" vertical="center" wrapText="1"/>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1"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7"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8" fillId="0" borderId="0" xfId="0" applyFont="1" applyBorder="1" applyAlignment="1">
      <alignment horizontal="center" vertical="center"/>
    </xf>
    <xf numFmtId="0" fontId="39" fillId="0" borderId="0" xfId="0" applyFont="1" applyAlignment="1">
      <alignment horizontal="center"/>
    </xf>
    <xf numFmtId="0" fontId="40"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0" fontId="6" fillId="3" borderId="62" xfId="0" applyFont="1" applyFill="1" applyBorder="1" applyAlignment="1">
      <alignment horizontal="center"/>
    </xf>
    <xf numFmtId="0" fontId="27" fillId="0" borderId="10" xfId="0" quotePrefix="1" applyFont="1" applyFill="1" applyBorder="1"/>
    <xf numFmtId="3" fontId="18" fillId="0" borderId="72" xfId="0" applyNumberFormat="1" applyFont="1" applyBorder="1" applyAlignment="1">
      <alignment horizont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4"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70" fillId="0" borderId="40" xfId="0" applyNumberFormat="1" applyFont="1" applyBorder="1" applyAlignment="1">
      <alignment horizontal="center"/>
    </xf>
    <xf numFmtId="3" fontId="70"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3" fontId="9" fillId="0" borderId="19" xfId="0" quotePrefix="1" applyNumberFormat="1" applyFont="1" applyBorder="1" applyAlignment="1">
      <alignment horizontal="center"/>
    </xf>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4" borderId="42" xfId="0" applyNumberFormat="1" applyFont="1" applyFill="1" applyBorder="1" applyAlignment="1">
      <alignment horizontal="right" vertical="center"/>
    </xf>
    <xf numFmtId="3" fontId="11" fillId="14" borderId="42" xfId="0" applyNumberFormat="1" applyFont="1" applyFill="1" applyBorder="1" applyAlignment="1">
      <alignment horizontal="right" vertical="center"/>
    </xf>
    <xf numFmtId="3" fontId="11" fillId="14"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3" borderId="30" xfId="0" quotePrefix="1" applyNumberFormat="1" applyFont="1" applyFill="1" applyBorder="1"/>
    <xf numFmtId="17" fontId="71"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3"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4" borderId="73" xfId="0" applyNumberFormat="1" applyFont="1" applyFill="1" applyBorder="1" applyAlignment="1">
      <alignment horizontal="right" vertical="center"/>
    </xf>
    <xf numFmtId="3" fontId="11" fillId="14"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0" fontId="17" fillId="4" borderId="4" xfId="0" applyFont="1" applyFill="1" applyBorder="1" applyAlignment="1">
      <alignment horizontal="center" vertical="center" wrapText="1"/>
    </xf>
    <xf numFmtId="3" fontId="9" fillId="0" borderId="55" xfId="0" applyNumberFormat="1" applyFont="1" applyFill="1" applyBorder="1" applyAlignment="1">
      <alignment horizontal="center"/>
    </xf>
    <xf numFmtId="0" fontId="21" fillId="0" borderId="55" xfId="0" quotePrefix="1" applyFont="1" applyFill="1" applyBorder="1"/>
    <xf numFmtId="4" fontId="18" fillId="3" borderId="40" xfId="0" applyNumberFormat="1" applyFont="1" applyFill="1" applyBorder="1" applyAlignment="1">
      <alignment horizontal="center"/>
    </xf>
    <xf numFmtId="4" fontId="11" fillId="4" borderId="55" xfId="0" applyNumberFormat="1" applyFont="1" applyFill="1" applyBorder="1" applyAlignment="1">
      <alignment horizontal="center"/>
    </xf>
    <xf numFmtId="10" fontId="4" fillId="0" borderId="22" xfId="12" applyNumberFormat="1" applyFont="1" applyFill="1" applyBorder="1"/>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4" fontId="27" fillId="0" borderId="40" xfId="0" applyNumberFormat="1" applyFont="1" applyBorder="1" applyAlignment="1">
      <alignment horizontal="center"/>
    </xf>
    <xf numFmtId="4" fontId="27" fillId="0" borderId="46" xfId="0" applyNumberFormat="1" applyFont="1" applyBorder="1" applyAlignment="1">
      <alignment horizontal="center"/>
    </xf>
    <xf numFmtId="3" fontId="6" fillId="0" borderId="0" xfId="0" applyNumberFormat="1" applyFont="1" applyBorder="1" applyAlignment="1">
      <alignment horizontal="center"/>
    </xf>
    <xf numFmtId="4" fontId="27" fillId="0" borderId="1" xfId="0" applyNumberFormat="1" applyFont="1" applyBorder="1" applyAlignment="1">
      <alignment horizontal="center"/>
    </xf>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3" fontId="18" fillId="4" borderId="20" xfId="0" quotePrefix="1" applyNumberFormat="1" applyFont="1" applyFill="1" applyBorder="1" applyAlignment="1">
      <alignment horizont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17" fontId="27" fillId="0" borderId="72" xfId="0" quotePrefix="1" applyNumberFormat="1" applyFont="1" applyBorder="1"/>
    <xf numFmtId="0" fontId="9" fillId="4" borderId="6" xfId="0" applyFont="1" applyFill="1" applyBorder="1" applyAlignment="1">
      <alignment horizontal="center" vertical="center"/>
    </xf>
    <xf numFmtId="3" fontId="6" fillId="0" borderId="55" xfId="0" applyNumberFormat="1" applyFont="1" applyBorder="1" applyAlignment="1">
      <alignment horizontal="center"/>
    </xf>
    <xf numFmtId="3" fontId="6" fillId="0" borderId="9" xfId="0" applyNumberFormat="1" applyFont="1" applyBorder="1" applyAlignment="1">
      <alignment horizontal="center"/>
    </xf>
    <xf numFmtId="0" fontId="20" fillId="4" borderId="6" xfId="0" applyFont="1" applyFill="1" applyBorder="1" applyAlignment="1">
      <alignment horizontal="left" vertical="center" wrapText="1"/>
    </xf>
    <xf numFmtId="3" fontId="6" fillId="0" borderId="15" xfId="0" quotePrefix="1" applyNumberFormat="1" applyFont="1" applyBorder="1" applyAlignment="1">
      <alignment horizontal="center"/>
    </xf>
    <xf numFmtId="3" fontId="6" fillId="0" borderId="15" xfId="0" applyNumberFormat="1" applyFont="1" applyBorder="1" applyAlignment="1">
      <alignment horizontal="center"/>
    </xf>
    <xf numFmtId="0" fontId="20" fillId="4" borderId="4" xfId="0" applyFont="1" applyFill="1" applyBorder="1" applyAlignment="1">
      <alignment horizontal="left" vertical="center" wrapText="1"/>
    </xf>
    <xf numFmtId="3" fontId="6" fillId="0" borderId="20" xfId="0" quotePrefix="1" applyNumberFormat="1" applyFont="1" applyBorder="1" applyAlignment="1">
      <alignment horizontal="center"/>
    </xf>
    <xf numFmtId="3" fontId="6" fillId="0" borderId="20" xfId="0" applyNumberFormat="1" applyFont="1" applyBorder="1" applyAlignment="1">
      <alignment horizontal="center"/>
    </xf>
    <xf numFmtId="4" fontId="27" fillId="0" borderId="40" xfId="0" quotePrefix="1" applyNumberFormat="1" applyFont="1" applyBorder="1" applyAlignment="1">
      <alignment horizontal="center"/>
    </xf>
    <xf numFmtId="4" fontId="27" fillId="0" borderId="12" xfId="0" quotePrefix="1" applyNumberFormat="1" applyFont="1" applyBorder="1" applyAlignment="1">
      <alignment horizontal="center"/>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1"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3" fillId="4" borderId="29" xfId="6" applyFont="1" applyFill="1" applyBorder="1" applyAlignment="1">
      <alignment horizontal="center"/>
    </xf>
    <xf numFmtId="0" fontId="43"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6"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6" borderId="7" xfId="0" applyNumberFormat="1" applyFont="1" applyFill="1" applyBorder="1"/>
    <xf numFmtId="3" fontId="11" fillId="16"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6"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6" borderId="48" xfId="0" applyNumberFormat="1" applyFont="1" applyFill="1" applyBorder="1" applyAlignment="1">
      <alignment horizontal="center"/>
    </xf>
    <xf numFmtId="3" fontId="11" fillId="16"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6"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6"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6" borderId="7" xfId="0" applyNumberFormat="1" applyFont="1" applyFill="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Border="1" applyAlignment="1">
      <alignment vertical="center"/>
    </xf>
    <xf numFmtId="0" fontId="49"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3" fillId="17" borderId="28" xfId="6" applyFont="1" applyFill="1" applyBorder="1" applyAlignment="1">
      <alignment horizontal="center" vertical="center"/>
    </xf>
    <xf numFmtId="0" fontId="45" fillId="4" borderId="28" xfId="6" applyFont="1" applyFill="1" applyBorder="1" applyAlignment="1">
      <alignment horizontal="center"/>
    </xf>
    <xf numFmtId="0" fontId="45" fillId="4" borderId="43" xfId="6" applyFont="1" applyFill="1" applyBorder="1" applyAlignment="1">
      <alignment horizontal="center"/>
    </xf>
    <xf numFmtId="0" fontId="45" fillId="4" borderId="65" xfId="6" applyFont="1" applyFill="1" applyBorder="1" applyAlignment="1">
      <alignment horizontal="center"/>
    </xf>
    <xf numFmtId="0" fontId="14" fillId="4" borderId="24" xfId="6" applyFont="1" applyFill="1" applyBorder="1" applyAlignment="1">
      <alignment horizontal="center"/>
    </xf>
    <xf numFmtId="0" fontId="43" fillId="17" borderId="23" xfId="6" applyFont="1" applyFill="1" applyBorder="1" applyAlignment="1">
      <alignment horizontal="center" vertical="center"/>
    </xf>
    <xf numFmtId="0" fontId="45" fillId="4" borderId="80" xfId="6" applyFont="1" applyFill="1" applyBorder="1" applyAlignment="1">
      <alignment horizontal="center" vertical="center"/>
    </xf>
    <xf numFmtId="0" fontId="45" fillId="4" borderId="73" xfId="6" applyFont="1" applyFill="1" applyBorder="1" applyAlignment="1">
      <alignment horizontal="center" vertical="center"/>
    </xf>
    <xf numFmtId="0" fontId="45" fillId="4" borderId="75" xfId="6" applyFont="1" applyFill="1" applyBorder="1" applyAlignment="1">
      <alignment horizontal="center" vertical="center"/>
    </xf>
    <xf numFmtId="0" fontId="45" fillId="18" borderId="80" xfId="6" applyFont="1" applyFill="1" applyBorder="1" applyAlignment="1">
      <alignment horizontal="center" vertical="center"/>
    </xf>
    <xf numFmtId="0" fontId="45" fillId="18"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6"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6" borderId="60" xfId="6" applyNumberFormat="1" applyFont="1" applyFill="1" applyBorder="1" applyAlignment="1">
      <alignment horizontal="center"/>
    </xf>
    <xf numFmtId="3" fontId="14" fillId="16"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6" borderId="24" xfId="0" quotePrefix="1" applyNumberFormat="1" applyFont="1" applyFill="1" applyBorder="1" applyAlignment="1">
      <alignment horizontal="left"/>
    </xf>
    <xf numFmtId="3" fontId="11" fillId="16" borderId="23" xfId="6" applyNumberFormat="1" applyFont="1" applyFill="1" applyBorder="1" applyAlignment="1">
      <alignment horizontal="center"/>
    </xf>
    <xf numFmtId="3" fontId="11" fillId="16" borderId="35" xfId="6" applyNumberFormat="1" applyFont="1" applyFill="1" applyBorder="1" applyAlignment="1">
      <alignment horizontal="center"/>
    </xf>
    <xf numFmtId="3" fontId="11" fillId="16" borderId="61" xfId="6" applyNumberFormat="1" applyFont="1" applyFill="1" applyBorder="1" applyAlignment="1">
      <alignment horizontal="center"/>
    </xf>
    <xf numFmtId="3" fontId="11" fillId="16"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6" borderId="24" xfId="0" quotePrefix="1" applyNumberFormat="1" applyFont="1" applyFill="1" applyBorder="1" applyAlignment="1">
      <alignment horizontal="center"/>
    </xf>
    <xf numFmtId="3" fontId="11" fillId="16" borderId="41" xfId="6" applyNumberFormat="1" applyFont="1" applyFill="1" applyBorder="1" applyAlignment="1">
      <alignment horizontal="center"/>
    </xf>
    <xf numFmtId="3" fontId="11" fillId="16"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6" borderId="66" xfId="6" applyNumberFormat="1" applyFont="1" applyFill="1" applyBorder="1" applyAlignment="1">
      <alignment horizontal="center"/>
    </xf>
    <xf numFmtId="17" fontId="6" fillId="0" borderId="0" xfId="0" quotePrefix="1" applyNumberFormat="1" applyFont="1" applyFill="1" applyBorder="1"/>
    <xf numFmtId="0" fontId="72" fillId="0" borderId="12" xfId="0" applyFont="1" applyBorder="1" applyAlignment="1">
      <alignment horizontal="center"/>
    </xf>
    <xf numFmtId="3" fontId="8" fillId="0" borderId="22" xfId="6" applyNumberFormat="1" applyFont="1" applyBorder="1" applyAlignment="1">
      <alignment horizontal="center" vertical="center"/>
    </xf>
    <xf numFmtId="0" fontId="72"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6" borderId="66" xfId="6" applyNumberFormat="1" applyFont="1" applyFill="1" applyBorder="1" applyAlignment="1">
      <alignment horizontal="center" vertical="center"/>
    </xf>
    <xf numFmtId="3" fontId="14" fillId="16" borderId="61" xfId="6" applyNumberFormat="1" applyFont="1" applyFill="1" applyBorder="1" applyAlignment="1">
      <alignment horizontal="center" vertical="center"/>
    </xf>
    <xf numFmtId="0" fontId="45" fillId="4" borderId="23" xfId="6" applyFont="1" applyFill="1" applyBorder="1" applyAlignment="1">
      <alignment horizontal="center" vertical="center"/>
    </xf>
    <xf numFmtId="0" fontId="45" fillId="4" borderId="25" xfId="6" applyFont="1" applyFill="1" applyBorder="1" applyAlignment="1">
      <alignment horizontal="center" vertical="center"/>
    </xf>
    <xf numFmtId="0" fontId="45" fillId="4" borderId="41" xfId="6" applyFont="1" applyFill="1" applyBorder="1" applyAlignment="1">
      <alignment horizontal="center" vertical="center"/>
    </xf>
    <xf numFmtId="0" fontId="45" fillId="4" borderId="41" xfId="6" applyFont="1" applyFill="1" applyBorder="1" applyAlignment="1">
      <alignment horizontal="center" vertical="center" wrapText="1"/>
    </xf>
    <xf numFmtId="3" fontId="73"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6" borderId="60" xfId="6" applyNumberFormat="1" applyFont="1" applyFill="1" applyBorder="1" applyAlignment="1">
      <alignment horizontal="center"/>
    </xf>
    <xf numFmtId="3" fontId="50" fillId="0" borderId="9" xfId="0" applyNumberFormat="1" applyFont="1" applyFill="1" applyBorder="1" applyAlignment="1">
      <alignment horizontal="center"/>
    </xf>
    <xf numFmtId="4" fontId="51" fillId="0" borderId="29" xfId="0" applyNumberFormat="1" applyFont="1" applyFill="1" applyBorder="1" applyAlignment="1">
      <alignment horizontal="center"/>
    </xf>
    <xf numFmtId="3" fontId="50" fillId="0" borderId="10" xfId="0" applyNumberFormat="1" applyFont="1" applyFill="1" applyBorder="1" applyAlignment="1">
      <alignment horizontal="center"/>
    </xf>
    <xf numFmtId="0" fontId="50" fillId="0" borderId="29" xfId="0" applyFont="1" applyBorder="1"/>
    <xf numFmtId="4" fontId="51" fillId="0" borderId="10" xfId="0" applyNumberFormat="1" applyFont="1" applyFill="1" applyBorder="1" applyAlignment="1">
      <alignment horizontal="center"/>
    </xf>
    <xf numFmtId="0" fontId="50" fillId="0" borderId="10" xfId="0" applyFont="1" applyBorder="1"/>
    <xf numFmtId="3" fontId="52" fillId="16" borderId="48" xfId="0" applyNumberFormat="1" applyFont="1" applyFill="1" applyBorder="1" applyAlignment="1">
      <alignment horizontal="center"/>
    </xf>
    <xf numFmtId="4" fontId="53" fillId="16" borderId="7" xfId="0" applyNumberFormat="1" applyFont="1" applyFill="1" applyBorder="1" applyAlignment="1">
      <alignment horizontal="center"/>
    </xf>
    <xf numFmtId="3" fontId="50" fillId="16" borderId="7" xfId="0" applyNumberFormat="1" applyFont="1" applyFill="1" applyBorder="1" applyAlignment="1">
      <alignment horizontal="center"/>
    </xf>
    <xf numFmtId="0" fontId="50" fillId="0" borderId="7" xfId="0" applyFont="1" applyBorder="1"/>
    <xf numFmtId="3" fontId="50" fillId="0" borderId="9" xfId="6" applyNumberFormat="1" applyFont="1" applyFill="1" applyBorder="1" applyAlignment="1">
      <alignment horizontal="center"/>
    </xf>
    <xf numFmtId="4" fontId="51" fillId="0" borderId="10" xfId="6" applyNumberFormat="1" applyFont="1" applyFill="1" applyBorder="1" applyAlignment="1">
      <alignment horizontal="center"/>
    </xf>
    <xf numFmtId="3" fontId="50" fillId="0" borderId="10" xfId="6" applyNumberFormat="1" applyFont="1" applyFill="1" applyBorder="1" applyAlignment="1">
      <alignment horizontal="center"/>
    </xf>
    <xf numFmtId="3" fontId="50" fillId="0" borderId="9" xfId="6" applyNumberFormat="1" applyFont="1" applyBorder="1" applyAlignment="1">
      <alignment horizontal="center"/>
    </xf>
    <xf numFmtId="3" fontId="50" fillId="0" borderId="10" xfId="6" applyNumberFormat="1" applyFont="1" applyBorder="1" applyAlignment="1">
      <alignment horizontal="center"/>
    </xf>
    <xf numFmtId="3" fontId="50" fillId="0" borderId="24" xfId="6" applyNumberFormat="1" applyFont="1" applyBorder="1" applyAlignment="1">
      <alignment horizontal="center"/>
    </xf>
    <xf numFmtId="0" fontId="50" fillId="0" borderId="24" xfId="0" applyFont="1" applyBorder="1"/>
    <xf numFmtId="3" fontId="52" fillId="16" borderId="48" xfId="6" applyNumberFormat="1" applyFont="1" applyFill="1" applyBorder="1" applyAlignment="1">
      <alignment horizontal="center"/>
    </xf>
    <xf numFmtId="4" fontId="53" fillId="16" borderId="7" xfId="6" applyNumberFormat="1" applyFont="1" applyFill="1" applyBorder="1" applyAlignment="1">
      <alignment horizontal="center"/>
    </xf>
    <xf numFmtId="3" fontId="52" fillId="16" borderId="7" xfId="6" applyNumberFormat="1" applyFont="1" applyFill="1" applyBorder="1" applyAlignment="1">
      <alignment horizontal="center"/>
    </xf>
    <xf numFmtId="3" fontId="50" fillId="0" borderId="0" xfId="0" applyNumberFormat="1" applyFont="1" applyFill="1" applyBorder="1" applyAlignment="1">
      <alignment horizontal="center"/>
    </xf>
    <xf numFmtId="3" fontId="50" fillId="0" borderId="29" xfId="0" applyNumberFormat="1" applyFont="1" applyFill="1" applyBorder="1" applyAlignment="1">
      <alignment horizontal="center"/>
    </xf>
    <xf numFmtId="3" fontId="50" fillId="0" borderId="10" xfId="0" applyNumberFormat="1" applyFont="1" applyBorder="1" applyAlignment="1">
      <alignment horizontal="center"/>
    </xf>
    <xf numFmtId="3" fontId="50" fillId="0" borderId="24" xfId="0" applyNumberFormat="1" applyFont="1" applyBorder="1" applyAlignment="1">
      <alignment horizontal="center"/>
    </xf>
    <xf numFmtId="3" fontId="52" fillId="16" borderId="49" xfId="0" applyNumberFormat="1" applyFont="1" applyFill="1" applyBorder="1" applyAlignment="1">
      <alignment horizontal="center"/>
    </xf>
    <xf numFmtId="3" fontId="52" fillId="16" borderId="7" xfId="0" applyNumberFormat="1" applyFont="1" applyFill="1" applyBorder="1" applyAlignment="1">
      <alignment horizontal="center"/>
    </xf>
    <xf numFmtId="0" fontId="74" fillId="0" borderId="0" xfId="0" applyFont="1" applyBorder="1" applyAlignment="1">
      <alignment horizontal="center" vertical="center" wrapText="1"/>
    </xf>
    <xf numFmtId="0" fontId="14" fillId="4" borderId="7" xfId="6" applyFont="1" applyFill="1" applyBorder="1" applyAlignment="1">
      <alignment horizontal="center"/>
    </xf>
    <xf numFmtId="0" fontId="45" fillId="18" borderId="59" xfId="6" applyFont="1" applyFill="1" applyBorder="1" applyAlignment="1">
      <alignment horizontal="center" vertical="center"/>
    </xf>
    <xf numFmtId="0" fontId="45" fillId="18" borderId="66" xfId="6" applyFont="1" applyFill="1" applyBorder="1" applyAlignment="1">
      <alignment horizontal="center" vertical="center"/>
    </xf>
    <xf numFmtId="0" fontId="45" fillId="0" borderId="0" xfId="6" applyFont="1" applyFill="1" applyBorder="1" applyAlignment="1">
      <alignment horizontal="center" vertical="center"/>
    </xf>
    <xf numFmtId="0" fontId="45" fillId="0" borderId="0" xfId="0" applyFont="1" applyFill="1" applyBorder="1" applyAlignment="1">
      <alignment horizontal="center" vertical="center" wrapText="1"/>
    </xf>
    <xf numFmtId="0" fontId="72"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3" fillId="0" borderId="0" xfId="0" applyNumberFormat="1" applyFont="1" applyFill="1" applyBorder="1" applyAlignment="1">
      <alignment horizontal="center"/>
    </xf>
    <xf numFmtId="0" fontId="45" fillId="4" borderId="27" xfId="6" applyFont="1" applyFill="1" applyBorder="1" applyAlignment="1">
      <alignment horizontal="center" vertical="center" wrapText="1"/>
    </xf>
    <xf numFmtId="0" fontId="0" fillId="0" borderId="0" xfId="0" applyFont="1" applyFill="1" applyBorder="1" applyAlignment="1"/>
    <xf numFmtId="0" fontId="4" fillId="15" borderId="48" xfId="6" applyFont="1" applyFill="1" applyBorder="1" applyAlignment="1">
      <alignment horizontal="left"/>
    </xf>
    <xf numFmtId="0" fontId="11" fillId="15" borderId="24" xfId="6" applyFont="1" applyFill="1" applyBorder="1" applyAlignment="1">
      <alignment horizontal="center"/>
    </xf>
    <xf numFmtId="0" fontId="14" fillId="15" borderId="28" xfId="6" applyFont="1" applyFill="1" applyBorder="1" applyAlignment="1">
      <alignment horizontal="center" vertical="center"/>
    </xf>
    <xf numFmtId="0" fontId="25" fillId="18"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17" fontId="20" fillId="0" borderId="16" xfId="0" quotePrefix="1" applyNumberFormat="1" applyFont="1" applyBorder="1"/>
    <xf numFmtId="17" fontId="18" fillId="0" borderId="15" xfId="0" quotePrefix="1" applyNumberFormat="1" applyFont="1" applyBorder="1"/>
    <xf numFmtId="17" fontId="18" fillId="0" borderId="16" xfId="0" quotePrefix="1" applyNumberFormat="1" applyFont="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4" borderId="73" xfId="0" applyNumberFormat="1" applyFont="1" applyFill="1" applyBorder="1" applyAlignment="1">
      <alignment horizontal="right" vertical="center"/>
    </xf>
    <xf numFmtId="3" fontId="14" fillId="14" borderId="75" xfId="0" applyNumberFormat="1" applyFont="1" applyFill="1" applyBorder="1" applyAlignment="1">
      <alignment horizontal="right" vertical="center"/>
    </xf>
    <xf numFmtId="0" fontId="5" fillId="14"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3" fillId="2" borderId="49" xfId="0" applyFont="1" applyFill="1" applyBorder="1" applyAlignment="1">
      <alignment horizontal="center" vertical="center"/>
    </xf>
    <xf numFmtId="0" fontId="33"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10" fontId="4" fillId="0" borderId="21" xfId="12" applyNumberFormat="1" applyFont="1" applyFill="1" applyBorder="1"/>
    <xf numFmtId="0" fontId="25" fillId="13" borderId="7" xfId="0" applyFont="1" applyFill="1" applyBorder="1" applyAlignment="1">
      <alignment horizontal="center" vertical="center"/>
    </xf>
    <xf numFmtId="0" fontId="14" fillId="13"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4" borderId="20" xfId="0" applyFont="1" applyFill="1" applyBorder="1" applyAlignment="1">
      <alignment horizontal="center" vertical="center"/>
    </xf>
    <xf numFmtId="0" fontId="16" fillId="16" borderId="56" xfId="0" applyFont="1" applyFill="1" applyBorder="1" applyAlignment="1">
      <alignment horizontal="center" vertical="center"/>
    </xf>
    <xf numFmtId="0" fontId="16" fillId="16" borderId="54" xfId="0" applyFont="1" applyFill="1" applyBorder="1" applyAlignment="1">
      <alignment horizontal="center" vertical="center"/>
    </xf>
    <xf numFmtId="0" fontId="16" fillId="16" borderId="5" xfId="0" applyFont="1" applyFill="1" applyBorder="1" applyAlignment="1">
      <alignment horizontal="center" vertical="center"/>
    </xf>
    <xf numFmtId="0" fontId="4" fillId="19" borderId="0" xfId="0" applyFont="1" applyFill="1"/>
    <xf numFmtId="0" fontId="4" fillId="19"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55"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0"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4"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4"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1" borderId="30" xfId="9" quotePrefix="1" applyNumberFormat="1" applyFont="1" applyFill="1" applyBorder="1" applyAlignment="1">
      <alignment horizontal="center"/>
    </xf>
    <xf numFmtId="3" fontId="18" fillId="20"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1"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1"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1"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0" borderId="16" xfId="9" quotePrefix="1" applyNumberFormat="1" applyFont="1" applyFill="1" applyBorder="1" applyAlignment="1">
      <alignment horizontal="center"/>
    </xf>
    <xf numFmtId="3" fontId="18" fillId="20"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0" borderId="10" xfId="9" quotePrefix="1" applyNumberFormat="1" applyFont="1" applyFill="1" applyBorder="1" applyAlignment="1">
      <alignment horizontal="center"/>
    </xf>
    <xf numFmtId="3" fontId="18" fillId="20"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0" borderId="15" xfId="9" applyNumberFormat="1" applyFont="1" applyFill="1" applyBorder="1" applyAlignment="1">
      <alignment horizontal="center"/>
    </xf>
    <xf numFmtId="3" fontId="18" fillId="21"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0" borderId="15" xfId="0" applyFont="1" applyFill="1" applyBorder="1" applyAlignment="1">
      <alignment horizontal="center"/>
    </xf>
    <xf numFmtId="0" fontId="18" fillId="20" borderId="30" xfId="0" applyFont="1" applyFill="1" applyBorder="1" applyAlignment="1">
      <alignment horizontal="center"/>
    </xf>
    <xf numFmtId="3" fontId="18" fillId="4" borderId="30" xfId="9" applyNumberFormat="1" applyFont="1" applyFill="1" applyBorder="1" applyAlignment="1">
      <alignment horizontal="center"/>
    </xf>
    <xf numFmtId="0" fontId="18" fillId="20" borderId="23" xfId="0" applyFont="1" applyFill="1" applyBorder="1" applyAlignment="1">
      <alignment horizontal="center"/>
    </xf>
    <xf numFmtId="3" fontId="18" fillId="4" borderId="23" xfId="9" applyNumberFormat="1" applyFont="1" applyFill="1" applyBorder="1" applyAlignment="1">
      <alignment horizontal="center"/>
    </xf>
    <xf numFmtId="0" fontId="18" fillId="20"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1"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5"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8" borderId="60"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4" borderId="42" xfId="0" applyFont="1" applyFill="1" applyBorder="1"/>
    <xf numFmtId="0" fontId="27" fillId="14" borderId="42" xfId="0" quotePrefix="1" applyFont="1" applyFill="1" applyBorder="1"/>
    <xf numFmtId="3" fontId="4" fillId="14" borderId="42" xfId="0" applyNumberFormat="1" applyFont="1" applyFill="1" applyBorder="1"/>
    <xf numFmtId="3" fontId="31" fillId="14" borderId="42" xfId="0" applyNumberFormat="1" applyFont="1" applyFill="1" applyBorder="1"/>
    <xf numFmtId="164" fontId="4" fillId="0" borderId="22" xfId="0" quotePrefix="1" applyNumberFormat="1" applyFont="1" applyFill="1" applyBorder="1" applyAlignment="1">
      <alignment horizontal="center"/>
    </xf>
    <xf numFmtId="0" fontId="4" fillId="0" borderId="0" xfId="0" applyFont="1" applyAlignment="1">
      <alignment horizontal="left" vertical="center"/>
    </xf>
    <xf numFmtId="3" fontId="18" fillId="4" borderId="45" xfId="0" applyNumberFormat="1" applyFont="1" applyFill="1" applyBorder="1" applyAlignment="1">
      <alignment horizontal="center"/>
    </xf>
    <xf numFmtId="3" fontId="18" fillId="20" borderId="10" xfId="0" applyNumberFormat="1" applyFont="1" applyFill="1" applyBorder="1" applyAlignment="1">
      <alignment horizontal="center"/>
    </xf>
    <xf numFmtId="3" fontId="18" fillId="20" borderId="16" xfId="0" applyNumberFormat="1" applyFont="1" applyFill="1" applyBorder="1" applyAlignment="1">
      <alignment horizontal="center"/>
    </xf>
    <xf numFmtId="0" fontId="43" fillId="17" borderId="48" xfId="6" applyFont="1" applyFill="1" applyBorder="1" applyAlignment="1">
      <alignment horizontal="center" vertical="center"/>
    </xf>
    <xf numFmtId="3" fontId="14" fillId="16" borderId="66" xfId="6" applyNumberFormat="1" applyFont="1" applyFill="1" applyBorder="1" applyAlignment="1">
      <alignment horizontal="center"/>
    </xf>
    <xf numFmtId="3" fontId="73"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13" xfId="0" applyNumberFormat="1" applyFont="1" applyFill="1" applyBorder="1" applyAlignment="1">
      <alignment horizontal="center"/>
    </xf>
    <xf numFmtId="3" fontId="9" fillId="0" borderId="40" xfId="0" applyNumberFormat="1" applyFont="1" applyFill="1" applyBorder="1" applyAlignment="1">
      <alignment horizontal="center"/>
    </xf>
    <xf numFmtId="4" fontId="9" fillId="4" borderId="0" xfId="0" applyNumberFormat="1" applyFont="1" applyFill="1" applyBorder="1" applyAlignment="1">
      <alignment horizontal="center"/>
    </xf>
    <xf numFmtId="4" fontId="9" fillId="21" borderId="11" xfId="0" applyNumberFormat="1" applyFont="1" applyFill="1" applyBorder="1" applyAlignment="1">
      <alignment horizontal="center"/>
    </xf>
    <xf numFmtId="0" fontId="21" fillId="2" borderId="30" xfId="0" applyFont="1" applyFill="1" applyBorder="1" applyAlignment="1">
      <alignment horizontal="left" vertical="center"/>
    </xf>
    <xf numFmtId="3" fontId="9" fillId="4" borderId="13" xfId="0" applyNumberFormat="1" applyFont="1" applyFill="1" applyBorder="1" applyAlignment="1">
      <alignment horizontal="center"/>
    </xf>
    <xf numFmtId="3" fontId="9" fillId="4" borderId="18" xfId="0" applyNumberFormat="1" applyFont="1" applyFill="1" applyBorder="1" applyAlignment="1">
      <alignment horizontal="center"/>
    </xf>
    <xf numFmtId="0" fontId="18" fillId="0" borderId="12" xfId="0" applyFont="1" applyFill="1" applyBorder="1" applyAlignment="1">
      <alignment horizont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1" borderId="10" xfId="9" quotePrefix="1" applyNumberFormat="1" applyFont="1" applyFill="1" applyBorder="1" applyAlignment="1">
      <alignment horizontal="center"/>
    </xf>
    <xf numFmtId="4" fontId="18" fillId="21" borderId="16" xfId="9" quotePrefix="1" applyNumberFormat="1" applyFont="1" applyFill="1" applyBorder="1" applyAlignment="1">
      <alignment horizontal="center"/>
    </xf>
    <xf numFmtId="0" fontId="20" fillId="20" borderId="6" xfId="9" applyFont="1" applyFill="1" applyBorder="1" applyAlignment="1">
      <alignment horizontal="center" vertical="center" wrapText="1"/>
    </xf>
    <xf numFmtId="0" fontId="4" fillId="22" borderId="0" xfId="0" quotePrefix="1" applyFont="1" applyFill="1"/>
    <xf numFmtId="0" fontId="6" fillId="0" borderId="0" xfId="9" applyFont="1" applyAlignment="1">
      <alignment wrapText="1"/>
    </xf>
    <xf numFmtId="0" fontId="29" fillId="0" borderId="0" xfId="9" applyBorder="1" applyAlignment="1">
      <alignment wrapText="1"/>
    </xf>
    <xf numFmtId="10" fontId="9" fillId="0" borderId="0" xfId="12" applyNumberFormat="1" applyFont="1"/>
    <xf numFmtId="0" fontId="6" fillId="0" borderId="0" xfId="9" applyFont="1" applyBorder="1" applyAlignment="1">
      <alignment wrapText="1"/>
    </xf>
    <xf numFmtId="0" fontId="14" fillId="0" borderId="0" xfId="0" applyFont="1" applyFill="1" applyAlignment="1">
      <alignment horizontal="left" vertical="center"/>
    </xf>
    <xf numFmtId="0" fontId="9" fillId="0" borderId="42" xfId="0" quotePrefix="1" applyFont="1" applyBorder="1"/>
    <xf numFmtId="0" fontId="9" fillId="14" borderId="42" xfId="0" quotePrefix="1" applyFont="1" applyFill="1" applyBorder="1"/>
    <xf numFmtId="17" fontId="9" fillId="14" borderId="42" xfId="0" quotePrefix="1" applyNumberFormat="1" applyFont="1" applyFill="1" applyBorder="1"/>
    <xf numFmtId="17" fontId="9" fillId="0" borderId="42" xfId="0" quotePrefix="1" applyNumberFormat="1" applyFont="1" applyBorder="1"/>
    <xf numFmtId="3" fontId="50" fillId="0" borderId="29" xfId="6" applyNumberFormat="1" applyFont="1" applyFill="1" applyBorder="1" applyAlignment="1">
      <alignment horizontal="center"/>
    </xf>
    <xf numFmtId="17" fontId="5" fillId="16"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6" borderId="29" xfId="0" applyNumberFormat="1" applyFont="1" applyFill="1" applyBorder="1" applyAlignment="1">
      <alignment horizontal="center"/>
    </xf>
    <xf numFmtId="3" fontId="11" fillId="16" borderId="28" xfId="0" applyNumberFormat="1" applyFont="1" applyFill="1" applyBorder="1" applyAlignment="1">
      <alignment horizontal="center"/>
    </xf>
    <xf numFmtId="3" fontId="11" fillId="16"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6" borderId="65" xfId="0" applyNumberFormat="1" applyFont="1" applyFill="1" applyBorder="1" applyAlignment="1">
      <alignment horizontal="center"/>
    </xf>
    <xf numFmtId="3" fontId="11" fillId="16" borderId="50" xfId="0" applyNumberFormat="1" applyFont="1" applyFill="1" applyBorder="1" applyAlignment="1">
      <alignment horizontal="center"/>
    </xf>
    <xf numFmtId="3" fontId="11" fillId="16"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6" borderId="50" xfId="6" applyNumberFormat="1" applyFont="1" applyFill="1" applyBorder="1" applyAlignment="1">
      <alignment horizontal="center"/>
    </xf>
    <xf numFmtId="0" fontId="25" fillId="18" borderId="7" xfId="0" applyFont="1" applyFill="1" applyBorder="1" applyAlignment="1">
      <alignment horizontal="center" vertical="center"/>
    </xf>
    <xf numFmtId="0" fontId="25" fillId="18" borderId="50" xfId="0" applyFont="1" applyFill="1" applyBorder="1" applyAlignment="1">
      <alignment horizontal="center" vertical="center" wrapText="1"/>
    </xf>
    <xf numFmtId="3" fontId="4" fillId="16" borderId="50" xfId="0" applyNumberFormat="1" applyFont="1" applyFill="1" applyBorder="1" applyAlignment="1">
      <alignment horizontal="center"/>
    </xf>
    <xf numFmtId="0" fontId="25" fillId="18" borderId="7" xfId="0" applyFont="1" applyFill="1" applyBorder="1" applyAlignment="1">
      <alignment horizontal="center" vertical="center" wrapText="1"/>
    </xf>
    <xf numFmtId="3" fontId="4" fillId="16"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6" borderId="29" xfId="6" applyNumberFormat="1" applyFont="1" applyFill="1" applyBorder="1" applyAlignment="1">
      <alignment horizontal="center"/>
    </xf>
    <xf numFmtId="3" fontId="11" fillId="16"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6" borderId="29" xfId="0" applyNumberFormat="1" applyFont="1" applyFill="1" applyBorder="1"/>
    <xf numFmtId="3" fontId="14" fillId="16" borderId="28" xfId="6" applyNumberFormat="1" applyFont="1" applyFill="1" applyBorder="1" applyAlignment="1">
      <alignment horizontal="center"/>
    </xf>
    <xf numFmtId="3" fontId="8" fillId="16" borderId="63" xfId="6" applyNumberFormat="1" applyFont="1" applyFill="1" applyBorder="1" applyAlignment="1">
      <alignment horizontal="center"/>
    </xf>
    <xf numFmtId="3" fontId="8" fillId="16" borderId="67" xfId="6" applyNumberFormat="1" applyFont="1" applyFill="1" applyBorder="1" applyAlignment="1">
      <alignment horizontal="center"/>
    </xf>
    <xf numFmtId="3" fontId="8" fillId="16"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3" fillId="0" borderId="12" xfId="0" applyNumberFormat="1" applyFont="1" applyBorder="1" applyAlignment="1">
      <alignment horizontal="center"/>
    </xf>
    <xf numFmtId="3" fontId="14" fillId="16" borderId="7" xfId="6" applyNumberFormat="1" applyFont="1" applyFill="1" applyBorder="1" applyAlignment="1">
      <alignment horizontal="center"/>
    </xf>
    <xf numFmtId="17" fontId="16" fillId="16" borderId="48" xfId="0" applyNumberFormat="1" applyFont="1" applyFill="1" applyBorder="1"/>
    <xf numFmtId="3" fontId="8" fillId="16"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3" fontId="9" fillId="0" borderId="47"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3" fontId="4" fillId="0" borderId="9" xfId="0" applyNumberFormat="1" applyFont="1" applyBorder="1" applyAlignment="1">
      <alignment horizontal="center"/>
    </xf>
    <xf numFmtId="4" fontId="18" fillId="4" borderId="47" xfId="0" applyNumberFormat="1" applyFont="1" applyFill="1" applyBorder="1" applyAlignment="1">
      <alignment horizont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0" fontId="18" fillId="0" borderId="14" xfId="0" applyFont="1" applyFill="1" applyBorder="1" applyAlignment="1">
      <alignment horizontal="center"/>
    </xf>
    <xf numFmtId="0" fontId="27" fillId="0" borderId="16" xfId="0" quotePrefix="1" applyFont="1" applyFill="1" applyBorder="1"/>
    <xf numFmtId="0" fontId="18" fillId="0" borderId="19" xfId="0" applyFont="1" applyFill="1" applyBorder="1" applyAlignment="1">
      <alignment horizontal="center"/>
    </xf>
    <xf numFmtId="0" fontId="18" fillId="0" borderId="40" xfId="0" applyFont="1" applyFill="1" applyBorder="1" applyAlignment="1">
      <alignment horizontal="center"/>
    </xf>
    <xf numFmtId="3" fontId="9" fillId="4" borderId="46" xfId="0" applyNumberFormat="1" applyFont="1" applyFill="1" applyBorder="1" applyAlignment="1">
      <alignment horizontal="center"/>
    </xf>
    <xf numFmtId="3" fontId="9" fillId="0" borderId="46" xfId="0" applyNumberFormat="1" applyFont="1" applyFill="1" applyBorder="1" applyAlignment="1">
      <alignment horizontal="center"/>
    </xf>
    <xf numFmtId="3" fontId="6" fillId="0" borderId="72" xfId="0" applyNumberFormat="1" applyFont="1" applyBorder="1" applyAlignment="1">
      <alignment horizontal="center"/>
    </xf>
    <xf numFmtId="17" fontId="21" fillId="0" borderId="72" xfId="9" applyNumberFormat="1" applyFont="1" applyFill="1" applyBorder="1"/>
    <xf numFmtId="4" fontId="18" fillId="21" borderId="72"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1"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0"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5"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1"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1"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1"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9"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17" fillId="3" borderId="7" xfId="0" applyFont="1" applyFill="1" applyBorder="1" applyAlignment="1">
      <alignment horizontal="center" vertical="center" wrapText="1"/>
    </xf>
    <xf numFmtId="3" fontId="18" fillId="3" borderId="29" xfId="0" quotePrefix="1" applyNumberFormat="1" applyFont="1" applyFill="1" applyBorder="1" applyAlignment="1">
      <alignment horizontal="center"/>
    </xf>
    <xf numFmtId="10" fontId="4" fillId="0" borderId="13" xfId="12" applyNumberFormat="1" applyFont="1" applyFill="1" applyBorder="1"/>
    <xf numFmtId="10" fontId="4" fillId="0" borderId="18" xfId="12" applyNumberFormat="1" applyFont="1" applyFill="1" applyBorder="1"/>
    <xf numFmtId="10" fontId="4" fillId="0" borderId="52" xfId="12" applyNumberFormat="1" applyFont="1" applyFill="1" applyBorder="1"/>
    <xf numFmtId="0" fontId="4" fillId="0" borderId="10" xfId="0" applyFont="1" applyFill="1" applyBorder="1"/>
    <xf numFmtId="4" fontId="11" fillId="4" borderId="14" xfId="0" applyNumberFormat="1" applyFont="1" applyFill="1" applyBorder="1" applyAlignment="1">
      <alignment horizontal="center"/>
    </xf>
    <xf numFmtId="4" fontId="18" fillId="3" borderId="36" xfId="0" applyNumberFormat="1" applyFont="1" applyFill="1" applyBorder="1" applyAlignment="1">
      <alignment horizontal="center"/>
    </xf>
    <xf numFmtId="0" fontId="4" fillId="0" borderId="22" xfId="0" applyFont="1" applyFill="1" applyBorder="1"/>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3" fontId="9" fillId="0" borderId="22" xfId="0" applyNumberFormat="1" applyFont="1" applyFill="1" applyBorder="1" applyAlignment="1">
      <alignment horizontal="center"/>
    </xf>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7"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1"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17" fontId="27" fillId="0" borderId="10" xfId="0" quotePrefix="1" applyNumberFormat="1" applyFont="1" applyFill="1" applyBorder="1"/>
    <xf numFmtId="0" fontId="4" fillId="0" borderId="10" xfId="0" applyFont="1" applyFill="1" applyBorder="1" applyAlignment="1">
      <alignment horizontal="center"/>
    </xf>
    <xf numFmtId="49" fontId="27" fillId="0" borderId="9" xfId="0" quotePrefix="1" applyNumberFormat="1" applyFont="1" applyBorder="1" applyAlignment="1">
      <alignment horizontal="left"/>
    </xf>
    <xf numFmtId="0" fontId="18" fillId="2" borderId="22" xfId="0" applyFont="1" applyFill="1" applyBorder="1" applyAlignment="1">
      <alignment horizontal="center" vertical="center"/>
    </xf>
    <xf numFmtId="0" fontId="17" fillId="2" borderId="14" xfId="0" applyFont="1" applyFill="1" applyBorder="1" applyAlignment="1">
      <alignment horizontal="center" vertical="center"/>
    </xf>
    <xf numFmtId="0" fontId="18" fillId="2" borderId="12" xfId="0" applyFont="1" applyFill="1" applyBorder="1" applyAlignment="1">
      <alignment horizontal="center" vertical="center" wrapText="1"/>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7"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7"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4"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164" fontId="4" fillId="0" borderId="21" xfId="0" quotePrefix="1" applyNumberFormat="1" applyFont="1" applyFill="1" applyBorder="1" applyAlignment="1">
      <alignment horizontal="center"/>
    </xf>
    <xf numFmtId="4" fontId="9" fillId="0" borderId="2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3" fontId="9" fillId="0" borderId="15" xfId="0" applyNumberFormat="1" applyFont="1" applyBorder="1" applyAlignment="1">
      <alignment horizontal="center"/>
    </xf>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6" borderId="6" xfId="0" applyNumberFormat="1" applyFont="1" applyFill="1" applyBorder="1" applyAlignment="1">
      <alignment horizontal="center" vertical="center"/>
    </xf>
    <xf numFmtId="0" fontId="14" fillId="16" borderId="6" xfId="0" applyFont="1" applyFill="1" applyBorder="1" applyAlignment="1">
      <alignment horizontal="center" vertical="center"/>
    </xf>
    <xf numFmtId="0" fontId="15" fillId="0" borderId="33" xfId="0" applyFont="1" applyBorder="1"/>
    <xf numFmtId="3" fontId="57"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4" fontId="18" fillId="4" borderId="19" xfId="0" applyNumberFormat="1" applyFont="1" applyFill="1" applyBorder="1" applyAlignment="1">
      <alignment horizontal="center"/>
    </xf>
    <xf numFmtId="4" fontId="18" fillId="3" borderId="32" xfId="0" applyNumberFormat="1" applyFont="1" applyFill="1" applyBorder="1" applyAlignment="1">
      <alignment horizontal="center"/>
    </xf>
    <xf numFmtId="0" fontId="4" fillId="0" borderId="21" xfId="0" applyFont="1" applyFill="1" applyBorder="1"/>
    <xf numFmtId="0" fontId="21" fillId="0" borderId="16" xfId="0" quotePrefix="1" applyFont="1" applyFill="1" applyBorder="1"/>
    <xf numFmtId="0" fontId="18" fillId="0" borderId="17" xfId="0" applyFont="1" applyFill="1" applyBorder="1" applyAlignment="1">
      <alignment horizontal="center"/>
    </xf>
    <xf numFmtId="3" fontId="9" fillId="0" borderId="21" xfId="0" applyNumberFormat="1" applyFont="1" applyFill="1" applyBorder="1" applyAlignment="1">
      <alignment horizontal="center"/>
    </xf>
    <xf numFmtId="3" fontId="14" fillId="16"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4" fontId="18" fillId="20" borderId="0" xfId="9" quotePrefix="1" applyNumberFormat="1" applyFont="1" applyFill="1" applyBorder="1" applyAlignment="1">
      <alignment horizontal="center"/>
    </xf>
    <xf numFmtId="0" fontId="20" fillId="20" borderId="4" xfId="9" applyFont="1" applyFill="1" applyBorder="1" applyAlignment="1">
      <alignment horizontal="center" vertical="center" wrapText="1"/>
    </xf>
    <xf numFmtId="4" fontId="18" fillId="20" borderId="20" xfId="9" quotePrefix="1" applyNumberFormat="1" applyFont="1" applyFill="1" applyBorder="1" applyAlignment="1">
      <alignment horizontal="center"/>
    </xf>
    <xf numFmtId="4" fontId="18" fillId="20" borderId="2" xfId="9" quotePrefix="1" applyNumberFormat="1" applyFont="1" applyFill="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0"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1"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8"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0"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0" borderId="23" xfId="9" applyNumberFormat="1" applyFont="1" applyFill="1" applyBorder="1" applyAlignment="1">
      <alignment horizontal="center"/>
    </xf>
    <xf numFmtId="3" fontId="18" fillId="21"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1" borderId="34" xfId="9" quotePrefix="1" applyNumberFormat="1" applyFont="1" applyFill="1" applyBorder="1" applyAlignment="1">
      <alignment horizontal="center"/>
    </xf>
    <xf numFmtId="3" fontId="18" fillId="21"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1"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0" fontId="6"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0" fontId="0" fillId="0" borderId="0" xfId="0" applyAlignment="1">
      <alignment horizontal="left" vertical="center"/>
    </xf>
    <xf numFmtId="3" fontId="8" fillId="0" borderId="46" xfId="0" applyNumberFormat="1" applyFont="1" applyBorder="1" applyAlignment="1">
      <alignment horizontal="center"/>
    </xf>
    <xf numFmtId="3" fontId="8" fillId="0" borderId="3" xfId="0" applyNumberFormat="1" applyFont="1" applyBorder="1" applyAlignment="1">
      <alignment horizontal="center"/>
    </xf>
    <xf numFmtId="3" fontId="8" fillId="0" borderId="11" xfId="0" applyNumberFormat="1" applyFont="1" applyBorder="1" applyAlignment="1">
      <alignment horizontal="center"/>
    </xf>
    <xf numFmtId="3" fontId="8" fillId="0" borderId="12" xfId="0" applyNumberFormat="1" applyFont="1" applyBorder="1" applyAlignment="1">
      <alignment horizontal="center"/>
    </xf>
    <xf numFmtId="3" fontId="8" fillId="0" borderId="22" xfId="0" applyNumberFormat="1" applyFont="1" applyBorder="1" applyAlignment="1">
      <alignment horizontal="center"/>
    </xf>
    <xf numFmtId="0" fontId="43" fillId="4" borderId="59" xfId="0" applyFont="1" applyFill="1" applyBorder="1" applyAlignment="1">
      <alignment horizontal="center" vertical="center" wrapText="1"/>
    </xf>
    <xf numFmtId="0" fontId="43" fillId="4" borderId="70" xfId="0" applyFont="1" applyFill="1" applyBorder="1" applyAlignment="1">
      <alignment horizontal="center" vertical="center" wrapText="1"/>
    </xf>
    <xf numFmtId="0" fontId="43" fillId="4" borderId="50" xfId="0" applyFont="1" applyFill="1" applyBorder="1" applyAlignment="1">
      <alignment horizontal="center" vertical="center" wrapText="1"/>
    </xf>
    <xf numFmtId="3" fontId="14" fillId="0" borderId="70" xfId="0" applyNumberFormat="1" applyFont="1" applyBorder="1" applyAlignment="1">
      <alignment horizontal="center"/>
    </xf>
    <xf numFmtId="3" fontId="14" fillId="0" borderId="60" xfId="0" applyNumberFormat="1" applyFont="1" applyBorder="1" applyAlignment="1">
      <alignment horizontal="center"/>
    </xf>
    <xf numFmtId="3" fontId="14" fillId="0" borderId="61" xfId="0" applyNumberFormat="1"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3" fontId="11" fillId="16" borderId="65" xfId="6" applyNumberFormat="1" applyFont="1" applyFill="1" applyBorder="1" applyAlignment="1">
      <alignment horizontal="center"/>
    </xf>
    <xf numFmtId="17" fontId="16" fillId="16" borderId="28" xfId="0" applyNumberFormat="1" applyFont="1" applyFill="1" applyBorder="1"/>
    <xf numFmtId="3" fontId="5" fillId="16"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7"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6" borderId="29" xfId="6" applyNumberFormat="1" applyFont="1" applyFill="1" applyBorder="1" applyAlignment="1">
      <alignment horizontal="center"/>
    </xf>
    <xf numFmtId="3" fontId="8" fillId="16"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9" fillId="0" borderId="73" xfId="0" applyFont="1" applyFill="1" applyBorder="1" applyAlignment="1">
      <alignment horizontal="center"/>
    </xf>
    <xf numFmtId="0" fontId="27" fillId="0" borderId="72" xfId="0" quotePrefix="1" applyFont="1" applyFill="1" applyBorder="1"/>
    <xf numFmtId="0" fontId="22" fillId="0" borderId="10" xfId="0" quotePrefix="1" applyFont="1" applyFill="1" applyBorder="1"/>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3" fontId="78" fillId="25" borderId="92" xfId="0" applyNumberFormat="1" applyFont="1" applyFill="1" applyBorder="1" applyAlignment="1">
      <alignment horizontal="right" vertical="center"/>
    </xf>
    <xf numFmtId="3" fontId="78" fillId="25" borderId="93" xfId="0" applyNumberFormat="1" applyFont="1" applyFill="1" applyBorder="1" applyAlignment="1">
      <alignment horizontal="right" vertical="center"/>
    </xf>
    <xf numFmtId="3" fontId="14" fillId="0" borderId="50" xfId="0" applyNumberFormat="1" applyFont="1" applyBorder="1" applyAlignment="1">
      <alignment horizontal="center"/>
    </xf>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0" fontId="22" fillId="2" borderId="45" xfId="0" applyFont="1" applyFill="1" applyBorder="1" applyAlignment="1">
      <alignment horizontal="center" vertic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4" fontId="9" fillId="0" borderId="36" xfId="0" applyNumberFormat="1" applyFont="1" applyFill="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4" borderId="25" xfId="0" applyNumberFormat="1" applyFont="1" applyFill="1" applyBorder="1" applyAlignment="1">
      <alignment horizontal="right" vertical="center"/>
    </xf>
    <xf numFmtId="3" fontId="14" fillId="14" borderId="27" xfId="0" applyNumberFormat="1" applyFont="1" applyFill="1" applyBorder="1" applyAlignment="1">
      <alignment horizontal="right" vertical="center"/>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0" fontId="9" fillId="0" borderId="0" xfId="0" applyFont="1" applyAlignment="1">
      <alignment vertical="center"/>
    </xf>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3" xfId="0" applyNumberFormat="1" applyFont="1" applyBorder="1" applyAlignment="1">
      <alignment horizontal="center"/>
    </xf>
    <xf numFmtId="3" fontId="9" fillId="0" borderId="3"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Fill="1" applyBorder="1" applyAlignment="1">
      <alignment horizontal="center"/>
    </xf>
    <xf numFmtId="3" fontId="52" fillId="16" borderId="28" xfId="0" applyNumberFormat="1" applyFont="1" applyFill="1" applyBorder="1" applyAlignment="1">
      <alignment horizontal="center"/>
    </xf>
    <xf numFmtId="4" fontId="53" fillId="16" borderId="29" xfId="0" applyNumberFormat="1" applyFont="1" applyFill="1" applyBorder="1" applyAlignment="1">
      <alignment horizontal="center"/>
    </xf>
    <xf numFmtId="3" fontId="52" fillId="16" borderId="29" xfId="0" applyNumberFormat="1" applyFont="1" applyFill="1" applyBorder="1" applyAlignment="1">
      <alignment horizontal="center"/>
    </xf>
    <xf numFmtId="17" fontId="6" fillId="0" borderId="48" xfId="0" quotePrefix="1" applyNumberFormat="1" applyFont="1" applyFill="1" applyBorder="1"/>
    <xf numFmtId="3" fontId="50" fillId="0" borderId="49" xfId="0" applyNumberFormat="1" applyFont="1" applyFill="1" applyBorder="1" applyAlignment="1">
      <alignment horizontal="center"/>
    </xf>
    <xf numFmtId="4" fontId="51" fillId="0" borderId="49" xfId="0" applyNumberFormat="1" applyFont="1" applyFill="1" applyBorder="1" applyAlignment="1">
      <alignment horizontal="center"/>
    </xf>
    <xf numFmtId="3" fontId="50"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6" borderId="28" xfId="6" applyNumberFormat="1" applyFont="1" applyFill="1" applyBorder="1" applyAlignment="1">
      <alignment horizontal="center"/>
    </xf>
    <xf numFmtId="3" fontId="11" fillId="16" borderId="68" xfId="6" applyNumberFormat="1" applyFont="1" applyFill="1" applyBorder="1" applyAlignment="1">
      <alignment horizontal="center"/>
    </xf>
    <xf numFmtId="3" fontId="11" fillId="16"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4" borderId="69" xfId="0" applyFont="1" applyFill="1" applyBorder="1"/>
    <xf numFmtId="3" fontId="14" fillId="14"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4"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4"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4" borderId="33" xfId="0" applyNumberFormat="1" applyFont="1" applyFill="1" applyBorder="1" applyAlignment="1">
      <alignment horizontal="right" vertic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3" fontId="14" fillId="0" borderId="26" xfId="0" applyNumberFormat="1" applyFont="1" applyBorder="1" applyAlignment="1">
      <alignment horizontal="center"/>
    </xf>
    <xf numFmtId="3" fontId="14" fillId="0" borderId="35" xfId="0" applyNumberFormat="1" applyFont="1" applyBorder="1" applyAlignment="1">
      <alignment horizontal="center"/>
    </xf>
    <xf numFmtId="3" fontId="8" fillId="25" borderId="42" xfId="0" applyNumberFormat="1" applyFont="1" applyFill="1" applyBorder="1" applyAlignment="1">
      <alignment horizontal="center" vertical="center"/>
    </xf>
    <xf numFmtId="3" fontId="8" fillId="25" borderId="53" xfId="0" applyNumberFormat="1" applyFont="1" applyFill="1" applyBorder="1" applyAlignment="1">
      <alignment horizontal="center" vertical="center"/>
    </xf>
    <xf numFmtId="3" fontId="8" fillId="25" borderId="57" xfId="0" applyNumberFormat="1" applyFont="1" applyFill="1" applyBorder="1" applyAlignment="1">
      <alignment horizontal="center" vertical="center"/>
    </xf>
    <xf numFmtId="3" fontId="8" fillId="25" borderId="56" xfId="0" applyNumberFormat="1" applyFont="1" applyFill="1" applyBorder="1" applyAlignment="1">
      <alignment horizontal="center" vertical="center"/>
    </xf>
    <xf numFmtId="3" fontId="8" fillId="25" borderId="64" xfId="0" applyNumberFormat="1" applyFont="1" applyFill="1" applyBorder="1" applyAlignment="1">
      <alignment horizontal="center" vertical="center"/>
    </xf>
    <xf numFmtId="3" fontId="8" fillId="25" borderId="51" xfId="0" applyNumberFormat="1" applyFont="1" applyFill="1" applyBorder="1" applyAlignment="1">
      <alignment horizontal="center" vertical="center"/>
    </xf>
    <xf numFmtId="3" fontId="8" fillId="25" borderId="80" xfId="0" applyNumberFormat="1" applyFont="1" applyFill="1" applyBorder="1" applyAlignment="1">
      <alignment horizontal="center" vertical="center"/>
    </xf>
    <xf numFmtId="3" fontId="8" fillId="25" borderId="73" xfId="0" applyNumberFormat="1" applyFont="1" applyFill="1" applyBorder="1" applyAlignment="1">
      <alignment horizontal="center" vertical="center"/>
    </xf>
    <xf numFmtId="3" fontId="8" fillId="25" borderId="7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25"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0" fontId="22" fillId="4" borderId="54" xfId="0" applyFont="1" applyFill="1" applyBorder="1" applyAlignment="1">
      <alignment horizontal="center" vertical="center" wrapText="1"/>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2" fillId="4" borderId="57" xfId="0" applyFont="1" applyFill="1" applyBorder="1" applyAlignment="1">
      <alignment horizontal="center" vertical="center" wrapText="1"/>
    </xf>
    <xf numFmtId="1" fontId="9" fillId="0" borderId="46" xfId="0" applyNumberFormat="1" applyFont="1" applyBorder="1" applyAlignment="1">
      <alignment horizontal="center"/>
    </xf>
    <xf numFmtId="0" fontId="9" fillId="0" borderId="55" xfId="0" applyFont="1" applyBorder="1" applyAlignment="1">
      <alignment horizontal="center"/>
    </xf>
    <xf numFmtId="17" fontId="21" fillId="0" borderId="22" xfId="0" quotePrefix="1" applyNumberFormat="1" applyFont="1" applyFill="1" applyBorder="1"/>
    <xf numFmtId="17" fontId="21" fillId="0" borderId="21" xfId="0" quotePrefix="1" applyNumberFormat="1" applyFont="1" applyFill="1" applyBorder="1"/>
    <xf numFmtId="17" fontId="21" fillId="0" borderId="1" xfId="0" quotePrefix="1" applyNumberFormat="1" applyFont="1" applyFill="1" applyBorder="1"/>
    <xf numFmtId="17" fontId="21" fillId="0" borderId="36" xfId="0" quotePrefix="1" applyNumberFormat="1" applyFont="1" applyFill="1" applyBorder="1"/>
    <xf numFmtId="10" fontId="4" fillId="0" borderId="46" xfId="12" applyNumberFormat="1" applyFont="1" applyFill="1" applyBorder="1"/>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1" fontId="22" fillId="4" borderId="37" xfId="0" applyNumberFormat="1" applyFont="1" applyFill="1" applyBorder="1" applyAlignment="1">
      <alignment horizontal="center" vertical="center" wrapText="1"/>
    </xf>
    <xf numFmtId="0" fontId="43" fillId="4" borderId="49" xfId="0" applyFont="1" applyFill="1" applyBorder="1" applyAlignment="1">
      <alignment horizontal="center" vertical="center" wrapText="1"/>
    </xf>
    <xf numFmtId="0" fontId="43" fillId="4" borderId="60" xfId="0" applyFont="1" applyFill="1" applyBorder="1" applyAlignment="1">
      <alignment horizontal="center" vertical="center" wrapText="1"/>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4" borderId="0" xfId="0" quotePrefix="1" applyFont="1" applyFill="1"/>
    <xf numFmtId="0" fontId="3" fillId="0" borderId="0" xfId="0" applyFont="1" applyBorder="1"/>
    <xf numFmtId="171" fontId="0" fillId="0" borderId="0" xfId="12" applyNumberFormat="1" applyFo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0" fontId="11" fillId="3" borderId="28" xfId="0" applyFont="1" applyFill="1" applyBorder="1" applyAlignment="1">
      <alignment horizontal="left" vertical="center"/>
    </xf>
    <xf numFmtId="0" fontId="11" fillId="3" borderId="65" xfId="0" applyFont="1" applyFill="1" applyBorder="1" applyAlignment="1">
      <alignment horizontal="left" vertical="center"/>
    </xf>
    <xf numFmtId="0" fontId="27" fillId="4" borderId="6" xfId="0" applyFont="1" applyFill="1" applyBorder="1" applyAlignment="1">
      <alignment horizontal="center" vertical="center"/>
    </xf>
    <xf numFmtId="0" fontId="17" fillId="4" borderId="57"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73" fillId="0" borderId="36" xfId="0" applyNumberFormat="1" applyFont="1" applyBorder="1" applyAlignment="1">
      <alignment horizontal="center"/>
    </xf>
    <xf numFmtId="0" fontId="43" fillId="17" borderId="48" xfId="6" applyFont="1" applyFill="1" applyBorder="1" applyAlignment="1">
      <alignment horizontal="center" vertical="center"/>
    </xf>
    <xf numFmtId="0" fontId="4" fillId="0" borderId="0" xfId="6" applyFont="1" applyBorder="1" applyAlignment="1"/>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5" fillId="4" borderId="75" xfId="6" applyFont="1" applyFill="1" applyBorder="1" applyAlignment="1">
      <alignment horizontal="center" vertical="center" wrapText="1"/>
    </xf>
    <xf numFmtId="0" fontId="72" fillId="0" borderId="68" xfId="0" applyFont="1" applyBorder="1" applyAlignment="1">
      <alignment horizontal="center"/>
    </xf>
    <xf numFmtId="0" fontId="72" fillId="0" borderId="36" xfId="0" applyFont="1" applyBorder="1" applyAlignment="1">
      <alignment horizontal="center"/>
    </xf>
    <xf numFmtId="3" fontId="73" fillId="0" borderId="36" xfId="0" applyNumberFormat="1" applyFont="1" applyFill="1" applyBorder="1" applyAlignment="1">
      <alignment horizontal="center"/>
    </xf>
    <xf numFmtId="0" fontId="45" fillId="18"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8"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4" borderId="54" xfId="0" applyFont="1" applyFill="1" applyBorder="1" applyAlignment="1">
      <alignment horizontal="center" vertical="center" wrapText="1"/>
    </xf>
    <xf numFmtId="2" fontId="9" fillId="0" borderId="13" xfId="0" applyNumberFormat="1" applyFont="1" applyBorder="1" applyAlignment="1">
      <alignment horizontal="center"/>
    </xf>
    <xf numFmtId="0" fontId="22" fillId="4" borderId="57" xfId="0" applyFont="1" applyFill="1" applyBorder="1" applyAlignment="1">
      <alignment horizontal="center" vertical="center" wrapText="1"/>
    </xf>
    <xf numFmtId="0" fontId="22" fillId="4" borderId="57" xfId="0" applyFont="1" applyFill="1" applyBorder="1" applyAlignment="1">
      <alignment horizontal="center" vertical="justify"/>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94" xfId="0" applyNumberFormat="1" applyFont="1" applyBorder="1" applyAlignment="1">
      <alignment horizontal="center"/>
    </xf>
    <xf numFmtId="3" fontId="18" fillId="4" borderId="94" xfId="0" applyNumberFormat="1" applyFont="1" applyFill="1" applyBorder="1" applyAlignment="1">
      <alignment horizontal="center"/>
    </xf>
    <xf numFmtId="17" fontId="21" fillId="0" borderId="95" xfId="0" quotePrefix="1" applyNumberFormat="1" applyFont="1" applyFill="1" applyBorder="1"/>
    <xf numFmtId="3" fontId="18" fillId="3" borderId="96" xfId="0" quotePrefix="1" applyNumberFormat="1" applyFont="1" applyFill="1" applyBorder="1" applyAlignment="1">
      <alignment horizontal="center"/>
    </xf>
    <xf numFmtId="3" fontId="9" fillId="0" borderId="95" xfId="0" applyNumberFormat="1" applyFont="1" applyFill="1" applyBorder="1" applyAlignment="1">
      <alignment horizontal="center"/>
    </xf>
    <xf numFmtId="3" fontId="18" fillId="4" borderId="97" xfId="0" applyNumberFormat="1" applyFont="1" applyFill="1" applyBorder="1" applyAlignment="1">
      <alignment horizontal="center"/>
    </xf>
    <xf numFmtId="4" fontId="9" fillId="0" borderId="97" xfId="0" applyNumberFormat="1" applyFont="1" applyBorder="1" applyAlignment="1">
      <alignment horizontal="center"/>
    </xf>
    <xf numFmtId="3" fontId="9" fillId="0" borderId="97" xfId="0" applyNumberFormat="1" applyFont="1" applyBorder="1" applyAlignment="1">
      <alignment horizontal="center"/>
    </xf>
    <xf numFmtId="3" fontId="9" fillId="0" borderId="98" xfId="0" applyNumberFormat="1" applyFont="1" applyBorder="1" applyAlignment="1">
      <alignment horizontal="center"/>
    </xf>
    <xf numFmtId="4" fontId="9" fillId="0" borderId="99" xfId="0" applyNumberFormat="1" applyFont="1" applyBorder="1" applyAlignment="1">
      <alignment horizontal="center"/>
    </xf>
    <xf numFmtId="3" fontId="9" fillId="0" borderId="100" xfId="0" applyNumberFormat="1" applyFont="1" applyBorder="1" applyAlignment="1">
      <alignment horizontal="center"/>
    </xf>
    <xf numFmtId="3" fontId="9" fillId="0" borderId="100" xfId="0" applyNumberFormat="1" applyFont="1" applyFill="1" applyBorder="1" applyAlignment="1">
      <alignment horizontal="center"/>
    </xf>
    <xf numFmtId="3" fontId="9" fillId="0" borderId="101" xfId="0" applyNumberFormat="1" applyFont="1" applyFill="1" applyBorder="1" applyAlignment="1">
      <alignment horizontal="center"/>
    </xf>
    <xf numFmtId="3" fontId="9" fillId="0" borderId="94" xfId="0" applyNumberFormat="1" applyFont="1" applyBorder="1" applyAlignment="1">
      <alignment horizontal="center"/>
    </xf>
    <xf numFmtId="3" fontId="9" fillId="0" borderId="101" xfId="0" applyNumberFormat="1" applyFont="1" applyBorder="1" applyAlignment="1">
      <alignment horizontal="center"/>
    </xf>
    <xf numFmtId="3" fontId="18" fillId="20" borderId="96" xfId="0" applyNumberFormat="1" applyFont="1" applyFill="1" applyBorder="1" applyAlignment="1">
      <alignment horizontal="center"/>
    </xf>
    <xf numFmtId="3" fontId="18" fillId="4" borderId="99" xfId="0" applyNumberFormat="1" applyFont="1" applyFill="1" applyBorder="1" applyAlignment="1">
      <alignment horizontal="center"/>
    </xf>
    <xf numFmtId="3" fontId="9" fillId="0" borderId="99" xfId="0" applyNumberFormat="1" applyFont="1" applyBorder="1" applyAlignment="1">
      <alignment horizontal="center"/>
    </xf>
    <xf numFmtId="4" fontId="9" fillId="0" borderId="100"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1"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8" xfId="0" applyFont="1" applyFill="1" applyBorder="1" applyAlignment="1">
      <alignment horizontal="center"/>
    </xf>
    <xf numFmtId="0" fontId="9" fillId="0" borderId="94" xfId="0" applyFont="1" applyFill="1" applyBorder="1" applyAlignment="1">
      <alignment horizontal="center"/>
    </xf>
    <xf numFmtId="0" fontId="27" fillId="0" borderId="66" xfId="0" applyFont="1" applyBorder="1" applyAlignment="1">
      <alignment horizontal="center"/>
    </xf>
    <xf numFmtId="10" fontId="4" fillId="0" borderId="13" xfId="0" applyNumberFormat="1" applyFont="1" applyFill="1" applyBorder="1" applyAlignment="1">
      <alignment horizontal="center"/>
    </xf>
    <xf numFmtId="3" fontId="8" fillId="25" borderId="101" xfId="0" applyNumberFormat="1" applyFont="1" applyFill="1" applyBorder="1" applyAlignment="1">
      <alignment horizontal="center" vertical="center"/>
    </xf>
    <xf numFmtId="3" fontId="8" fillId="25" borderId="94" xfId="0" applyNumberFormat="1" applyFont="1" applyFill="1" applyBorder="1" applyAlignment="1">
      <alignment horizontal="center" vertical="center"/>
    </xf>
    <xf numFmtId="3" fontId="8" fillId="25" borderId="98" xfId="0" applyNumberFormat="1" applyFont="1" applyFill="1" applyBorder="1" applyAlignment="1">
      <alignment horizontal="center" vertic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18" fillId="3" borderId="0" xfId="0" applyNumberFormat="1" applyFont="1" applyFill="1" applyBorder="1" applyAlignment="1">
      <alignment horizontal="center"/>
    </xf>
    <xf numFmtId="4" fontId="9" fillId="21" borderId="17" xfId="0" applyNumberFormat="1" applyFont="1" applyFill="1" applyBorder="1" applyAlignment="1">
      <alignment horizontal="center"/>
    </xf>
    <xf numFmtId="3" fontId="18" fillId="0" borderId="15" xfId="0" applyNumberFormat="1" applyFont="1" applyFill="1" applyBorder="1" applyAlignment="1">
      <alignment horizontal="center"/>
    </xf>
    <xf numFmtId="17" fontId="21" fillId="0" borderId="13" xfId="0" quotePrefix="1" applyNumberFormat="1" applyFont="1" applyFill="1" applyBorder="1"/>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6"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18" fillId="4" borderId="101" xfId="0" applyNumberFormat="1" applyFont="1" applyFill="1" applyBorder="1" applyAlignment="1">
      <alignment horizontal="center"/>
    </xf>
    <xf numFmtId="0" fontId="0" fillId="0" borderId="0" xfId="0" applyAlignment="1"/>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33" xfId="0" quotePrefix="1" applyNumberFormat="1" applyFont="1" applyFill="1" applyBorder="1"/>
    <xf numFmtId="17" fontId="21" fillId="0" borderId="0" xfId="0" quotePrefix="1" applyNumberFormat="1" applyFont="1" applyFill="1" applyBorder="1"/>
    <xf numFmtId="9" fontId="5" fillId="0" borderId="102"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14" fillId="0" borderId="0" xfId="0" applyNumberFormat="1" applyFont="1" applyBorder="1" applyAlignment="1">
      <alignment horizontal="center"/>
    </xf>
    <xf numFmtId="3" fontId="9" fillId="0" borderId="107" xfId="9" applyNumberFormat="1" applyFont="1" applyBorder="1" applyAlignment="1">
      <alignment horizontal="center"/>
    </xf>
    <xf numFmtId="4" fontId="18" fillId="20" borderId="16" xfId="9" quotePrefix="1" applyNumberFormat="1" applyFont="1" applyFill="1" applyBorder="1" applyAlignment="1">
      <alignment horizontal="center"/>
    </xf>
    <xf numFmtId="3" fontId="9" fillId="0" borderId="112" xfId="9" applyNumberFormat="1" applyFont="1" applyBorder="1" applyAlignment="1">
      <alignment horizontal="center"/>
    </xf>
    <xf numFmtId="4" fontId="9" fillId="0" borderId="106" xfId="9" applyNumberFormat="1" applyFont="1" applyBorder="1" applyAlignment="1">
      <alignment horizontal="center"/>
    </xf>
    <xf numFmtId="3" fontId="9" fillId="0" borderId="106" xfId="9" applyNumberFormat="1" applyFont="1" applyBorder="1" applyAlignment="1">
      <alignment horizontal="center"/>
    </xf>
    <xf numFmtId="4" fontId="9" fillId="0" borderId="113" xfId="9" applyNumberFormat="1" applyFont="1" applyBorder="1" applyAlignment="1">
      <alignment horizontal="center"/>
    </xf>
    <xf numFmtId="3" fontId="9" fillId="0" borderId="108" xfId="9" applyNumberFormat="1" applyFont="1" applyBorder="1" applyAlignment="1">
      <alignment horizontal="center"/>
    </xf>
    <xf numFmtId="3" fontId="9" fillId="0" borderId="109" xfId="9" applyNumberFormat="1" applyFont="1" applyBorder="1" applyAlignment="1">
      <alignment horizontal="center"/>
    </xf>
    <xf numFmtId="3" fontId="18" fillId="3" borderId="114" xfId="9" applyNumberFormat="1" applyFont="1" applyFill="1" applyBorder="1" applyAlignment="1">
      <alignment horizontal="center"/>
    </xf>
    <xf numFmtId="3" fontId="18" fillId="4" borderId="114" xfId="9" applyNumberFormat="1" applyFont="1" applyFill="1" applyBorder="1" applyAlignment="1">
      <alignment horizontal="center"/>
    </xf>
    <xf numFmtId="3" fontId="9" fillId="0" borderId="115" xfId="9" applyNumberFormat="1" applyFont="1" applyBorder="1" applyAlignment="1">
      <alignment horizontal="center"/>
    </xf>
    <xf numFmtId="3" fontId="9" fillId="0" borderId="116" xfId="9" applyNumberFormat="1" applyFont="1" applyBorder="1" applyAlignment="1">
      <alignment horizontal="center"/>
    </xf>
    <xf numFmtId="3" fontId="9" fillId="0" borderId="110" xfId="9" applyNumberFormat="1" applyFont="1" applyBorder="1" applyAlignment="1">
      <alignment horizontal="center"/>
    </xf>
    <xf numFmtId="3" fontId="18" fillId="4" borderId="111" xfId="9" applyNumberFormat="1" applyFont="1" applyFill="1" applyBorder="1" applyAlignment="1">
      <alignment horizontal="center"/>
    </xf>
    <xf numFmtId="3" fontId="9" fillId="0" borderId="109" xfId="9" applyNumberFormat="1" applyFont="1" applyBorder="1" applyAlignment="1">
      <alignment horizontal="center" wrapText="1"/>
    </xf>
    <xf numFmtId="3" fontId="9" fillId="0" borderId="110"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12" xfId="9" applyNumberFormat="1" applyFont="1" applyBorder="1" applyAlignment="1">
      <alignment horizontal="center" wrapText="1"/>
    </xf>
    <xf numFmtId="17" fontId="21" fillId="0" borderId="114" xfId="9" quotePrefix="1" applyNumberFormat="1" applyFont="1" applyFill="1" applyBorder="1"/>
    <xf numFmtId="3" fontId="9" fillId="0" borderId="107" xfId="9" applyNumberFormat="1" applyFont="1" applyBorder="1" applyAlignment="1">
      <alignment horizontal="center" wrapText="1"/>
    </xf>
    <xf numFmtId="3" fontId="18" fillId="3" borderId="115" xfId="9" applyNumberFormat="1" applyFont="1" applyFill="1" applyBorder="1" applyAlignment="1">
      <alignment horizontal="center"/>
    </xf>
    <xf numFmtId="3" fontId="9" fillId="0" borderId="115" xfId="9" applyNumberFormat="1" applyFont="1" applyBorder="1" applyAlignment="1">
      <alignment horizontal="center" wrapText="1"/>
    </xf>
    <xf numFmtId="3" fontId="9" fillId="0" borderId="116" xfId="9" applyNumberFormat="1" applyFont="1" applyBorder="1" applyAlignment="1">
      <alignment horizontal="center" wrapText="1"/>
    </xf>
    <xf numFmtId="3" fontId="18" fillId="3" borderId="108"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4" fontId="9" fillId="0" borderId="109" xfId="0" applyNumberFormat="1" applyFont="1" applyBorder="1" applyAlignment="1">
      <alignment horizontal="center"/>
    </xf>
    <xf numFmtId="3" fontId="9" fillId="0" borderId="109" xfId="0" applyNumberFormat="1" applyFont="1" applyBorder="1" applyAlignment="1">
      <alignment horizontal="center"/>
    </xf>
    <xf numFmtId="3" fontId="9" fillId="0" borderId="111" xfId="0" applyNumberFormat="1" applyFont="1" applyBorder="1" applyAlignment="1">
      <alignment horizontal="center"/>
    </xf>
    <xf numFmtId="4" fontId="9" fillId="0" borderId="108" xfId="0" applyNumberFormat="1" applyFont="1" applyBorder="1" applyAlignment="1">
      <alignment horizontal="center"/>
    </xf>
    <xf numFmtId="3" fontId="9" fillId="0" borderId="106" xfId="0" applyNumberFormat="1" applyFont="1" applyBorder="1" applyAlignment="1">
      <alignment horizontal="center"/>
    </xf>
    <xf numFmtId="3" fontId="9" fillId="0" borderId="112" xfId="0" applyNumberFormat="1" applyFont="1" applyBorder="1" applyAlignment="1">
      <alignment horizontal="center"/>
    </xf>
    <xf numFmtId="3" fontId="18" fillId="4" borderId="108" xfId="0" applyNumberFormat="1" applyFont="1" applyFill="1" applyBorder="1" applyAlignment="1">
      <alignment horizontal="center"/>
    </xf>
    <xf numFmtId="3" fontId="9" fillId="0" borderId="116" xfId="0" applyNumberFormat="1" applyFont="1" applyBorder="1" applyAlignment="1">
      <alignment horizontal="center"/>
    </xf>
    <xf numFmtId="3" fontId="9" fillId="0" borderId="113" xfId="0" applyNumberFormat="1" applyFont="1" applyBorder="1" applyAlignment="1">
      <alignment horizontal="center"/>
    </xf>
    <xf numFmtId="3" fontId="9" fillId="0" borderId="108" xfId="0" applyNumberFormat="1" applyFont="1" applyBorder="1" applyAlignment="1">
      <alignment horizontal="center"/>
    </xf>
    <xf numFmtId="3" fontId="9" fillId="0" borderId="118" xfId="0" applyNumberFormat="1" applyFont="1" applyBorder="1" applyAlignment="1">
      <alignment horizontal="center"/>
    </xf>
    <xf numFmtId="3" fontId="9" fillId="0" borderId="112" xfId="0" applyNumberFormat="1" applyFont="1" applyFill="1" applyBorder="1" applyAlignment="1">
      <alignment horizontal="center"/>
    </xf>
    <xf numFmtId="3" fontId="8" fillId="25" borderId="22" xfId="0" applyNumberFormat="1"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9" xfId="0" applyFont="1" applyFill="1" applyBorder="1" applyAlignment="1">
      <alignment horizontal="center" vertical="center"/>
    </xf>
    <xf numFmtId="0" fontId="22" fillId="4" borderId="110" xfId="0" applyFont="1" applyFill="1" applyBorder="1" applyAlignment="1">
      <alignment horizontal="center" vertical="justify"/>
    </xf>
    <xf numFmtId="0" fontId="22" fillId="4" borderId="109" xfId="0" applyFont="1" applyFill="1" applyBorder="1" applyAlignment="1">
      <alignment horizontal="center" vertical="center"/>
    </xf>
    <xf numFmtId="0" fontId="22" fillId="4" borderId="110" xfId="0" applyFont="1" applyFill="1" applyBorder="1" applyAlignment="1">
      <alignment horizontal="center" vertical="center" wrapText="1"/>
    </xf>
    <xf numFmtId="0" fontId="22" fillId="4" borderId="108" xfId="0" applyFont="1" applyFill="1" applyBorder="1" applyAlignment="1">
      <alignment horizontal="center" vertical="center" wrapText="1"/>
    </xf>
    <xf numFmtId="0" fontId="22" fillId="4" borderId="108" xfId="0" applyFont="1" applyFill="1" applyBorder="1" applyAlignment="1">
      <alignment horizontal="center" vertical="center"/>
    </xf>
    <xf numFmtId="0" fontId="22" fillId="4" borderId="110" xfId="0" applyFont="1" applyFill="1" applyBorder="1" applyAlignment="1">
      <alignment horizontal="center" vertical="center"/>
    </xf>
    <xf numFmtId="0" fontId="22" fillId="4" borderId="109" xfId="0" applyFont="1" applyFill="1" applyBorder="1" applyAlignment="1">
      <alignment horizontal="center" vertical="center" wrapText="1"/>
    </xf>
    <xf numFmtId="0" fontId="22" fillId="4" borderId="111" xfId="0" applyFont="1" applyFill="1" applyBorder="1" applyAlignment="1">
      <alignment horizontal="center" vertical="center" wrapText="1"/>
    </xf>
    <xf numFmtId="1" fontId="9" fillId="0" borderId="108" xfId="0" applyNumberFormat="1" applyFont="1" applyBorder="1" applyAlignment="1">
      <alignment horizontal="center"/>
    </xf>
    <xf numFmtId="3" fontId="9" fillId="0" borderId="109" xfId="0" applyNumberFormat="1" applyFont="1" applyFill="1" applyBorder="1" applyAlignment="1">
      <alignment horizontal="center"/>
    </xf>
    <xf numFmtId="3" fontId="9" fillId="0" borderId="117" xfId="0" applyNumberFormat="1" applyFont="1" applyFill="1" applyBorder="1" applyAlignment="1">
      <alignment horizontal="center"/>
    </xf>
    <xf numFmtId="4" fontId="9" fillId="0" borderId="118" xfId="0" applyNumberFormat="1" applyFont="1" applyBorder="1" applyAlignment="1">
      <alignment horizontal="center"/>
    </xf>
    <xf numFmtId="2" fontId="9" fillId="0" borderId="119" xfId="0" applyNumberFormat="1" applyFont="1" applyBorder="1" applyAlignment="1">
      <alignment horizontal="center"/>
    </xf>
    <xf numFmtId="4" fontId="9" fillId="0" borderId="13" xfId="0" applyNumberFormat="1" applyFont="1" applyBorder="1" applyAlignment="1">
      <alignment horizontal="center"/>
    </xf>
    <xf numFmtId="4" fontId="9" fillId="0" borderId="108" xfId="0" applyNumberFormat="1" applyFont="1" applyBorder="1"/>
    <xf numFmtId="0" fontId="9" fillId="0" borderId="108" xfId="0" applyFont="1" applyBorder="1" applyAlignment="1">
      <alignment horizontal="center"/>
    </xf>
    <xf numFmtId="3" fontId="9" fillId="0" borderId="108" xfId="0" applyNumberFormat="1" applyFont="1" applyFill="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1" borderId="12" xfId="0" applyNumberFormat="1" applyFont="1" applyFill="1" applyBorder="1" applyAlignment="1">
      <alignment horizontal="center"/>
    </xf>
    <xf numFmtId="4" fontId="9" fillId="4" borderId="108"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4" fontId="9" fillId="0" borderId="111" xfId="0" applyNumberFormat="1" applyFont="1" applyBorder="1" applyAlignment="1">
      <alignment horizontal="center"/>
    </xf>
    <xf numFmtId="17" fontId="21" fillId="0" borderId="114" xfId="0" quotePrefix="1" applyNumberFormat="1" applyFont="1" applyFill="1" applyBorder="1"/>
    <xf numFmtId="4" fontId="18" fillId="3" borderId="114" xfId="0" applyNumberFormat="1" applyFont="1" applyFill="1" applyBorder="1" applyAlignment="1">
      <alignment horizontal="center"/>
    </xf>
    <xf numFmtId="0" fontId="4" fillId="0" borderId="114" xfId="0" applyFont="1" applyFill="1" applyBorder="1"/>
    <xf numFmtId="4" fontId="18" fillId="4" borderId="115" xfId="0" applyNumberFormat="1" applyFont="1" applyFill="1" applyBorder="1" applyAlignment="1">
      <alignment horizontal="center"/>
    </xf>
    <xf numFmtId="4" fontId="9" fillId="0" borderId="119" xfId="0" applyNumberFormat="1" applyFont="1" applyBorder="1" applyAlignment="1">
      <alignment horizontal="center"/>
    </xf>
    <xf numFmtId="4" fontId="9" fillId="0" borderId="113" xfId="0" applyNumberFormat="1" applyFont="1" applyBorder="1" applyAlignment="1">
      <alignment horizontal="center"/>
    </xf>
    <xf numFmtId="3" fontId="18" fillId="3" borderId="114" xfId="0" applyNumberFormat="1" applyFont="1" applyFill="1" applyBorder="1" applyAlignment="1">
      <alignment horizontal="center"/>
    </xf>
    <xf numFmtId="0" fontId="21" fillId="0" borderId="115" xfId="0" quotePrefix="1" applyFont="1" applyFill="1" applyBorder="1"/>
    <xf numFmtId="4" fontId="18" fillId="4" borderId="112" xfId="0" applyNumberFormat="1" applyFont="1" applyFill="1" applyBorder="1" applyAlignment="1">
      <alignment horizontal="center"/>
    </xf>
    <xf numFmtId="3" fontId="9" fillId="4" borderId="22" xfId="0" applyNumberFormat="1" applyFont="1" applyFill="1" applyBorder="1" applyAlignment="1">
      <alignment horizontal="center"/>
    </xf>
    <xf numFmtId="3" fontId="18" fillId="0" borderId="114" xfId="0" applyNumberFormat="1" applyFont="1" applyBorder="1" applyAlignment="1">
      <alignment horizontal="center"/>
    </xf>
    <xf numFmtId="3" fontId="9" fillId="0" borderId="115" xfId="0" applyNumberFormat="1" applyFont="1" applyBorder="1" applyAlignment="1">
      <alignment horizontal="center"/>
    </xf>
    <xf numFmtId="3" fontId="6" fillId="0" borderId="10" xfId="0" applyNumberFormat="1" applyFont="1" applyBorder="1" applyAlignment="1">
      <alignment horizontal="center"/>
    </xf>
    <xf numFmtId="9" fontId="6" fillId="0" borderId="13" xfId="12" applyFont="1" applyBorder="1" applyAlignment="1">
      <alignment horizontal="center"/>
    </xf>
    <xf numFmtId="9" fontId="5" fillId="0" borderId="119"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5" xfId="0" quotePrefix="1" applyNumberFormat="1" applyFont="1" applyBorder="1"/>
    <xf numFmtId="4" fontId="27" fillId="0" borderId="109" xfId="0" applyNumberFormat="1" applyFont="1" applyBorder="1" applyAlignment="1">
      <alignment horizontal="center"/>
    </xf>
    <xf numFmtId="4" fontId="27" fillId="0" borderId="111" xfId="0" applyNumberFormat="1" applyFont="1" applyBorder="1" applyAlignment="1">
      <alignment horizontal="center"/>
    </xf>
    <xf numFmtId="3" fontId="9" fillId="0" borderId="110" xfId="0" applyNumberFormat="1" applyFont="1" applyBorder="1" applyAlignment="1">
      <alignment horizontal="center"/>
    </xf>
    <xf numFmtId="165" fontId="27" fillId="0" borderId="109" xfId="0" applyNumberFormat="1" applyFont="1" applyBorder="1" applyAlignment="1">
      <alignment horizontal="center"/>
    </xf>
    <xf numFmtId="4" fontId="27" fillId="0" borderId="108" xfId="0" applyNumberFormat="1" applyFont="1" applyBorder="1" applyAlignment="1">
      <alignment horizontal="center"/>
    </xf>
    <xf numFmtId="165" fontId="27" fillId="0" borderId="117" xfId="0" applyNumberFormat="1" applyFont="1" applyBorder="1" applyAlignment="1">
      <alignment horizontal="center"/>
    </xf>
    <xf numFmtId="165" fontId="27" fillId="0" borderId="108" xfId="0" applyNumberFormat="1" applyFont="1" applyBorder="1" applyAlignment="1">
      <alignment horizontal="center"/>
    </xf>
    <xf numFmtId="4" fontId="27" fillId="0" borderId="117" xfId="0" applyNumberFormat="1" applyFont="1" applyBorder="1" applyAlignment="1">
      <alignment horizontal="center"/>
    </xf>
    <xf numFmtId="4" fontId="27" fillId="0" borderId="119"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164" fontId="4" fillId="0" borderId="113" xfId="0" quotePrefix="1" applyNumberFormat="1" applyFont="1" applyBorder="1" applyAlignment="1">
      <alignment horizontal="center"/>
    </xf>
    <xf numFmtId="164" fontId="4" fillId="0" borderId="111" xfId="0" quotePrefix="1" applyNumberFormat="1" applyFont="1" applyBorder="1" applyAlignment="1">
      <alignment horizontal="center"/>
    </xf>
    <xf numFmtId="4" fontId="9" fillId="0" borderId="107" xfId="0" applyNumberFormat="1" applyFont="1" applyBorder="1" applyAlignment="1">
      <alignment horizontal="center"/>
    </xf>
    <xf numFmtId="1" fontId="22" fillId="4" borderId="109" xfId="0" applyNumberFormat="1" applyFont="1" applyFill="1" applyBorder="1" applyAlignment="1">
      <alignment horizontal="center" vertical="center" wrapText="1"/>
    </xf>
    <xf numFmtId="1" fontId="22" fillId="4" borderId="111" xfId="0" applyNumberFormat="1" applyFont="1" applyFill="1" applyBorder="1" applyAlignment="1">
      <alignment horizontal="center" vertical="center" wrapText="1"/>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8" xfId="0" applyNumberFormat="1" applyFont="1" applyBorder="1" applyAlignment="1">
      <alignment horizontal="center"/>
    </xf>
    <xf numFmtId="4" fontId="9" fillId="0" borderId="18" xfId="0" applyNumberFormat="1" applyFont="1" applyBorder="1" applyAlignment="1">
      <alignment horizontal="center"/>
    </xf>
    <xf numFmtId="1" fontId="9" fillId="0" borderId="108"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10" xfId="0" applyNumberFormat="1" applyFont="1" applyFill="1" applyBorder="1" applyAlignment="1">
      <alignment horizontal="center"/>
    </xf>
    <xf numFmtId="4" fontId="9" fillId="0" borderId="109" xfId="0" applyNumberFormat="1" applyFont="1" applyBorder="1" applyAlignment="1">
      <alignment horizontal="center"/>
    </xf>
    <xf numFmtId="4" fontId="9" fillId="0" borderId="108" xfId="0" applyNumberFormat="1" applyFont="1" applyFill="1" applyBorder="1" applyAlignment="1">
      <alignment horizontal="center"/>
    </xf>
    <xf numFmtId="3" fontId="9" fillId="0" borderId="107" xfId="0" applyNumberFormat="1" applyFont="1" applyFill="1" applyBorder="1" applyAlignment="1">
      <alignment horizontal="center"/>
    </xf>
    <xf numFmtId="4" fontId="9" fillId="0" borderId="107"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7" xfId="0" applyNumberFormat="1" applyFont="1" applyFill="1" applyBorder="1" applyAlignment="1">
      <alignment horizontal="right" vertical="center"/>
    </xf>
    <xf numFmtId="3" fontId="8" fillId="0" borderId="109" xfId="0" applyNumberFormat="1" applyFont="1" applyFill="1" applyBorder="1" applyAlignment="1">
      <alignment horizontal="right" vertical="center"/>
    </xf>
    <xf numFmtId="3" fontId="8" fillId="0" borderId="110" xfId="0" applyNumberFormat="1" applyFont="1" applyFill="1" applyBorder="1" applyAlignment="1">
      <alignment horizontal="right" vertical="center"/>
    </xf>
    <xf numFmtId="3" fontId="14" fillId="0" borderId="107"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1" fontId="0" fillId="0" borderId="0" xfId="0" applyNumberFormat="1" applyFill="1"/>
    <xf numFmtId="164" fontId="0" fillId="0" borderId="0" xfId="0" applyNumberFormat="1" applyFill="1"/>
    <xf numFmtId="0" fontId="3" fillId="0" borderId="0" xfId="0" applyFont="1" applyFill="1"/>
    <xf numFmtId="17" fontId="27" fillId="0" borderId="14" xfId="0" quotePrefix="1" applyNumberFormat="1" applyFont="1" applyFill="1" applyBorder="1"/>
    <xf numFmtId="3" fontId="80" fillId="0" borderId="0" xfId="0" applyNumberFormat="1" applyFont="1" applyAlignment="1">
      <alignment horizontal="right" wrapText="1"/>
    </xf>
    <xf numFmtId="164" fontId="4" fillId="0" borderId="13" xfId="0" quotePrefix="1" applyNumberFormat="1" applyFont="1" applyFill="1" applyBorder="1" applyAlignment="1">
      <alignment horizontal="center"/>
    </xf>
    <xf numFmtId="164" fontId="4" fillId="0" borderId="113" xfId="0" quotePrefix="1" applyNumberFormat="1" applyFont="1" applyFill="1" applyBorder="1" applyAlignment="1">
      <alignment horizontal="center"/>
    </xf>
    <xf numFmtId="10" fontId="58" fillId="0" borderId="0" xfId="12" applyNumberFormat="1" applyFont="1" applyFill="1" applyBorder="1"/>
    <xf numFmtId="0" fontId="25" fillId="0" borderId="0" xfId="0"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33" fillId="2" borderId="48" xfId="0" applyFont="1" applyFill="1" applyBorder="1" applyAlignment="1">
      <alignment horizontal="center" vertical="center"/>
    </xf>
    <xf numFmtId="0" fontId="5" fillId="5" borderId="23" xfId="0" applyFont="1" applyFill="1" applyBorder="1" applyAlignment="1">
      <alignment horizontal="center" vertical="center" wrapText="1"/>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7"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10" xfId="0" applyNumberFormat="1" applyFont="1" applyBorder="1" applyAlignment="1">
      <alignment horizontal="center"/>
    </xf>
    <xf numFmtId="4" fontId="3" fillId="0" borderId="113" xfId="0" quotePrefix="1" applyNumberFormat="1" applyFont="1" applyBorder="1" applyAlignment="1">
      <alignment horizontal="center"/>
    </xf>
    <xf numFmtId="4" fontId="3" fillId="0" borderId="106" xfId="0" applyNumberFormat="1" applyFont="1" applyBorder="1" applyAlignment="1">
      <alignment horizontal="center"/>
    </xf>
    <xf numFmtId="4" fontId="3" fillId="0" borderId="113"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11" xfId="0" quotePrefix="1" applyNumberFormat="1" applyFont="1" applyBorder="1" applyAlignment="1">
      <alignment horizontal="center"/>
    </xf>
    <xf numFmtId="17" fontId="15" fillId="0" borderId="114" xfId="0" quotePrefix="1" applyNumberFormat="1" applyFont="1" applyBorder="1"/>
    <xf numFmtId="4" fontId="3" fillId="0" borderId="114" xfId="0" applyNumberFormat="1" applyFont="1" applyBorder="1" applyAlignment="1">
      <alignment horizontal="center"/>
    </xf>
    <xf numFmtId="3" fontId="25" fillId="0" borderId="114" xfId="0" applyNumberFormat="1" applyFont="1" applyBorder="1" applyAlignment="1">
      <alignment horizontal="center"/>
    </xf>
    <xf numFmtId="3" fontId="3" fillId="0" borderId="112" xfId="0" applyNumberFormat="1" applyFont="1" applyBorder="1" applyAlignment="1">
      <alignment horizontal="center"/>
    </xf>
    <xf numFmtId="4" fontId="3" fillId="0" borderId="119" xfId="0" quotePrefix="1" applyNumberFormat="1" applyFont="1" applyBorder="1" applyAlignment="1">
      <alignment horizontal="center"/>
    </xf>
    <xf numFmtId="3" fontId="3" fillId="0" borderId="115" xfId="0" applyNumberFormat="1" applyFont="1" applyBorder="1" applyAlignment="1">
      <alignment horizontal="center"/>
    </xf>
    <xf numFmtId="4" fontId="3" fillId="0" borderId="116" xfId="0" applyNumberFormat="1" applyFont="1" applyBorder="1" applyAlignment="1">
      <alignment horizontal="center"/>
    </xf>
    <xf numFmtId="4" fontId="3" fillId="0" borderId="119" xfId="0" applyNumberFormat="1" applyFont="1" applyBorder="1" applyAlignment="1">
      <alignment horizontal="center"/>
    </xf>
    <xf numFmtId="3" fontId="3" fillId="0" borderId="0" xfId="0" applyNumberFormat="1" applyFont="1" applyFill="1" applyBorder="1" applyAlignment="1">
      <alignment horizontal="center"/>
    </xf>
    <xf numFmtId="4" fontId="3" fillId="0" borderId="111" xfId="0" applyNumberFormat="1" applyFont="1" applyBorder="1" applyAlignment="1">
      <alignment horizontal="center"/>
    </xf>
    <xf numFmtId="3" fontId="3" fillId="0" borderId="0" xfId="0" applyNumberFormat="1" applyFont="1" applyFill="1" applyBorder="1"/>
    <xf numFmtId="0" fontId="25" fillId="14" borderId="0" xfId="0" applyFont="1" applyFill="1" applyAlignment="1">
      <alignment vertical="center"/>
    </xf>
    <xf numFmtId="0" fontId="27" fillId="0" borderId="111" xfId="0" applyFont="1" applyBorder="1" applyAlignment="1">
      <alignment horizontal="center"/>
    </xf>
    <xf numFmtId="164" fontId="9" fillId="0" borderId="111" xfId="0" applyNumberFormat="1" applyFont="1" applyBorder="1" applyAlignment="1">
      <alignment horizontal="center"/>
    </xf>
    <xf numFmtId="164" fontId="9" fillId="0" borderId="111" xfId="0" applyNumberFormat="1" applyFont="1" applyFill="1" applyBorder="1" applyAlignment="1">
      <alignment horizontal="center"/>
    </xf>
    <xf numFmtId="0" fontId="27" fillId="0" borderId="108" xfId="0" applyFont="1" applyBorder="1" applyAlignment="1">
      <alignment horizontal="center"/>
    </xf>
    <xf numFmtId="164" fontId="9" fillId="0" borderId="111" xfId="0" applyNumberFormat="1" applyFont="1" applyBorder="1" applyAlignment="1">
      <alignment horizontal="center" wrapText="1"/>
    </xf>
    <xf numFmtId="167" fontId="9" fillId="0" borderId="111" xfId="0" applyNumberFormat="1" applyFont="1" applyBorder="1" applyAlignment="1">
      <alignment horizontal="center" wrapText="1"/>
    </xf>
    <xf numFmtId="164" fontId="9" fillId="0" borderId="108" xfId="0" applyNumberFormat="1" applyFont="1" applyBorder="1" applyAlignment="1">
      <alignment horizontal="center" wrapText="1"/>
    </xf>
    <xf numFmtId="3" fontId="18" fillId="0" borderId="115" xfId="0" applyNumberFormat="1" applyFont="1" applyBorder="1" applyAlignment="1">
      <alignment horizontal="center"/>
    </xf>
    <xf numFmtId="164" fontId="18" fillId="0" borderId="119" xfId="0" applyNumberFormat="1" applyFont="1" applyBorder="1" applyAlignment="1">
      <alignment horizontal="center" wrapText="1"/>
    </xf>
    <xf numFmtId="167" fontId="18" fillId="0" borderId="119" xfId="0" applyNumberFormat="1" applyFont="1" applyBorder="1" applyAlignment="1">
      <alignment horizontal="center" wrapText="1"/>
    </xf>
    <xf numFmtId="164" fontId="18" fillId="0" borderId="118" xfId="0" applyNumberFormat="1" applyFont="1" applyBorder="1" applyAlignment="1">
      <alignment horizontal="center" wrapText="1"/>
    </xf>
    <xf numFmtId="164" fontId="18" fillId="0" borderId="119" xfId="0" applyNumberFormat="1" applyFont="1" applyFill="1" applyBorder="1" applyAlignment="1">
      <alignment horizontal="center"/>
    </xf>
    <xf numFmtId="0" fontId="27" fillId="0" borderId="119" xfId="0" applyFont="1" applyBorder="1" applyAlignment="1">
      <alignment horizontal="center" vertical="center"/>
    </xf>
    <xf numFmtId="0" fontId="0" fillId="0" borderId="0" xfId="0" applyFill="1" applyBorder="1" applyAlignment="1">
      <alignment vertical="center"/>
    </xf>
    <xf numFmtId="10" fontId="4" fillId="0" borderId="0" xfId="12" applyNumberFormat="1" applyFont="1" applyFill="1" applyBorder="1" applyAlignment="1">
      <alignment vertical="center"/>
    </xf>
    <xf numFmtId="164" fontId="9" fillId="0" borderId="117" xfId="0" applyNumberFormat="1" applyFont="1" applyFill="1" applyBorder="1" applyAlignment="1">
      <alignment horizont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8" fillId="25" borderId="109" xfId="0" applyNumberFormat="1" applyFont="1" applyFill="1" applyBorder="1" applyAlignment="1">
      <alignment horizontal="right" vertical="center"/>
    </xf>
    <xf numFmtId="3" fontId="78" fillId="25" borderId="107" xfId="0" applyNumberFormat="1" applyFont="1" applyFill="1" applyBorder="1" applyAlignment="1">
      <alignment horizontal="right" vertical="center"/>
    </xf>
    <xf numFmtId="3" fontId="8" fillId="0" borderId="103" xfId="0" applyNumberFormat="1" applyFont="1" applyFill="1" applyBorder="1" applyAlignment="1">
      <alignment horizontal="right" vertical="center"/>
    </xf>
    <xf numFmtId="3" fontId="78" fillId="25" borderId="103" xfId="0" applyNumberFormat="1" applyFont="1" applyFill="1" applyBorder="1" applyAlignment="1">
      <alignment horizontal="right" vertical="center"/>
    </xf>
    <xf numFmtId="3" fontId="78" fillId="25" borderId="42" xfId="0" applyNumberFormat="1" applyFont="1" applyFill="1" applyBorder="1" applyAlignment="1">
      <alignment horizontal="right" vertical="center"/>
    </xf>
    <xf numFmtId="0" fontId="8" fillId="0" borderId="103" xfId="0" applyFont="1" applyBorder="1"/>
    <xf numFmtId="3" fontId="78" fillId="25" borderId="121" xfId="0" applyNumberFormat="1" applyFont="1" applyFill="1" applyBorder="1" applyAlignment="1">
      <alignment horizontal="right" vertical="center"/>
    </xf>
    <xf numFmtId="3" fontId="8" fillId="0" borderId="122" xfId="0" applyNumberFormat="1" applyFont="1" applyFill="1" applyBorder="1" applyAlignment="1">
      <alignment horizontal="right" vertical="center"/>
    </xf>
    <xf numFmtId="0" fontId="8" fillId="0" borderId="122" xfId="0" applyFont="1" applyBorder="1"/>
    <xf numFmtId="3" fontId="8" fillId="0" borderId="110"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4" borderId="80" xfId="0" applyFont="1" applyFill="1" applyBorder="1"/>
    <xf numFmtId="0" fontId="14" fillId="0" borderId="108" xfId="0" applyFont="1" applyFill="1" applyBorder="1"/>
    <xf numFmtId="0" fontId="16" fillId="0" borderId="111" xfId="0" applyFont="1" applyFill="1" applyBorder="1"/>
    <xf numFmtId="0" fontId="14" fillId="0" borderId="108" xfId="0" applyFont="1" applyFill="1" applyBorder="1" applyAlignment="1">
      <alignment horizontal="right"/>
    </xf>
    <xf numFmtId="0" fontId="16" fillId="0" borderId="108" xfId="0" applyFont="1" applyFill="1" applyBorder="1"/>
    <xf numFmtId="0" fontId="4" fillId="0" borderId="108" xfId="0" applyFont="1" applyBorder="1"/>
    <xf numFmtId="0" fontId="6" fillId="0" borderId="111" xfId="0" applyFont="1" applyFill="1" applyBorder="1"/>
    <xf numFmtId="0" fontId="6" fillId="0" borderId="108" xfId="0" applyFont="1" applyFill="1" applyBorder="1"/>
    <xf numFmtId="0" fontId="14" fillId="5" borderId="108" xfId="0" applyFont="1" applyFill="1" applyBorder="1"/>
    <xf numFmtId="0" fontId="16" fillId="5" borderId="108"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9" xfId="12" applyNumberFormat="1" applyFont="1" applyBorder="1" applyAlignment="1">
      <alignment horizontal="center"/>
    </xf>
    <xf numFmtId="0" fontId="3" fillId="0" borderId="0" xfId="0" applyFont="1" applyBorder="1" applyAlignment="1"/>
    <xf numFmtId="3" fontId="9" fillId="0" borderId="108" xfId="0" applyNumberFormat="1" applyFont="1" applyBorder="1" applyAlignment="1">
      <alignment horizontal="center"/>
    </xf>
    <xf numFmtId="3" fontId="9" fillId="0" borderId="15" xfId="0" applyNumberFormat="1" applyFont="1" applyBorder="1" applyAlignment="1">
      <alignment horizontal="center"/>
    </xf>
    <xf numFmtId="0" fontId="14" fillId="0" borderId="0" xfId="0" applyFont="1" applyAlignment="1">
      <alignment vertical="center" wrapText="1"/>
    </xf>
    <xf numFmtId="0" fontId="8" fillId="4" borderId="9" xfId="0" applyFont="1" applyFill="1" applyBorder="1" applyAlignment="1">
      <alignment horizontal="left" vertical="center"/>
    </xf>
    <xf numFmtId="0" fontId="8" fillId="4" borderId="0" xfId="0" applyFont="1" applyFill="1" applyBorder="1" applyAlignment="1">
      <alignment horizontal="left" vertical="center"/>
    </xf>
    <xf numFmtId="0" fontId="14" fillId="4" borderId="48" xfId="0" applyFont="1" applyFill="1" applyBorder="1" applyAlignment="1">
      <alignment horizontal="left" vertical="center"/>
    </xf>
    <xf numFmtId="0" fontId="14" fillId="4" borderId="50" xfId="0" applyFont="1" applyFill="1" applyBorder="1" applyAlignment="1">
      <alignment horizontal="left" vertical="center"/>
    </xf>
    <xf numFmtId="0" fontId="43" fillId="21" borderId="6" xfId="0" applyFont="1" applyFill="1" applyBorder="1" applyAlignment="1">
      <alignment horizontal="center" vertical="center"/>
    </xf>
    <xf numFmtId="0" fontId="43" fillId="21" borderId="5" xfId="0" applyFont="1" applyFill="1" applyBorder="1" applyAlignment="1">
      <alignment horizontal="center" vertical="center"/>
    </xf>
    <xf numFmtId="0" fontId="8" fillId="4" borderId="55" xfId="0" applyFont="1" applyFill="1" applyBorder="1" applyAlignment="1">
      <alignment horizontal="left" vertical="center"/>
    </xf>
    <xf numFmtId="0" fontId="8" fillId="4" borderId="2" xfId="0" applyFont="1" applyFill="1" applyBorder="1" applyAlignment="1">
      <alignment horizontal="left" vertical="center"/>
    </xf>
    <xf numFmtId="0" fontId="8" fillId="4" borderId="13" xfId="0" applyFont="1" applyFill="1" applyBorder="1" applyAlignment="1">
      <alignment horizontal="left" vertical="center"/>
    </xf>
    <xf numFmtId="0" fontId="43" fillId="4" borderId="6" xfId="0" applyFont="1" applyFill="1" applyBorder="1" applyAlignment="1">
      <alignment horizontal="center" vertical="center"/>
    </xf>
    <xf numFmtId="0" fontId="43" fillId="4" borderId="5" xfId="0" applyFont="1" applyFill="1" applyBorder="1" applyAlignment="1">
      <alignment horizontal="center" vertical="center"/>
    </xf>
    <xf numFmtId="0" fontId="8" fillId="4" borderId="52" xfId="0" applyFont="1" applyFill="1" applyBorder="1" applyAlignment="1">
      <alignment horizontal="left"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17" fontId="27" fillId="0" borderId="9" xfId="0" quotePrefix="1" applyNumberFormat="1" applyFont="1" applyFill="1" applyBorder="1"/>
    <xf numFmtId="0" fontId="9" fillId="0" borderId="12" xfId="0" applyFont="1" applyFill="1" applyBorder="1" applyAlignment="1">
      <alignment horizontal="center" vertical="center"/>
    </xf>
    <xf numFmtId="1" fontId="9" fillId="0" borderId="0"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1" fontId="9" fillId="0" borderId="11" xfId="0" applyNumberFormat="1" applyFont="1" applyFill="1" applyBorder="1" applyAlignment="1">
      <alignment horizontal="center" vertical="center" wrapText="1"/>
    </xf>
    <xf numFmtId="1" fontId="9" fillId="0" borderId="113" xfId="0" applyNumberFormat="1" applyFont="1" applyFill="1" applyBorder="1" applyAlignment="1">
      <alignment horizontal="center" vertical="center" wrapText="1"/>
    </xf>
    <xf numFmtId="10" fontId="9" fillId="0" borderId="0" xfId="0" applyNumberFormat="1" applyFont="1" applyFill="1" applyBorder="1" applyAlignment="1">
      <alignment horizontal="center" vertical="center" wrapText="1"/>
    </xf>
    <xf numFmtId="10" fontId="9" fillId="0" borderId="11" xfId="0" applyNumberFormat="1" applyFont="1" applyFill="1" applyBorder="1" applyAlignment="1">
      <alignment horizontal="center" vertical="center" wrapText="1"/>
    </xf>
    <xf numFmtId="10" fontId="9" fillId="0" borderId="13" xfId="0" applyNumberFormat="1" applyFont="1" applyFill="1" applyBorder="1" applyAlignment="1">
      <alignment horizontal="center" vertical="center" wrapText="1"/>
    </xf>
    <xf numFmtId="17" fontId="27" fillId="0" borderId="15" xfId="0" quotePrefix="1" applyNumberFormat="1" applyFont="1" applyFill="1" applyBorder="1"/>
    <xf numFmtId="0" fontId="9" fillId="0" borderId="107" xfId="0" applyFont="1" applyFill="1" applyBorder="1" applyAlignment="1">
      <alignment horizontal="center" vertical="center"/>
    </xf>
    <xf numFmtId="10" fontId="9" fillId="0" borderId="108" xfId="0" applyNumberFormat="1" applyFont="1" applyFill="1" applyBorder="1" applyAlignment="1">
      <alignment horizontal="center" vertical="center" wrapText="1"/>
    </xf>
    <xf numFmtId="0" fontId="9" fillId="0" borderId="107" xfId="0" applyFont="1" applyFill="1" applyBorder="1" applyAlignment="1">
      <alignment horizontal="center" vertical="center" wrapText="1"/>
    </xf>
    <xf numFmtId="10" fontId="9" fillId="0" borderId="109" xfId="0" applyNumberFormat="1" applyFont="1" applyFill="1" applyBorder="1" applyAlignment="1">
      <alignment horizontal="center" vertical="center" wrapText="1"/>
    </xf>
    <xf numFmtId="10" fontId="9" fillId="0" borderId="111" xfId="0" applyNumberFormat="1" applyFont="1" applyFill="1" applyBorder="1" applyAlignment="1">
      <alignment horizontal="center" vertical="center" wrapText="1"/>
    </xf>
    <xf numFmtId="10" fontId="9" fillId="0" borderId="0" xfId="12" applyNumberFormat="1" applyFont="1" applyFill="1" applyBorder="1" applyAlignment="1">
      <alignment horizontal="center" vertical="center" wrapText="1"/>
    </xf>
    <xf numFmtId="10" fontId="9" fillId="0" borderId="11" xfId="12" applyNumberFormat="1" applyFont="1" applyFill="1" applyBorder="1" applyAlignment="1">
      <alignment horizontal="center" vertical="center" wrapText="1"/>
    </xf>
    <xf numFmtId="10" fontId="9" fillId="0" borderId="22" xfId="12" applyNumberFormat="1"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09" xfId="0" applyFont="1" applyFill="1" applyBorder="1" applyAlignment="1">
      <alignment horizontal="center" vertical="center" wrapText="1"/>
    </xf>
    <xf numFmtId="0" fontId="9" fillId="4" borderId="42" xfId="0" applyFont="1" applyFill="1" applyBorder="1" applyAlignment="1">
      <alignment horizontal="center" vertical="center" wrapText="1"/>
    </xf>
    <xf numFmtId="0" fontId="4" fillId="4" borderId="42" xfId="0" applyFont="1" applyFill="1" applyBorder="1" applyAlignment="1">
      <alignment horizontal="center" vertical="center"/>
    </xf>
    <xf numFmtId="1" fontId="4" fillId="4" borderId="120" xfId="0" applyNumberFormat="1" applyFont="1" applyFill="1" applyBorder="1" applyAlignment="1">
      <alignment horizontal="center" vertical="center" wrapText="1"/>
    </xf>
    <xf numFmtId="1" fontId="4" fillId="4" borderId="39" xfId="0" applyNumberFormat="1" applyFont="1" applyFill="1" applyBorder="1" applyAlignment="1">
      <alignment horizontal="center" vertical="center" wrapText="1"/>
    </xf>
    <xf numFmtId="1" fontId="9" fillId="0" borderId="106" xfId="0" applyNumberFormat="1" applyFont="1" applyFill="1" applyBorder="1" applyAlignment="1">
      <alignment horizontal="center" vertical="center" wrapText="1"/>
    </xf>
    <xf numFmtId="1" fontId="9" fillId="0" borderId="117" xfId="0" applyNumberFormat="1" applyFont="1" applyFill="1" applyBorder="1" applyAlignment="1">
      <alignment horizontal="center" vertical="center" wrapText="1"/>
    </xf>
    <xf numFmtId="1" fontId="9" fillId="0" borderId="13" xfId="0" applyNumberFormat="1" applyFont="1" applyFill="1" applyBorder="1" applyAlignment="1">
      <alignment horizontal="center" vertical="center" wrapText="1"/>
    </xf>
    <xf numFmtId="1" fontId="9" fillId="0" borderId="12" xfId="0" applyNumberFormat="1" applyFont="1" applyFill="1" applyBorder="1" applyAlignment="1">
      <alignment horizontal="center" vertical="center" wrapText="1"/>
    </xf>
    <xf numFmtId="1" fontId="9" fillId="0" borderId="108" xfId="0" applyNumberFormat="1" applyFont="1" applyFill="1" applyBorder="1" applyAlignment="1">
      <alignment horizontal="center" vertical="center" wrapText="1"/>
    </xf>
    <xf numFmtId="1" fontId="9" fillId="0" borderId="107" xfId="0" applyNumberFormat="1" applyFont="1" applyFill="1" applyBorder="1" applyAlignment="1">
      <alignment horizontal="center" vertical="center" wrapText="1"/>
    </xf>
    <xf numFmtId="1" fontId="9" fillId="0" borderId="109" xfId="0" applyNumberFormat="1" applyFont="1" applyFill="1" applyBorder="1" applyAlignment="1">
      <alignment horizontal="center" vertical="center" wrapText="1"/>
    </xf>
    <xf numFmtId="1" fontId="9" fillId="0" borderId="111" xfId="0" applyNumberFormat="1" applyFont="1" applyFill="1" applyBorder="1" applyAlignment="1">
      <alignment horizontal="center" vertical="center" wrapText="1"/>
    </xf>
    <xf numFmtId="0" fontId="14" fillId="21" borderId="123" xfId="0" applyFont="1" applyFill="1" applyBorder="1"/>
    <xf numFmtId="0" fontId="8" fillId="0" borderId="0" xfId="0" applyFont="1" applyAlignment="1">
      <alignment horizontal="right"/>
    </xf>
    <xf numFmtId="0" fontId="76" fillId="2" borderId="28" xfId="0"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7" xfId="0" applyNumberFormat="1" applyFont="1" applyFill="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2" fillId="0" borderId="51" xfId="21" applyFont="1" applyBorder="1"/>
    <xf numFmtId="0" fontId="14" fillId="0" borderId="51" xfId="0" applyFont="1" applyBorder="1"/>
    <xf numFmtId="3" fontId="14" fillId="14"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4"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3" fontId="4" fillId="0" borderId="126"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4" borderId="75" xfId="22" applyNumberFormat="1" applyFont="1" applyFill="1" applyBorder="1" applyAlignment="1">
      <alignment horizontal="right" vertical="center"/>
    </xf>
    <xf numFmtId="3" fontId="14" fillId="0" borderId="126" xfId="22" applyNumberFormat="1" applyFont="1" applyFill="1" applyBorder="1" applyAlignment="1">
      <alignment horizontal="right" vertical="center"/>
    </xf>
    <xf numFmtId="0" fontId="25" fillId="14"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4" fillId="0" borderId="42" xfId="23" applyNumberFormat="1" applyFont="1" applyFill="1" applyBorder="1" applyAlignment="1">
      <alignment horizontal="right" vertical="center"/>
    </xf>
    <xf numFmtId="3" fontId="85" fillId="0" borderId="42" xfId="23" applyNumberFormat="1" applyFont="1" applyFill="1" applyBorder="1" applyAlignment="1">
      <alignment horizontal="right" vertical="center"/>
    </xf>
    <xf numFmtId="3" fontId="85" fillId="0" borderId="51" xfId="23" applyNumberFormat="1" applyFont="1" applyFill="1" applyBorder="1" applyAlignment="1">
      <alignment horizontal="right" vertical="center"/>
    </xf>
    <xf numFmtId="3" fontId="84" fillId="14" borderId="73" xfId="23" applyNumberFormat="1" applyFont="1" applyFill="1" applyBorder="1" applyAlignment="1">
      <alignment horizontal="right" vertical="center"/>
    </xf>
    <xf numFmtId="3" fontId="84" fillId="14"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3" fillId="14" borderId="69" xfId="23" applyFont="1" applyFill="1" applyBorder="1" applyAlignment="1">
      <alignment horizontal="left" vertical="top" wrapText="1"/>
    </xf>
    <xf numFmtId="3" fontId="85" fillId="0" borderId="37" xfId="23" applyNumberFormat="1" applyFont="1" applyFill="1" applyBorder="1" applyAlignment="1">
      <alignment horizontal="right" vertical="center"/>
    </xf>
    <xf numFmtId="3" fontId="84" fillId="14" borderId="77" xfId="23" applyNumberFormat="1" applyFont="1" applyFill="1" applyBorder="1" applyAlignment="1">
      <alignment horizontal="right" vertical="center"/>
    </xf>
    <xf numFmtId="3" fontId="85" fillId="0" borderId="64" xfId="23" applyNumberFormat="1" applyFont="1" applyFill="1" applyBorder="1" applyAlignment="1">
      <alignment horizontal="right" vertical="center"/>
    </xf>
    <xf numFmtId="3" fontId="84" fillId="14" borderId="80" xfId="23" applyNumberFormat="1" applyFont="1" applyFill="1" applyBorder="1" applyAlignment="1">
      <alignment horizontal="right" vertical="center"/>
    </xf>
    <xf numFmtId="3" fontId="84"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8"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4"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4"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4"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4" fontId="3" fillId="0" borderId="17" xfId="0" applyNumberFormat="1" applyFont="1" applyBorder="1" applyAlignment="1">
      <alignment horizontal="center"/>
    </xf>
    <xf numFmtId="3" fontId="6" fillId="0" borderId="16" xfId="0" applyNumberFormat="1" applyFont="1" applyBorder="1" applyAlignment="1">
      <alignment horizontal="center"/>
    </xf>
    <xf numFmtId="4" fontId="27" fillId="0" borderId="110" xfId="0" applyNumberFormat="1" applyFont="1" applyBorder="1" applyAlignment="1">
      <alignment horizontal="center"/>
    </xf>
    <xf numFmtId="17" fontId="20" fillId="0" borderId="0" xfId="0" quotePrefix="1" applyNumberFormat="1" applyFont="1" applyBorder="1"/>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9"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4"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8" xfId="0" applyNumberFormat="1" applyFont="1" applyBorder="1" applyAlignment="1">
      <alignment horizontal="center"/>
    </xf>
    <xf numFmtId="1" fontId="9" fillId="0" borderId="10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9"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10" xfId="0" applyNumberFormat="1" applyFont="1" applyBorder="1" applyAlignment="1">
      <alignment horizontal="center"/>
    </xf>
    <xf numFmtId="4" fontId="9" fillId="0" borderId="111" xfId="0" applyNumberFormat="1" applyFont="1" applyBorder="1" applyAlignment="1">
      <alignment horizontal="center"/>
    </xf>
    <xf numFmtId="4" fontId="9" fillId="0" borderId="109" xfId="0" applyNumberFormat="1" applyFont="1" applyBorder="1" applyAlignment="1">
      <alignment horizontal="center"/>
    </xf>
    <xf numFmtId="0" fontId="14" fillId="0" borderId="0" xfId="0" applyFont="1" applyAlignment="1">
      <alignment vertical="center" wrapText="1"/>
    </xf>
    <xf numFmtId="4" fontId="27" fillId="0" borderId="127" xfId="0" applyNumberFormat="1" applyFont="1" applyBorder="1" applyAlignment="1">
      <alignment horizontal="center"/>
    </xf>
    <xf numFmtId="165" fontId="27" fillId="0" borderId="128" xfId="0" applyNumberFormat="1" applyFont="1" applyBorder="1" applyAlignment="1">
      <alignment horizontal="center"/>
    </xf>
    <xf numFmtId="165" fontId="27" fillId="0" borderId="127" xfId="0" applyNumberFormat="1" applyFont="1" applyBorder="1" applyAlignment="1">
      <alignment horizontal="center"/>
    </xf>
    <xf numFmtId="3" fontId="9" fillId="0" borderId="12" xfId="0" applyNumberFormat="1" applyFont="1" applyFill="1" applyBorder="1" applyAlignment="1">
      <alignment horizontal="center" vertical="center"/>
    </xf>
    <xf numFmtId="10" fontId="9" fillId="0" borderId="107" xfId="0" applyNumberFormat="1" applyFont="1" applyFill="1" applyBorder="1" applyAlignment="1">
      <alignment horizontal="center" vertical="center" wrapText="1"/>
    </xf>
    <xf numFmtId="10" fontId="9" fillId="0" borderId="21" xfId="0" applyNumberFormat="1" applyFont="1" applyFill="1" applyBorder="1" applyAlignment="1">
      <alignment horizontal="center" vertical="center" wrapText="1"/>
    </xf>
    <xf numFmtId="17" fontId="27" fillId="0" borderId="19" xfId="0" quotePrefix="1" applyNumberFormat="1" applyFont="1" applyFill="1" applyBorder="1"/>
    <xf numFmtId="10" fontId="9" fillId="0" borderId="36" xfId="0" applyNumberFormat="1" applyFont="1" applyFill="1" applyBorder="1" applyAlignment="1">
      <alignment horizontal="center" vertical="center" wrapText="1"/>
    </xf>
    <xf numFmtId="10" fontId="9" fillId="0" borderId="110" xfId="0" applyNumberFormat="1" applyFont="1" applyFill="1" applyBorder="1" applyAlignment="1">
      <alignment horizontal="center" vertical="center" wrapText="1"/>
    </xf>
    <xf numFmtId="1" fontId="0" fillId="0" borderId="0" xfId="0" applyNumberFormat="1" applyBorder="1"/>
    <xf numFmtId="0" fontId="24" fillId="0" borderId="34" xfId="0" applyFont="1" applyFill="1" applyBorder="1" applyAlignment="1">
      <alignment horizontal="center" vertical="center"/>
    </xf>
    <xf numFmtId="3" fontId="8" fillId="25" borderId="12" xfId="0" applyNumberFormat="1" applyFont="1" applyFill="1" applyBorder="1" applyAlignment="1">
      <alignment horizontal="center" vertical="center"/>
    </xf>
    <xf numFmtId="3" fontId="11" fillId="4" borderId="110" xfId="0" applyNumberFormat="1" applyFont="1" applyFill="1" applyBorder="1" applyAlignment="1">
      <alignment horizontal="center"/>
    </xf>
    <xf numFmtId="3" fontId="9" fillId="0" borderId="107" xfId="0" applyNumberFormat="1" applyFont="1" applyBorder="1" applyAlignment="1">
      <alignment horizontal="center"/>
    </xf>
    <xf numFmtId="2" fontId="9" fillId="0" borderId="107" xfId="0" applyNumberFormat="1" applyFont="1" applyBorder="1" applyAlignment="1">
      <alignment horizontal="center"/>
    </xf>
    <xf numFmtId="1" fontId="9" fillId="0" borderId="107" xfId="0" applyNumberFormat="1" applyFont="1" applyBorder="1" applyAlignment="1">
      <alignment horizontal="center"/>
    </xf>
    <xf numFmtId="0" fontId="9" fillId="0" borderId="107" xfId="0" applyFont="1" applyBorder="1" applyAlignment="1">
      <alignment horizontal="center"/>
    </xf>
    <xf numFmtId="4" fontId="9" fillId="4" borderId="107" xfId="0" applyNumberFormat="1" applyFont="1" applyFill="1" applyBorder="1" applyAlignment="1">
      <alignment horizontal="center"/>
    </xf>
    <xf numFmtId="3" fontId="4" fillId="4" borderId="107" xfId="0" applyNumberFormat="1" applyFont="1" applyFill="1" applyBorder="1" applyAlignment="1">
      <alignment horizontal="center"/>
    </xf>
    <xf numFmtId="4" fontId="9" fillId="0" borderId="107" xfId="0" applyNumberFormat="1" applyFont="1" applyBorder="1"/>
    <xf numFmtId="2" fontId="9" fillId="0" borderId="111" xfId="0" applyNumberFormat="1" applyFont="1" applyBorder="1" applyAlignment="1">
      <alignment horizontal="center"/>
    </xf>
    <xf numFmtId="3" fontId="25" fillId="0" borderId="0" xfId="0" applyNumberFormat="1" applyFont="1"/>
    <xf numFmtId="3" fontId="18" fillId="4" borderId="107"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9" xfId="0" applyNumberFormat="1" applyFont="1" applyFill="1" applyBorder="1" applyAlignment="1">
      <alignment horizontal="center"/>
    </xf>
    <xf numFmtId="3" fontId="18" fillId="0" borderId="107" xfId="0" applyNumberFormat="1" applyFont="1" applyFill="1" applyBorder="1" applyAlignment="1">
      <alignment horizontal="center"/>
    </xf>
    <xf numFmtId="1" fontId="9" fillId="4" borderId="110" xfId="0" applyNumberFormat="1" applyFont="1" applyFill="1" applyBorder="1" applyAlignment="1">
      <alignment horizontal="center"/>
    </xf>
    <xf numFmtId="1" fontId="9" fillId="0" borderId="110" xfId="0" applyNumberFormat="1" applyFont="1" applyBorder="1" applyAlignment="1">
      <alignment horizontal="center"/>
    </xf>
    <xf numFmtId="2" fontId="4" fillId="0" borderId="0" xfId="0" applyNumberFormat="1" applyFont="1" applyFill="1" applyBorder="1" applyAlignment="1">
      <alignment horizontal="center"/>
    </xf>
    <xf numFmtId="2" fontId="9" fillId="0" borderId="0" xfId="0" applyNumberFormat="1" applyFont="1"/>
    <xf numFmtId="3" fontId="18" fillId="4" borderId="114" xfId="0" applyNumberFormat="1" applyFont="1" applyFill="1" applyBorder="1" applyAlignment="1">
      <alignment horizontal="center"/>
    </xf>
    <xf numFmtId="3" fontId="9" fillId="0" borderId="124" xfId="9" applyNumberFormat="1" applyFont="1" applyBorder="1" applyAlignment="1">
      <alignment horizontal="center"/>
    </xf>
    <xf numFmtId="2" fontId="0" fillId="0" borderId="0" xfId="0" applyNumberFormat="1" applyBorder="1"/>
    <xf numFmtId="0" fontId="34" fillId="0" borderId="0" xfId="0" applyFont="1" applyAlignment="1">
      <alignment horizontal="right" wrapText="1"/>
    </xf>
    <xf numFmtId="3" fontId="34" fillId="0" borderId="42" xfId="0" applyNumberFormat="1" applyFont="1" applyBorder="1" applyAlignment="1">
      <alignment horizontal="right" wrapText="1"/>
    </xf>
    <xf numFmtId="3" fontId="34" fillId="0" borderId="42" xfId="0" applyNumberFormat="1" applyFont="1" applyBorder="1"/>
    <xf numFmtId="3" fontId="34" fillId="0" borderId="124" xfId="0" applyNumberFormat="1" applyFont="1" applyBorder="1" applyAlignment="1">
      <alignment horizontal="right" wrapText="1"/>
    </xf>
    <xf numFmtId="3" fontId="34" fillId="0" borderId="124" xfId="0" applyNumberFormat="1" applyFon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81" fillId="0" borderId="0" xfId="57" applyNumberFormat="1" applyFont="1" applyFill="1" applyAlignment="1">
      <alignment horizontal="center" vertical="center"/>
    </xf>
    <xf numFmtId="3" fontId="81" fillId="0" borderId="34" xfId="57" applyNumberFormat="1" applyFont="1" applyFill="1" applyBorder="1" applyAlignment="1">
      <alignment horizontal="center" vertical="center"/>
    </xf>
    <xf numFmtId="0" fontId="81" fillId="0" borderId="0" xfId="57" applyFont="1" applyFill="1" applyAlignment="1">
      <alignment horizontal="center" wrapText="1"/>
    </xf>
    <xf numFmtId="3" fontId="81" fillId="0" borderId="35" xfId="57" applyNumberFormat="1" applyFont="1" applyFill="1" applyBorder="1" applyAlignment="1">
      <alignment horizontal="center" vertical="center"/>
    </xf>
    <xf numFmtId="0" fontId="81"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81" fillId="0" borderId="23" xfId="57" applyFont="1" applyFill="1" applyBorder="1" applyAlignment="1">
      <alignment horizontal="center" wrapText="1"/>
    </xf>
    <xf numFmtId="0" fontId="4" fillId="56" borderId="0" xfId="0" quotePrefix="1" applyFont="1" applyFill="1"/>
    <xf numFmtId="4" fontId="18" fillId="20" borderId="128" xfId="9" quotePrefix="1" applyNumberFormat="1" applyFont="1" applyFill="1" applyBorder="1" applyAlignment="1">
      <alignment horizontal="center"/>
    </xf>
    <xf numFmtId="4" fontId="18" fillId="21" borderId="114" xfId="9" quotePrefix="1" applyNumberFormat="1" applyFont="1" applyFill="1" applyBorder="1" applyAlignment="1">
      <alignment horizontal="center"/>
    </xf>
    <xf numFmtId="3" fontId="29" fillId="0" borderId="9" xfId="9" applyNumberFormat="1" applyBorder="1"/>
    <xf numFmtId="3" fontId="18" fillId="4" borderId="130" xfId="9" applyNumberFormat="1" applyFont="1" applyFill="1" applyBorder="1" applyAlignment="1">
      <alignment horizontal="center"/>
    </xf>
    <xf numFmtId="3" fontId="9" fillId="0" borderId="127" xfId="9" applyNumberFormat="1" applyFont="1" applyBorder="1" applyAlignment="1">
      <alignment horizontal="center" wrapText="1"/>
    </xf>
    <xf numFmtId="3" fontId="9" fillId="0" borderId="131" xfId="9" applyNumberFormat="1" applyFont="1" applyBorder="1" applyAlignment="1">
      <alignment horizontal="center" wrapText="1"/>
    </xf>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0" fillId="0" borderId="0" xfId="0" applyNumberForma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5" xfId="0" applyNumberFormat="1" applyFont="1" applyFill="1" applyBorder="1" applyAlignment="1">
      <alignment horizontal="center"/>
    </xf>
    <xf numFmtId="3" fontId="9" fillId="0" borderId="106" xfId="0" applyNumberFormat="1" applyFont="1" applyFill="1" applyBorder="1" applyAlignment="1">
      <alignment horizontal="center"/>
    </xf>
    <xf numFmtId="4" fontId="9" fillId="0" borderId="128" xfId="0" applyNumberFormat="1" applyFont="1" applyFill="1" applyBorder="1" applyAlignment="1">
      <alignment horizontal="center"/>
    </xf>
    <xf numFmtId="4" fontId="9" fillId="0" borderId="106" xfId="0" applyNumberFormat="1" applyFont="1" applyFill="1" applyBorder="1" applyAlignment="1">
      <alignment horizontal="center"/>
    </xf>
    <xf numFmtId="4" fontId="9" fillId="0" borderId="131" xfId="0" applyNumberFormat="1" applyFont="1" applyFill="1" applyBorder="1" applyAlignment="1">
      <alignment horizontal="center"/>
    </xf>
    <xf numFmtId="3" fontId="9" fillId="0" borderId="128" xfId="0" applyNumberFormat="1" applyFont="1" applyFill="1" applyBorder="1" applyAlignment="1">
      <alignment horizontal="center"/>
    </xf>
    <xf numFmtId="2" fontId="9" fillId="0" borderId="113" xfId="0" applyNumberFormat="1" applyFont="1" applyFill="1" applyBorder="1" applyAlignment="1">
      <alignment horizontal="center"/>
    </xf>
    <xf numFmtId="0" fontId="43" fillId="0" borderId="0" xfId="0" applyFont="1" applyFill="1" applyAlignment="1">
      <alignment horizontal="center"/>
    </xf>
    <xf numFmtId="4" fontId="18" fillId="3" borderId="106" xfId="0" applyNumberFormat="1" applyFont="1" applyFill="1" applyBorder="1" applyAlignment="1">
      <alignment horizontal="center"/>
    </xf>
    <xf numFmtId="0" fontId="4" fillId="0" borderId="113" xfId="0" applyFont="1" applyFill="1" applyBorder="1"/>
    <xf numFmtId="4" fontId="11" fillId="4" borderId="115" xfId="0" applyNumberFormat="1" applyFont="1" applyFill="1" applyBorder="1" applyAlignment="1">
      <alignment horizontal="center"/>
    </xf>
    <xf numFmtId="4" fontId="9" fillId="21"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3" fontId="9" fillId="4" borderId="21" xfId="0" applyNumberFormat="1" applyFont="1" applyFill="1" applyBorder="1" applyAlignment="1">
      <alignment horizontal="center"/>
    </xf>
    <xf numFmtId="17" fontId="27" fillId="0" borderId="114" xfId="0" quotePrefix="1" applyNumberFormat="1" applyFont="1" applyBorder="1"/>
    <xf numFmtId="3" fontId="4" fillId="0" borderId="115" xfId="0" applyNumberFormat="1" applyFont="1" applyBorder="1" applyAlignment="1">
      <alignment horizontal="center"/>
    </xf>
    <xf numFmtId="4" fontId="27" fillId="0" borderId="106" xfId="0" quotePrefix="1" applyNumberFormat="1" applyFont="1" applyBorder="1" applyAlignment="1">
      <alignment horizontal="center"/>
    </xf>
    <xf numFmtId="4" fontId="27" fillId="0" borderId="106" xfId="0" applyNumberFormat="1" applyFont="1" applyBorder="1" applyAlignment="1">
      <alignment horizontal="center"/>
    </xf>
    <xf numFmtId="3" fontId="9" fillId="0" borderId="128" xfId="0" applyNumberFormat="1" applyFont="1" applyBorder="1" applyAlignment="1">
      <alignment horizontal="center"/>
    </xf>
    <xf numFmtId="4" fontId="27" fillId="0" borderId="113" xfId="0" applyNumberFormat="1" applyFont="1" applyBorder="1" applyAlignment="1">
      <alignment horizontal="center"/>
    </xf>
    <xf numFmtId="3" fontId="6" fillId="0" borderId="114" xfId="0" applyNumberFormat="1" applyFont="1" applyBorder="1" applyAlignment="1">
      <alignment horizontal="center"/>
    </xf>
    <xf numFmtId="3" fontId="9" fillId="0" borderId="131" xfId="0" applyNumberFormat="1" applyFont="1" applyBorder="1" applyAlignment="1">
      <alignment horizontal="center"/>
    </xf>
    <xf numFmtId="3" fontId="9" fillId="0" borderId="8" xfId="9" applyNumberFormat="1" applyFont="1" applyBorder="1" applyAlignment="1">
      <alignment horizontal="center" wrapText="1"/>
    </xf>
    <xf numFmtId="3" fontId="9" fillId="0" borderId="32" xfId="9" applyNumberFormat="1" applyFont="1" applyBorder="1" applyAlignment="1">
      <alignment horizontal="center" wrapText="1"/>
    </xf>
    <xf numFmtId="3" fontId="9" fillId="0" borderId="20" xfId="9" applyNumberFormat="1" applyFont="1" applyBorder="1" applyAlignment="1">
      <alignment horizontal="center" wrapText="1"/>
    </xf>
    <xf numFmtId="3" fontId="9" fillId="0" borderId="17" xfId="9" applyNumberFormat="1" applyFont="1" applyBorder="1" applyAlignment="1">
      <alignment horizontal="center" wrapText="1"/>
    </xf>
    <xf numFmtId="3" fontId="9" fillId="0" borderId="128" xfId="9" applyNumberFormat="1" applyFont="1" applyBorder="1" applyAlignment="1">
      <alignment horizontal="center" wrapText="1"/>
    </xf>
    <xf numFmtId="0" fontId="21" fillId="0" borderId="10" xfId="9" applyFont="1" applyFill="1" applyBorder="1"/>
    <xf numFmtId="3" fontId="9" fillId="0" borderId="127" xfId="9" applyNumberFormat="1" applyFont="1" applyBorder="1" applyAlignment="1">
      <alignment horizontal="center"/>
    </xf>
    <xf numFmtId="0" fontId="25" fillId="14" borderId="0" xfId="0" applyFont="1" applyFill="1" applyAlignment="1"/>
    <xf numFmtId="0" fontId="4" fillId="14"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8"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10"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8" xfId="0" applyNumberFormat="1" applyFont="1" applyBorder="1" applyAlignment="1">
      <alignment horizontal="center"/>
    </xf>
    <xf numFmtId="3" fontId="11" fillId="0" borderId="114"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4" xfId="0" quotePrefix="1" applyFont="1" applyBorder="1"/>
    <xf numFmtId="4" fontId="6" fillId="0" borderId="116" xfId="0" applyNumberFormat="1" applyFont="1" applyBorder="1" applyAlignment="1">
      <alignment horizontal="center"/>
    </xf>
    <xf numFmtId="4" fontId="6" fillId="0" borderId="113"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3" fontId="18" fillId="4" borderId="24" xfId="0" applyNumberFormat="1" applyFont="1" applyFill="1" applyBorder="1" applyAlignment="1">
      <alignment horizontal="center"/>
    </xf>
    <xf numFmtId="4" fontId="18" fillId="3" borderId="24" xfId="0" applyNumberFormat="1" applyFont="1" applyFill="1" applyBorder="1" applyAlignment="1">
      <alignment horizontal="center"/>
    </xf>
    <xf numFmtId="3" fontId="8" fillId="25" borderId="53" xfId="0" applyNumberFormat="1" applyFont="1" applyFill="1" applyBorder="1" applyAlignment="1">
      <alignment horizontal="right" vertical="center"/>
    </xf>
    <xf numFmtId="3" fontId="8" fillId="25"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3"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5"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3" xfId="22" applyNumberFormat="1" applyFont="1" applyFill="1" applyBorder="1" applyAlignment="1">
      <alignment horizontal="right" vertical="center"/>
    </xf>
    <xf numFmtId="3" fontId="14" fillId="0" borderId="134" xfId="22" applyNumberFormat="1" applyFont="1" applyFill="1" applyBorder="1" applyAlignment="1">
      <alignment horizontal="right" vertical="center"/>
    </xf>
    <xf numFmtId="1" fontId="9" fillId="0" borderId="113" xfId="0" applyNumberFormat="1" applyFont="1" applyFill="1" applyBorder="1" applyAlignment="1">
      <alignment horizontal="center"/>
    </xf>
    <xf numFmtId="3" fontId="9" fillId="0" borderId="113" xfId="0" applyNumberFormat="1" applyFont="1" applyFill="1" applyBorder="1" applyAlignment="1">
      <alignment horizontal="center"/>
    </xf>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5" xfId="0" applyFont="1" applyFill="1" applyBorder="1" applyAlignment="1">
      <alignment vertical="center"/>
    </xf>
    <xf numFmtId="0" fontId="4" fillId="2" borderId="120" xfId="0" applyFont="1" applyFill="1" applyBorder="1" applyAlignment="1">
      <alignment vertical="center"/>
    </xf>
    <xf numFmtId="0" fontId="4" fillId="2" borderId="126" xfId="0" applyFont="1" applyFill="1" applyBorder="1"/>
    <xf numFmtId="0" fontId="9" fillId="4" borderId="123" xfId="0" applyFont="1" applyFill="1" applyBorder="1" applyAlignment="1">
      <alignment horizontal="center"/>
    </xf>
    <xf numFmtId="0" fontId="27" fillId="0" borderId="64" xfId="0" applyFont="1" applyBorder="1" applyAlignment="1">
      <alignment horizontal="left" vertical="center"/>
    </xf>
    <xf numFmtId="4" fontId="9" fillId="0" borderId="126" xfId="0" applyNumberFormat="1" applyFont="1" applyBorder="1" applyAlignment="1">
      <alignment horizontal="center" vertical="center"/>
    </xf>
    <xf numFmtId="0" fontId="9" fillId="0" borderId="123" xfId="0" applyFont="1" applyBorder="1" applyAlignment="1">
      <alignment horizontal="center" vertical="center"/>
    </xf>
    <xf numFmtId="4" fontId="9" fillId="0" borderId="123"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91"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70" fillId="0" borderId="0" xfId="57" applyNumberFormat="1" applyFont="1" applyFill="1" applyAlignment="1"/>
    <xf numFmtId="3" fontId="70"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10" fontId="9" fillId="0" borderId="124" xfId="0" applyNumberFormat="1" applyFont="1" applyFill="1" applyBorder="1" applyAlignment="1">
      <alignment horizontal="center" vertical="center" wrapText="1"/>
    </xf>
    <xf numFmtId="0" fontId="14" fillId="0" borderId="0" xfId="0" applyFont="1" applyFill="1" applyAlignment="1">
      <alignment vertical="center" wrapText="1"/>
    </xf>
    <xf numFmtId="3" fontId="14" fillId="0" borderId="43" xfId="0" applyNumberFormat="1" applyFont="1" applyFill="1" applyBorder="1" applyAlignment="1">
      <alignment horizontal="center"/>
    </xf>
    <xf numFmtId="0" fontId="92" fillId="0" borderId="0" xfId="0" applyFont="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70"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0" fontId="0" fillId="0" borderId="0" xfId="0" applyAlignme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0" fontId="0" fillId="0" borderId="0" xfId="0" applyAlignment="1">
      <alignment horizontal="left"/>
    </xf>
    <xf numFmtId="0" fontId="43" fillId="21" borderId="6" xfId="0" applyFont="1" applyFill="1" applyBorder="1" applyAlignment="1">
      <alignment horizontal="left" vertical="center"/>
    </xf>
    <xf numFmtId="0" fontId="43" fillId="4" borderId="6" xfId="0" applyFont="1" applyFill="1" applyBorder="1" applyAlignment="1">
      <alignment horizontal="left" vertical="center"/>
    </xf>
    <xf numFmtId="10" fontId="0" fillId="0" borderId="0" xfId="12" applyNumberFormat="1" applyFont="1"/>
    <xf numFmtId="4" fontId="4" fillId="0" borderId="11" xfId="0" applyNumberFormat="1" applyFont="1" applyBorder="1" applyAlignment="1">
      <alignment horizontal="center"/>
    </xf>
    <xf numFmtId="4" fontId="4" fillId="0" borderId="14" xfId="0" applyNumberFormat="1" applyFont="1" applyBorder="1" applyAlignment="1">
      <alignment horizontal="center"/>
    </xf>
    <xf numFmtId="4" fontId="4" fillId="0" borderId="9" xfId="0" applyNumberFormat="1" applyFont="1" applyBorder="1" applyAlignment="1">
      <alignment horizontal="center"/>
    </xf>
    <xf numFmtId="4" fontId="4" fillId="0" borderId="109" xfId="0" applyNumberFormat="1" applyFont="1" applyBorder="1" applyAlignment="1">
      <alignment horizontal="center"/>
    </xf>
    <xf numFmtId="4" fontId="4" fillId="0" borderId="19" xfId="0" applyNumberFormat="1" applyFont="1" applyBorder="1" applyAlignment="1">
      <alignment horizontal="center"/>
    </xf>
    <xf numFmtId="4" fontId="4" fillId="0" borderId="108" xfId="0" applyNumberFormat="1" applyFont="1" applyBorder="1" applyAlignment="1">
      <alignment horizontal="center"/>
    </xf>
    <xf numFmtId="4" fontId="4" fillId="0" borderId="15" xfId="0" applyNumberFormat="1" applyFont="1" applyBorder="1" applyAlignment="1">
      <alignment horizontal="center"/>
    </xf>
    <xf numFmtId="4" fontId="4" fillId="0" borderId="113" xfId="0" applyNumberFormat="1" applyFont="1" applyBorder="1" applyAlignment="1">
      <alignment horizontal="center"/>
    </xf>
    <xf numFmtId="4" fontId="4" fillId="0" borderId="112" xfId="0" applyNumberFormat="1" applyFont="1" applyBorder="1" applyAlignment="1">
      <alignment horizontal="center"/>
    </xf>
    <xf numFmtId="4" fontId="4" fillId="0" borderId="115" xfId="0" applyNumberFormat="1" applyFont="1" applyBorder="1" applyAlignment="1">
      <alignment horizontal="center"/>
    </xf>
    <xf numFmtId="4" fontId="4" fillId="0" borderId="116" xfId="0" applyNumberFormat="1" applyFont="1" applyBorder="1" applyAlignment="1">
      <alignment horizontal="center"/>
    </xf>
    <xf numFmtId="4" fontId="4" fillId="0" borderId="9" xfId="0" applyNumberFormat="1" applyFont="1" applyFill="1" applyBorder="1" applyAlignment="1">
      <alignment horizontal="center"/>
    </xf>
    <xf numFmtId="4" fontId="4" fillId="0" borderId="106" xfId="0" applyNumberFormat="1" applyFont="1" applyFill="1" applyBorder="1" applyAlignment="1">
      <alignment horizontal="center"/>
    </xf>
    <xf numFmtId="4" fontId="4" fillId="0" borderId="13" xfId="0" applyNumberFormat="1" applyFont="1" applyFill="1" applyBorder="1" applyAlignment="1">
      <alignment horizontal="center"/>
    </xf>
    <xf numFmtId="4" fontId="4" fillId="0" borderId="118" xfId="0" applyNumberFormat="1" applyFont="1" applyBorder="1" applyAlignment="1">
      <alignment horizontal="center"/>
    </xf>
    <xf numFmtId="4" fontId="4" fillId="0" borderId="13" xfId="0" applyNumberFormat="1" applyFont="1" applyBorder="1" applyAlignment="1">
      <alignment horizontal="center"/>
    </xf>
    <xf numFmtId="4" fontId="4" fillId="0" borderId="111" xfId="0" applyNumberFormat="1" applyFont="1" applyBorder="1" applyAlignment="1">
      <alignment horizontal="center"/>
    </xf>
    <xf numFmtId="4" fontId="4" fillId="0" borderId="106" xfId="0" applyNumberFormat="1" applyFont="1" applyBorder="1" applyAlignment="1">
      <alignment horizontal="center"/>
    </xf>
    <xf numFmtId="4" fontId="4" fillId="0" borderId="14" xfId="0" applyNumberFormat="1" applyFont="1" applyFill="1" applyBorder="1" applyAlignment="1">
      <alignment horizontal="center"/>
    </xf>
    <xf numFmtId="4" fontId="4" fillId="0" borderId="12" xfId="0" applyNumberFormat="1" applyFont="1" applyFill="1" applyBorder="1" applyAlignment="1">
      <alignment horizontal="center"/>
    </xf>
    <xf numFmtId="4" fontId="4" fillId="0" borderId="22" xfId="0" applyNumberFormat="1" applyFont="1" applyFill="1" applyBorder="1" applyAlignment="1">
      <alignment horizontal="center"/>
    </xf>
    <xf numFmtId="4" fontId="4" fillId="0" borderId="109" xfId="0" applyNumberFormat="1" applyFont="1" applyFill="1" applyBorder="1" applyAlignment="1">
      <alignment horizontal="center" wrapText="1"/>
    </xf>
    <xf numFmtId="4" fontId="4" fillId="0" borderId="19" xfId="0" applyNumberFormat="1" applyFont="1" applyFill="1" applyBorder="1" applyAlignment="1">
      <alignment horizontal="center" wrapText="1"/>
    </xf>
    <xf numFmtId="4" fontId="4" fillId="0" borderId="111" xfId="0" applyNumberFormat="1" applyFont="1" applyFill="1" applyBorder="1" applyAlignment="1">
      <alignment horizontal="center"/>
    </xf>
    <xf numFmtId="4" fontId="4" fillId="0" borderId="15" xfId="0" applyNumberFormat="1" applyFont="1" applyFill="1" applyBorder="1" applyAlignment="1">
      <alignment horizontal="center"/>
    </xf>
    <xf numFmtId="4" fontId="4" fillId="0" borderId="14" xfId="0" applyNumberFormat="1" applyFont="1" applyFill="1" applyBorder="1" applyAlignment="1">
      <alignment horizontal="center" wrapText="1"/>
    </xf>
    <xf numFmtId="4" fontId="4" fillId="0" borderId="12" xfId="0" applyNumberFormat="1" applyFont="1" applyFill="1" applyBorder="1" applyAlignment="1">
      <alignment horizontal="center" wrapText="1"/>
    </xf>
    <xf numFmtId="4" fontId="70" fillId="0" borderId="12" xfId="0" applyNumberFormat="1" applyFont="1" applyFill="1" applyBorder="1" applyAlignment="1">
      <alignment horizontal="center" wrapText="1"/>
    </xf>
    <xf numFmtId="4" fontId="4" fillId="0" borderId="19" xfId="0" applyNumberFormat="1" applyFont="1" applyFill="1" applyBorder="1" applyAlignment="1">
      <alignment horizontal="center"/>
    </xf>
    <xf numFmtId="4" fontId="70" fillId="0" borderId="17" xfId="0" applyNumberFormat="1" applyFont="1" applyFill="1" applyBorder="1" applyAlignment="1">
      <alignment horizontal="center" wrapText="1"/>
    </xf>
    <xf numFmtId="4" fontId="4" fillId="0" borderId="21" xfId="0" applyNumberFormat="1" applyFont="1" applyFill="1" applyBorder="1" applyAlignment="1">
      <alignment horizontal="center"/>
    </xf>
    <xf numFmtId="4" fontId="4" fillId="0" borderId="17" xfId="0" applyNumberFormat="1" applyFont="1" applyFill="1" applyBorder="1" applyAlignment="1">
      <alignment horizontal="center"/>
    </xf>
    <xf numFmtId="4" fontId="70" fillId="0" borderId="12" xfId="0" applyNumberFormat="1" applyFont="1" applyFill="1" applyBorder="1" applyAlignment="1">
      <alignment horizontal="center" vertical="center" wrapText="1"/>
    </xf>
    <xf numFmtId="4" fontId="70" fillId="0" borderId="17" xfId="0" applyNumberFormat="1" applyFont="1" applyFill="1" applyBorder="1" applyAlignment="1">
      <alignment horizontal="center" vertical="center" wrapText="1"/>
    </xf>
    <xf numFmtId="4" fontId="4" fillId="0" borderId="112" xfId="0" applyNumberFormat="1" applyFont="1" applyFill="1" applyBorder="1" applyAlignment="1">
      <alignment horizontal="center"/>
    </xf>
    <xf numFmtId="0" fontId="4" fillId="4" borderId="120"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105" xfId="0" applyFont="1" applyFill="1" applyBorder="1" applyAlignment="1">
      <alignment horizontal="center" vertical="center"/>
    </xf>
    <xf numFmtId="0" fontId="4" fillId="4" borderId="123" xfId="0" applyFont="1" applyFill="1" applyBorder="1" applyAlignment="1">
      <alignment horizontal="center" vertical="center"/>
    </xf>
    <xf numFmtId="0" fontId="4" fillId="4" borderId="126" xfId="0" applyFont="1" applyFill="1" applyBorder="1" applyAlignment="1">
      <alignment horizontal="center" vertical="center"/>
    </xf>
    <xf numFmtId="171" fontId="4" fillId="0" borderId="11" xfId="12" applyNumberFormat="1" applyFont="1" applyBorder="1" applyAlignment="1">
      <alignment horizontal="center"/>
    </xf>
    <xf numFmtId="171" fontId="4" fillId="0" borderId="12" xfId="12" applyNumberFormat="1" applyFont="1" applyBorder="1" applyAlignment="1">
      <alignment horizontal="center"/>
    </xf>
    <xf numFmtId="171" fontId="4" fillId="0" borderId="17" xfId="12" applyNumberFormat="1" applyFont="1" applyBorder="1" applyAlignment="1">
      <alignment horizontal="center"/>
    </xf>
    <xf numFmtId="171" fontId="4" fillId="0" borderId="109" xfId="12" applyNumberFormat="1" applyFont="1" applyBorder="1" applyAlignment="1">
      <alignment horizontal="center"/>
    </xf>
    <xf numFmtId="171" fontId="4" fillId="0" borderId="12" xfId="12" applyNumberFormat="1" applyFont="1" applyFill="1" applyBorder="1" applyAlignment="1">
      <alignment horizontal="center"/>
    </xf>
    <xf numFmtId="171" fontId="4" fillId="0" borderId="134" xfId="12" applyNumberFormat="1" applyFont="1" applyFill="1" applyBorder="1" applyAlignment="1">
      <alignment horizontal="center"/>
    </xf>
    <xf numFmtId="171" fontId="4" fillId="0" borderId="11" xfId="12" applyNumberFormat="1" applyFont="1" applyFill="1" applyBorder="1" applyAlignment="1">
      <alignment horizontal="center"/>
    </xf>
    <xf numFmtId="171" fontId="4" fillId="0" borderId="17" xfId="12" applyNumberFormat="1" applyFont="1" applyFill="1" applyBorder="1" applyAlignment="1">
      <alignment horizontal="center" wrapText="1"/>
    </xf>
    <xf numFmtId="171" fontId="4" fillId="0" borderId="109" xfId="12" applyNumberFormat="1" applyFont="1" applyFill="1" applyBorder="1" applyAlignment="1">
      <alignment horizontal="center" wrapText="1"/>
    </xf>
    <xf numFmtId="171" fontId="4" fillId="0" borderId="12" xfId="12" applyNumberFormat="1" applyFont="1" applyFill="1" applyBorder="1" applyAlignment="1">
      <alignment horizontal="center" wrapText="1"/>
    </xf>
    <xf numFmtId="171" fontId="4" fillId="0" borderId="11" xfId="12" applyNumberFormat="1" applyFont="1" applyFill="1" applyBorder="1" applyAlignment="1">
      <alignment horizontal="center" wrapText="1"/>
    </xf>
    <xf numFmtId="171" fontId="4" fillId="0" borderId="17" xfId="12" applyNumberFormat="1" applyFont="1" applyFill="1" applyBorder="1" applyAlignment="1">
      <alignment horizontal="center"/>
    </xf>
    <xf numFmtId="171" fontId="4" fillId="0" borderId="109" xfId="12" applyNumberFormat="1" applyFont="1" applyFill="1" applyBorder="1" applyAlignment="1">
      <alignment horizontal="center"/>
    </xf>
    <xf numFmtId="171" fontId="4" fillId="0" borderId="124" xfId="12" applyNumberFormat="1" applyFont="1" applyFill="1" applyBorder="1" applyAlignment="1">
      <alignment horizontal="center"/>
    </xf>
    <xf numFmtId="0" fontId="18" fillId="0" borderId="10" xfId="0" quotePrefix="1" applyFont="1" applyBorder="1"/>
    <xf numFmtId="0" fontId="18" fillId="0" borderId="16" xfId="0" quotePrefix="1" applyFont="1" applyBorder="1"/>
    <xf numFmtId="0" fontId="18" fillId="0" borderId="10" xfId="0" quotePrefix="1" applyFont="1" applyFill="1" applyBorder="1"/>
    <xf numFmtId="0" fontId="18" fillId="13" borderId="16" xfId="0" quotePrefix="1" applyFont="1" applyFill="1" applyBorder="1"/>
    <xf numFmtId="0" fontId="18" fillId="13" borderId="10" xfId="0" quotePrefix="1" applyFont="1" applyFill="1" applyBorder="1"/>
    <xf numFmtId="17" fontId="18" fillId="0" borderId="10" xfId="0" quotePrefix="1" applyNumberFormat="1" applyFont="1" applyBorder="1"/>
    <xf numFmtId="49" fontId="18" fillId="0" borderId="10" xfId="0" quotePrefix="1" applyNumberFormat="1" applyFont="1" applyBorder="1"/>
    <xf numFmtId="17" fontId="18" fillId="0" borderId="10" xfId="0" quotePrefix="1" applyNumberFormat="1" applyFont="1" applyFill="1" applyBorder="1"/>
    <xf numFmtId="49" fontId="18" fillId="0" borderId="10" xfId="0" quotePrefix="1" applyNumberFormat="1" applyFont="1" applyFill="1" applyBorder="1"/>
    <xf numFmtId="17" fontId="18" fillId="0" borderId="16" xfId="0" quotePrefix="1" applyNumberFormat="1" applyFont="1" applyFill="1" applyBorder="1"/>
    <xf numFmtId="0" fontId="8" fillId="0" borderId="23" xfId="0" applyFont="1" applyFill="1" applyBorder="1"/>
    <xf numFmtId="0" fontId="80" fillId="0" borderId="0" xfId="0" applyFont="1" applyAlignment="1">
      <alignment horizontal="right" wrapText="1"/>
    </xf>
    <xf numFmtId="0" fontId="16" fillId="21" borderId="123" xfId="0" applyFont="1" applyFill="1" applyBorder="1"/>
    <xf numFmtId="0" fontId="93" fillId="21" borderId="123" xfId="0" applyFont="1" applyFill="1" applyBorder="1" applyAlignment="1">
      <alignment horizontal="left" vertical="center"/>
    </xf>
    <xf numFmtId="0" fontId="16" fillId="21" borderId="123" xfId="0" applyFont="1" applyFill="1" applyBorder="1" applyAlignment="1">
      <alignment horizontal="center" vertical="center" wrapText="1"/>
    </xf>
    <xf numFmtId="0" fontId="16" fillId="21" borderId="123" xfId="0" applyFont="1" applyFill="1" applyBorder="1" applyAlignment="1">
      <alignment horizontal="center" vertical="center"/>
    </xf>
    <xf numFmtId="0" fontId="24" fillId="0" borderId="0" xfId="0" applyFont="1"/>
    <xf numFmtId="0" fontId="24" fillId="0" borderId="0" xfId="0" applyFont="1" applyAlignment="1">
      <alignment horizontal="center"/>
    </xf>
    <xf numFmtId="0" fontId="8" fillId="0" borderId="63" xfId="0" applyFont="1" applyFill="1" applyBorder="1"/>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2" fontId="15" fillId="0" borderId="67" xfId="0" applyNumberFormat="1" applyFont="1" applyFill="1" applyBorder="1" applyAlignment="1">
      <alignment horizontal="center"/>
    </xf>
    <xf numFmtId="17" fontId="94" fillId="0" borderId="16" xfId="9" quotePrefix="1" applyNumberFormat="1" applyFont="1" applyFill="1" applyBorder="1"/>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6" xfId="0" applyNumberFormat="1" applyFont="1" applyFill="1" applyBorder="1" applyAlignment="1">
      <alignment horizontal="center" vertical="center"/>
    </xf>
    <xf numFmtId="4" fontId="9" fillId="0" borderId="123" xfId="0" applyNumberFormat="1" applyFont="1" applyFill="1" applyBorder="1" applyAlignment="1">
      <alignment horizontal="center" vertical="center"/>
    </xf>
    <xf numFmtId="4" fontId="9" fillId="0" borderId="120" xfId="0" applyNumberFormat="1" applyFont="1" applyFill="1" applyBorder="1" applyAlignment="1">
      <alignment horizontal="center" vertical="center"/>
    </xf>
    <xf numFmtId="2" fontId="9" fillId="0" borderId="123" xfId="0" applyNumberFormat="1" applyFont="1" applyFill="1" applyBorder="1" applyAlignment="1">
      <alignment horizontal="center" vertical="center"/>
    </xf>
    <xf numFmtId="0" fontId="4" fillId="3" borderId="4" xfId="0" applyFont="1" applyFill="1" applyBorder="1" applyAlignment="1"/>
    <xf numFmtId="0" fontId="9" fillId="4" borderId="126" xfId="0" applyFont="1" applyFill="1" applyBorder="1" applyAlignment="1">
      <alignment horizontal="center"/>
    </xf>
    <xf numFmtId="4" fontId="9" fillId="0" borderId="109" xfId="0" applyNumberFormat="1" applyFont="1" applyBorder="1" applyAlignment="1">
      <alignment horizontal="center" vertical="center"/>
    </xf>
    <xf numFmtId="4" fontId="9" fillId="0" borderId="108" xfId="0" applyNumberFormat="1" applyFont="1" applyFill="1" applyBorder="1" applyAlignment="1">
      <alignment horizontal="center" vertical="center"/>
    </xf>
    <xf numFmtId="0" fontId="4" fillId="3" borderId="31" xfId="0" applyFont="1" applyFill="1" applyBorder="1"/>
    <xf numFmtId="1" fontId="9" fillId="0" borderId="126" xfId="0" applyNumberFormat="1" applyFont="1" applyBorder="1" applyAlignment="1">
      <alignment horizontal="center" vertical="center"/>
    </xf>
    <xf numFmtId="2" fontId="9" fillId="0" borderId="109"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2" xfId="0" applyNumberFormat="1" applyFont="1" applyFill="1" applyBorder="1" applyAlignment="1">
      <alignment horizontal="center" vertical="center"/>
    </xf>
    <xf numFmtId="0" fontId="96" fillId="0" borderId="0" xfId="0" applyFont="1" applyBorder="1"/>
    <xf numFmtId="0" fontId="97" fillId="0" borderId="0" xfId="0" applyFont="1" applyBorder="1" applyAlignment="1">
      <alignment horizontal="left" vertical="center"/>
    </xf>
    <xf numFmtId="4" fontId="98" fillId="0" borderId="0" xfId="0" applyNumberFormat="1" applyFont="1" applyBorder="1" applyAlignment="1">
      <alignment horizontal="center" vertical="center"/>
    </xf>
    <xf numFmtId="4" fontId="98" fillId="0" borderId="0" xfId="0" applyNumberFormat="1" applyFont="1" applyFill="1" applyBorder="1" applyAlignment="1">
      <alignment horizontal="center" vertical="center"/>
    </xf>
    <xf numFmtId="0" fontId="97" fillId="0" borderId="0" xfId="0" quotePrefix="1" applyFont="1" applyBorder="1" applyAlignment="1">
      <alignment horizontal="left" vertical="center"/>
    </xf>
    <xf numFmtId="0" fontId="97" fillId="0" borderId="0" xfId="0" quotePrefix="1" applyFont="1" applyFill="1" applyBorder="1" applyAlignment="1">
      <alignment horizontal="left" vertical="center"/>
    </xf>
    <xf numFmtId="0" fontId="97" fillId="0" borderId="0" xfId="0" applyFont="1" applyFill="1" applyBorder="1" applyAlignment="1">
      <alignment horizontal="left" vertical="center"/>
    </xf>
    <xf numFmtId="2" fontId="98" fillId="0" borderId="0" xfId="0" applyNumberFormat="1" applyFont="1" applyFill="1" applyBorder="1" applyAlignment="1">
      <alignment horizontal="center" vertical="center"/>
    </xf>
    <xf numFmtId="0" fontId="96"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99" fillId="0" borderId="0" xfId="0" applyFont="1"/>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8" xfId="0" applyNumberFormat="1" applyFont="1" applyBorder="1" applyAlignment="1">
      <alignment horizontal="center"/>
    </xf>
    <xf numFmtId="0" fontId="5" fillId="2" borderId="0" xfId="0" applyFont="1" applyFill="1" applyBorder="1" applyAlignment="1">
      <alignment vertical="center"/>
    </xf>
    <xf numFmtId="0" fontId="5" fillId="2" borderId="11" xfId="0" applyFont="1" applyFill="1" applyBorder="1" applyAlignment="1">
      <alignment vertical="center"/>
    </xf>
    <xf numFmtId="0" fontId="9" fillId="0" borderId="0" xfId="0" applyFont="1" applyBorder="1" applyAlignment="1"/>
    <xf numFmtId="4" fontId="9" fillId="4" borderId="11" xfId="0" applyNumberFormat="1" applyFont="1" applyFill="1" applyBorder="1" applyAlignment="1">
      <alignment horizontal="center"/>
    </xf>
    <xf numFmtId="17" fontId="21" fillId="0" borderId="134" xfId="0" quotePrefix="1" applyNumberFormat="1" applyFont="1" applyFill="1" applyBorder="1"/>
    <xf numFmtId="3" fontId="4" fillId="4" borderId="11" xfId="0" applyNumberFormat="1" applyFont="1" applyFill="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21" fillId="0" borderId="10" xfId="0" quotePrefix="1" applyFont="1" applyBorder="1"/>
    <xf numFmtId="4" fontId="0" fillId="0" borderId="0" xfId="0" applyNumberFormat="1" applyBorder="1"/>
    <xf numFmtId="17" fontId="21" fillId="0" borderId="20" xfId="0" quotePrefix="1" applyNumberFormat="1" applyFont="1" applyFill="1" applyBorder="1"/>
    <xf numFmtId="4" fontId="9" fillId="4" borderId="124" xfId="0" applyNumberFormat="1" applyFont="1" applyFill="1" applyBorder="1" applyAlignment="1">
      <alignment horizontal="center"/>
    </xf>
    <xf numFmtId="17" fontId="21" fillId="0" borderId="133" xfId="0" quotePrefix="1" applyNumberFormat="1" applyFont="1" applyFill="1" applyBorder="1"/>
    <xf numFmtId="3" fontId="11" fillId="4" borderId="124" xfId="0" applyNumberFormat="1" applyFont="1" applyFill="1" applyBorder="1" applyAlignment="1">
      <alignment horizontal="center"/>
    </xf>
    <xf numFmtId="3" fontId="9" fillId="0" borderId="124" xfId="0" applyNumberFormat="1" applyFont="1" applyBorder="1" applyAlignment="1">
      <alignment horizontal="center"/>
    </xf>
    <xf numFmtId="2" fontId="9" fillId="0" borderId="124" xfId="0" applyNumberFormat="1" applyFont="1" applyBorder="1" applyAlignment="1">
      <alignment horizontal="center"/>
    </xf>
    <xf numFmtId="3" fontId="9" fillId="0" borderId="124" xfId="0" applyNumberFormat="1" applyFont="1" applyFill="1" applyBorder="1" applyAlignment="1">
      <alignment horizontal="center"/>
    </xf>
    <xf numFmtId="4" fontId="9" fillId="0" borderId="124" xfId="0" applyNumberFormat="1" applyFont="1" applyBorder="1" applyAlignment="1">
      <alignment horizontal="center"/>
    </xf>
    <xf numFmtId="1" fontId="9" fillId="0" borderId="124" xfId="0" applyNumberFormat="1" applyFont="1" applyBorder="1" applyAlignment="1">
      <alignment horizontal="center"/>
    </xf>
    <xf numFmtId="0" fontId="9" fillId="0" borderId="124" xfId="0" applyFont="1" applyBorder="1" applyAlignment="1">
      <alignment horizontal="center"/>
    </xf>
    <xf numFmtId="2" fontId="9" fillId="0" borderId="136" xfId="0" applyNumberFormat="1" applyFont="1" applyBorder="1" applyAlignment="1">
      <alignment horizontal="center"/>
    </xf>
    <xf numFmtId="3" fontId="0" fillId="0" borderId="9" xfId="0" applyNumberFormat="1" applyBorder="1"/>
    <xf numFmtId="0" fontId="0" fillId="0" borderId="43" xfId="0" applyBorder="1"/>
    <xf numFmtId="17" fontId="21" fillId="0" borderId="124" xfId="0" quotePrefix="1" applyNumberFormat="1" applyFont="1" applyFill="1" applyBorder="1"/>
    <xf numFmtId="3" fontId="4" fillId="4" borderId="124" xfId="0" applyNumberFormat="1" applyFont="1" applyFill="1" applyBorder="1" applyAlignment="1">
      <alignment horizontal="center"/>
    </xf>
    <xf numFmtId="1" fontId="9" fillId="4" borderId="137" xfId="0" applyNumberFormat="1" applyFont="1" applyFill="1" applyBorder="1" applyAlignment="1">
      <alignment horizontal="center"/>
    </xf>
    <xf numFmtId="1" fontId="9" fillId="0" borderId="13" xfId="0" applyNumberFormat="1" applyFont="1" applyBorder="1" applyAlignment="1">
      <alignment horizontal="center"/>
    </xf>
    <xf numFmtId="3" fontId="9" fillId="0" borderId="136" xfId="0" applyNumberFormat="1" applyFont="1" applyBorder="1" applyAlignment="1">
      <alignment horizontal="center"/>
    </xf>
    <xf numFmtId="3" fontId="18" fillId="4" borderId="124" xfId="0" applyNumberFormat="1" applyFont="1" applyFill="1" applyBorder="1" applyAlignment="1">
      <alignment horizontal="center"/>
    </xf>
    <xf numFmtId="4" fontId="9" fillId="21" borderId="124" xfId="0" applyNumberFormat="1" applyFont="1" applyFill="1" applyBorder="1" applyAlignment="1">
      <alignment horizontal="center"/>
    </xf>
    <xf numFmtId="3" fontId="15" fillId="0" borderId="0" xfId="0" applyNumberFormat="1" applyFont="1" applyBorder="1"/>
    <xf numFmtId="1" fontId="0" fillId="0" borderId="9" xfId="0" applyNumberFormat="1" applyFill="1" applyBorder="1"/>
    <xf numFmtId="1" fontId="0" fillId="0" borderId="0" xfId="0" applyNumberFormat="1" applyFill="1" applyBorder="1"/>
    <xf numFmtId="169" fontId="9" fillId="0" borderId="18" xfId="0" applyNumberFormat="1" applyFont="1" applyBorder="1" applyAlignment="1">
      <alignment horizontal="center"/>
    </xf>
    <xf numFmtId="17" fontId="21" fillId="0" borderId="136" xfId="0" quotePrefix="1" applyNumberFormat="1" applyFont="1" applyFill="1" applyBorder="1"/>
    <xf numFmtId="17" fontId="21" fillId="0" borderId="32" xfId="0" quotePrefix="1" applyNumberFormat="1" applyFont="1" applyFill="1" applyBorder="1"/>
    <xf numFmtId="0" fontId="4" fillId="0" borderId="133" xfId="0" applyFont="1" applyFill="1" applyBorder="1"/>
    <xf numFmtId="4" fontId="18" fillId="3" borderId="140" xfId="0" applyNumberFormat="1" applyFont="1" applyFill="1" applyBorder="1" applyAlignment="1">
      <alignment horizontal="center"/>
    </xf>
    <xf numFmtId="169" fontId="9" fillId="0" borderId="137" xfId="0" applyNumberFormat="1" applyFont="1" applyBorder="1" applyAlignment="1">
      <alignment horizontal="center"/>
    </xf>
    <xf numFmtId="4" fontId="18" fillId="4" borderId="141" xfId="0" applyNumberFormat="1" applyFont="1" applyFill="1" applyBorder="1" applyAlignment="1">
      <alignment horizontal="center"/>
    </xf>
    <xf numFmtId="4" fontId="18" fillId="4" borderId="139" xfId="0" applyNumberFormat="1" applyFont="1" applyFill="1" applyBorder="1" applyAlignment="1">
      <alignment horizontal="center"/>
    </xf>
    <xf numFmtId="0" fontId="4" fillId="0" borderId="43" xfId="0" applyFont="1" applyBorder="1"/>
    <xf numFmtId="0" fontId="0" fillId="0" borderId="9" xfId="0" applyFill="1" applyBorder="1"/>
    <xf numFmtId="0" fontId="9" fillId="0" borderId="28" xfId="0" applyFont="1" applyBorder="1"/>
    <xf numFmtId="0" fontId="5" fillId="2" borderId="34" xfId="0" applyFont="1" applyFill="1" applyBorder="1" applyAlignment="1">
      <alignment vertical="center"/>
    </xf>
    <xf numFmtId="3" fontId="11" fillId="0" borderId="0" xfId="0" applyNumberFormat="1" applyFont="1" applyBorder="1"/>
    <xf numFmtId="3" fontId="18" fillId="0" borderId="0" xfId="0" applyNumberFormat="1" applyFont="1" applyBorder="1"/>
    <xf numFmtId="165" fontId="27" fillId="0" borderId="134"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4" fontId="18" fillId="20" borderId="34" xfId="9" quotePrefix="1" applyNumberFormat="1" applyFont="1" applyFill="1" applyBorder="1" applyAlignment="1">
      <alignment horizontal="center"/>
    </xf>
    <xf numFmtId="4" fontId="18" fillId="21" borderId="24" xfId="9" quotePrefix="1" applyNumberFormat="1" applyFont="1" applyFill="1" applyBorder="1" applyAlignment="1">
      <alignment horizontal="center"/>
    </xf>
    <xf numFmtId="0" fontId="21" fillId="0" borderId="140" xfId="9" quotePrefix="1" applyFont="1" applyFill="1" applyBorder="1"/>
    <xf numFmtId="4" fontId="18" fillId="20" borderId="140" xfId="9" quotePrefix="1" applyNumberFormat="1" applyFont="1" applyFill="1" applyBorder="1" applyAlignment="1">
      <alignment horizontal="center"/>
    </xf>
    <xf numFmtId="4" fontId="18" fillId="21" borderId="140"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40" xfId="9" applyNumberFormat="1" applyFont="1" applyFill="1" applyBorder="1" applyAlignment="1">
      <alignment vertical="center"/>
    </xf>
    <xf numFmtId="3" fontId="18" fillId="3" borderId="140" xfId="9" applyNumberFormat="1" applyFont="1" applyFill="1" applyBorder="1" applyAlignment="1">
      <alignment horizontal="center" vertical="center"/>
    </xf>
    <xf numFmtId="3" fontId="18" fillId="4" borderId="135" xfId="9" applyNumberFormat="1" applyFont="1" applyFill="1" applyBorder="1" applyAlignment="1">
      <alignment horizontal="center" vertical="center"/>
    </xf>
    <xf numFmtId="3" fontId="9" fillId="0" borderId="141" xfId="9" applyNumberFormat="1" applyFont="1" applyBorder="1" applyAlignment="1">
      <alignment horizontal="center" vertical="center" wrapText="1"/>
    </xf>
    <xf numFmtId="3" fontId="9" fillId="0" borderId="134" xfId="9" applyNumberFormat="1" applyFont="1" applyBorder="1" applyAlignment="1">
      <alignment horizontal="center" vertical="center" wrapText="1"/>
    </xf>
    <xf numFmtId="3" fontId="9" fillId="0" borderId="136" xfId="9" applyNumberFormat="1" applyFont="1" applyBorder="1" applyAlignment="1">
      <alignment horizontal="center" vertical="center" wrapText="1"/>
    </xf>
    <xf numFmtId="3" fontId="9" fillId="0" borderId="139" xfId="9" applyNumberFormat="1" applyFont="1" applyBorder="1" applyAlignment="1">
      <alignment horizontal="center" vertical="center" wrapText="1"/>
    </xf>
    <xf numFmtId="3" fontId="9" fillId="0" borderId="133" xfId="9" applyNumberFormat="1" applyFont="1" applyBorder="1" applyAlignment="1">
      <alignment horizontal="center" vertical="center" wrapText="1"/>
    </xf>
    <xf numFmtId="3" fontId="18" fillId="3" borderId="140" xfId="9" applyNumberFormat="1" applyFont="1" applyFill="1" applyBorder="1" applyAlignment="1">
      <alignment horizontal="center"/>
    </xf>
    <xf numFmtId="3" fontId="18" fillId="4" borderId="135" xfId="9" applyNumberFormat="1" applyFont="1" applyFill="1" applyBorder="1" applyAlignment="1">
      <alignment horizontal="center"/>
    </xf>
    <xf numFmtId="3" fontId="9" fillId="0" borderId="139" xfId="9" applyNumberFormat="1" applyFont="1" applyBorder="1" applyAlignment="1">
      <alignment horizontal="center"/>
    </xf>
    <xf numFmtId="3" fontId="9" fillId="0" borderId="141" xfId="9" applyNumberFormat="1" applyFont="1" applyBorder="1" applyAlignment="1">
      <alignment horizontal="center"/>
    </xf>
    <xf numFmtId="3" fontId="9" fillId="0" borderId="134" xfId="9" applyNumberFormat="1" applyFont="1" applyBorder="1" applyAlignment="1">
      <alignment horizontal="center"/>
    </xf>
    <xf numFmtId="0" fontId="21" fillId="0" borderId="140" xfId="9" applyFont="1" applyFill="1" applyBorder="1"/>
    <xf numFmtId="17" fontId="21" fillId="0" borderId="140" xfId="9" applyNumberFormat="1" applyFont="1" applyFill="1" applyBorder="1"/>
    <xf numFmtId="4" fontId="9" fillId="0" borderId="11" xfId="9" applyNumberFormat="1" applyFont="1" applyBorder="1" applyAlignment="1">
      <alignment horizontal="center"/>
    </xf>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4" fontId="9" fillId="0" borderId="22" xfId="0" applyNumberFormat="1" applyFont="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17" fontId="27" fillId="0" borderId="124" xfId="0" quotePrefix="1" applyNumberFormat="1" applyFont="1" applyFill="1" applyBorder="1"/>
    <xf numFmtId="0" fontId="9" fillId="0" borderId="124" xfId="0" applyFont="1" applyFill="1" applyBorder="1" applyAlignment="1">
      <alignment horizontal="center" vertical="center"/>
    </xf>
    <xf numFmtId="0" fontId="9" fillId="0" borderId="124" xfId="0" applyFont="1" applyFill="1" applyBorder="1" applyAlignment="1">
      <alignment horizontal="center" vertical="center" wrapText="1"/>
    </xf>
    <xf numFmtId="0" fontId="9" fillId="0" borderId="134" xfId="0" applyFont="1" applyFill="1" applyBorder="1" applyAlignment="1">
      <alignment horizontal="center" vertical="center" wrapText="1"/>
    </xf>
    <xf numFmtId="17" fontId="27" fillId="0" borderId="36" xfId="0" quotePrefix="1" applyNumberFormat="1" applyFont="1" applyFill="1" applyBorder="1"/>
    <xf numFmtId="17" fontId="27" fillId="0" borderId="12" xfId="0" quotePrefix="1" applyNumberFormat="1" applyFont="1" applyFill="1" applyBorder="1"/>
    <xf numFmtId="10" fontId="9" fillId="0" borderId="136" xfId="0" applyNumberFormat="1" applyFont="1" applyFill="1" applyBorder="1" applyAlignment="1">
      <alignment horizontal="center" vertical="center" wrapText="1"/>
    </xf>
    <xf numFmtId="1" fontId="0" fillId="0" borderId="43" xfId="0" applyNumberFormat="1" applyBorder="1"/>
    <xf numFmtId="10" fontId="9" fillId="0" borderId="12" xfId="0" applyNumberFormat="1" applyFont="1" applyFill="1" applyBorder="1" applyAlignment="1">
      <alignment horizontal="center" vertical="center" wrapText="1"/>
    </xf>
    <xf numFmtId="10" fontId="9" fillId="0" borderId="22" xfId="0" applyNumberFormat="1" applyFont="1" applyFill="1" applyBorder="1" applyAlignment="1">
      <alignment horizontal="center" vertical="center" wrapText="1"/>
    </xf>
    <xf numFmtId="10" fontId="9" fillId="0" borderId="133" xfId="0" applyNumberFormat="1" applyFont="1" applyFill="1" applyBorder="1" applyAlignment="1">
      <alignment horizontal="center" vertical="center" wrapText="1"/>
    </xf>
    <xf numFmtId="10" fontId="9" fillId="0" borderId="134" xfId="0" applyNumberFormat="1" applyFont="1" applyFill="1" applyBorder="1" applyAlignment="1">
      <alignment horizontal="center" vertical="center" wrapText="1"/>
    </xf>
    <xf numFmtId="171" fontId="0" fillId="0" borderId="43" xfId="12" applyNumberFormat="1" applyFont="1" applyBorder="1"/>
    <xf numFmtId="171" fontId="0" fillId="0" borderId="0" xfId="12" applyNumberFormat="1" applyFont="1" applyBorder="1"/>
    <xf numFmtId="4" fontId="9" fillId="13" borderId="17" xfId="0" applyNumberFormat="1" applyFont="1" applyFill="1" applyBorder="1" applyAlignment="1">
      <alignment horizontal="center"/>
    </xf>
    <xf numFmtId="3" fontId="9" fillId="13" borderId="17" xfId="0" applyNumberFormat="1" applyFont="1" applyFill="1" applyBorder="1" applyAlignment="1">
      <alignment horizontal="center"/>
    </xf>
    <xf numFmtId="0" fontId="9" fillId="0" borderId="0" xfId="0" applyFont="1" applyBorder="1" applyAlignment="1"/>
    <xf numFmtId="0" fontId="4" fillId="22" borderId="20" xfId="0" applyFont="1" applyFill="1" applyBorder="1" applyAlignment="1">
      <alignment horizontal="center"/>
    </xf>
    <xf numFmtId="3" fontId="9" fillId="13" borderId="9" xfId="0" applyNumberFormat="1" applyFont="1" applyFill="1" applyBorder="1" applyAlignment="1">
      <alignment horizontal="center"/>
    </xf>
    <xf numFmtId="4" fontId="27" fillId="13" borderId="11" xfId="0" applyNumberFormat="1" applyFont="1" applyFill="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169" fontId="0" fillId="0" borderId="0" xfId="0" applyNumberFormat="1" applyBorder="1"/>
    <xf numFmtId="3" fontId="9" fillId="0" borderId="0" xfId="0" applyNumberFormat="1" applyFont="1" applyFill="1" applyBorder="1" applyAlignment="1">
      <alignment horizontal="center" vertical="center"/>
    </xf>
    <xf numFmtId="164" fontId="81" fillId="0" borderId="0" xfId="57" applyNumberFormat="1" applyFont="1" applyFill="1" applyAlignment="1">
      <alignment horizontal="center" vertical="center"/>
    </xf>
    <xf numFmtId="164" fontId="81" fillId="0" borderId="34" xfId="57" applyNumberFormat="1" applyFont="1" applyFill="1" applyBorder="1" applyAlignment="1">
      <alignment horizontal="center" vertical="center"/>
    </xf>
    <xf numFmtId="0" fontId="99" fillId="0" borderId="0" xfId="0" applyFont="1" applyFill="1"/>
    <xf numFmtId="0" fontId="100" fillId="0" borderId="0" xfId="0" applyFont="1" applyFill="1"/>
    <xf numFmtId="0" fontId="95" fillId="0" borderId="0" xfId="0" applyFont="1" applyFill="1"/>
    <xf numFmtId="2" fontId="95" fillId="0" borderId="0" xfId="0" applyNumberFormat="1" applyFont="1" applyFill="1"/>
    <xf numFmtId="2" fontId="100" fillId="0" borderId="0" xfId="12" applyNumberFormat="1" applyFont="1" applyFill="1" applyBorder="1"/>
    <xf numFmtId="4" fontId="18" fillId="4" borderId="134" xfId="0" applyNumberFormat="1" applyFont="1" applyFill="1" applyBorder="1" applyAlignment="1">
      <alignment horizontal="center"/>
    </xf>
    <xf numFmtId="4" fontId="18" fillId="4" borderId="140" xfId="0" applyNumberFormat="1" applyFont="1" applyFill="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100" fillId="0" borderId="0" xfId="0" applyNumberFormat="1" applyFont="1"/>
    <xf numFmtId="1" fontId="102" fillId="0" borderId="0" xfId="0" applyNumberFormat="1" applyFont="1"/>
    <xf numFmtId="1" fontId="0" fillId="0" borderId="0" xfId="12" applyNumberFormat="1" applyFont="1" applyFill="1"/>
    <xf numFmtId="4" fontId="9" fillId="0" borderId="0"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4" fontId="9" fillId="0" borderId="108" xfId="0" applyNumberFormat="1" applyFont="1" applyBorder="1" applyAlignment="1">
      <alignment horizontal="center"/>
    </xf>
    <xf numFmtId="4" fontId="9" fillId="0" borderId="110" xfId="0" applyNumberFormat="1" applyFont="1" applyBorder="1" applyAlignment="1">
      <alignment horizontal="center"/>
    </xf>
    <xf numFmtId="1" fontId="9" fillId="0" borderId="108" xfId="0" applyNumberFormat="1" applyFont="1" applyBorder="1" applyAlignment="1">
      <alignment horizontal="center"/>
    </xf>
    <xf numFmtId="1" fontId="9" fillId="0" borderId="0" xfId="0" applyNumberFormat="1" applyFont="1" applyBorder="1" applyAlignment="1">
      <alignment horizontal="center"/>
    </xf>
    <xf numFmtId="4" fontId="9" fillId="0" borderId="111" xfId="0" applyNumberFormat="1" applyFont="1" applyBorder="1" applyAlignment="1">
      <alignment horizontal="center"/>
    </xf>
    <xf numFmtId="0" fontId="9" fillId="0" borderId="32"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2" fontId="9" fillId="0" borderId="18" xfId="0" applyNumberFormat="1" applyFont="1" applyBorder="1" applyAlignment="1">
      <alignment horizontal="center"/>
    </xf>
    <xf numFmtId="4" fontId="9" fillId="0" borderId="17"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11" fillId="3" borderId="48" xfId="0" applyFont="1" applyFill="1" applyBorder="1" applyAlignment="1">
      <alignment vertical="center"/>
    </xf>
    <xf numFmtId="0" fontId="11" fillId="3" borderId="49" xfId="0" applyFont="1" applyFill="1" applyBorder="1" applyAlignment="1">
      <alignment vertical="center"/>
    </xf>
    <xf numFmtId="0" fontId="6" fillId="0" borderId="0" xfId="9" applyFont="1" applyAlignment="1">
      <alignment wrapText="1"/>
    </xf>
    <xf numFmtId="0" fontId="76" fillId="2" borderId="28" xfId="0" applyFont="1" applyFill="1" applyBorder="1" applyAlignment="1">
      <alignment horizontal="center" vertical="center"/>
    </xf>
    <xf numFmtId="0" fontId="76" fillId="2" borderId="23" xfId="0" applyFont="1" applyFill="1" applyBorder="1" applyAlignment="1">
      <alignment horizontal="center" vertical="center"/>
    </xf>
    <xf numFmtId="3" fontId="99" fillId="0" borderId="0" xfId="0" applyNumberFormat="1" applyFont="1"/>
    <xf numFmtId="0" fontId="99" fillId="0" borderId="9" xfId="0" applyFont="1" applyBorder="1"/>
    <xf numFmtId="0" fontId="99" fillId="0" borderId="0" xfId="0" applyFont="1" applyBorder="1"/>
    <xf numFmtId="3" fontId="11" fillId="4" borderId="0" xfId="0" applyNumberFormat="1" applyFont="1" applyFill="1" applyBorder="1" applyAlignment="1">
      <alignment horizontal="center"/>
    </xf>
    <xf numFmtId="3" fontId="99" fillId="0" borderId="9" xfId="0" applyNumberFormat="1" applyFont="1" applyBorder="1"/>
    <xf numFmtId="0" fontId="100" fillId="0" borderId="0" xfId="0" applyFont="1"/>
    <xf numFmtId="0" fontId="16" fillId="14" borderId="80" xfId="0" applyFont="1" applyFill="1" applyBorder="1"/>
    <xf numFmtId="17" fontId="94" fillId="0" borderId="16" xfId="0" quotePrefix="1" applyNumberFormat="1" applyFont="1" applyFill="1" applyBorder="1"/>
    <xf numFmtId="1" fontId="99" fillId="0" borderId="9" xfId="0" applyNumberFormat="1" applyFont="1" applyFill="1" applyBorder="1"/>
    <xf numFmtId="0" fontId="11" fillId="0" borderId="0" xfId="0" applyFont="1" applyAlignment="1">
      <alignment horizontal="left" vertical="center"/>
    </xf>
    <xf numFmtId="0" fontId="54" fillId="0" borderId="0" xfId="3" applyFont="1" applyAlignment="1" applyProtection="1">
      <alignment horizontal="center" vertical="center"/>
    </xf>
    <xf numFmtId="0" fontId="11" fillId="0" borderId="0" xfId="0" applyFont="1" applyAlignment="1">
      <alignment horizontal="center" vertical="center"/>
    </xf>
    <xf numFmtId="0" fontId="6" fillId="4" borderId="6"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4" fillId="4" borderId="57" xfId="0" applyFont="1" applyFill="1" applyBorder="1" applyAlignment="1">
      <alignment horizontal="center" vertical="justify"/>
    </xf>
    <xf numFmtId="0" fontId="4" fillId="4" borderId="5" xfId="0" applyFont="1" applyFill="1" applyBorder="1" applyAlignment="1">
      <alignment horizontal="center" vertical="justify"/>
    </xf>
    <xf numFmtId="0" fontId="11" fillId="4" borderId="31" xfId="0" applyFont="1" applyFill="1" applyBorder="1" applyAlignment="1">
      <alignment horizontal="center" vertical="center" wrapText="1"/>
    </xf>
    <xf numFmtId="0" fontId="4" fillId="4" borderId="56" xfId="0" applyFont="1" applyFill="1" applyBorder="1" applyAlignment="1">
      <alignment horizontal="center" vertical="justify"/>
    </xf>
    <xf numFmtId="0" fontId="11" fillId="4" borderId="6" xfId="0" applyFont="1" applyFill="1" applyBorder="1" applyAlignment="1">
      <alignment horizontal="center" vertical="center" wrapText="1"/>
    </xf>
    <xf numFmtId="0" fontId="4" fillId="4" borderId="54" xfId="0" applyFont="1" applyFill="1" applyBorder="1" applyAlignment="1">
      <alignment horizontal="center" vertical="center" wrapText="1"/>
    </xf>
    <xf numFmtId="3" fontId="11" fillId="3" borderId="10" xfId="0" quotePrefix="1" applyNumberFormat="1" applyFont="1" applyFill="1" applyBorder="1" applyAlignment="1">
      <alignment horizontal="center"/>
    </xf>
    <xf numFmtId="3" fontId="4" fillId="0" borderId="14" xfId="0" applyNumberFormat="1" applyFont="1" applyBorder="1" applyAlignment="1">
      <alignment horizontal="center"/>
    </xf>
    <xf numFmtId="3" fontId="11" fillId="4" borderId="11" xfId="0" applyNumberFormat="1" applyFont="1" applyFill="1" applyBorder="1" applyAlignment="1">
      <alignment horizontal="center"/>
    </xf>
    <xf numFmtId="3" fontId="4" fillId="0" borderId="11" xfId="0" applyNumberFormat="1" applyFont="1" applyBorder="1" applyAlignment="1">
      <alignment horizontal="center"/>
    </xf>
    <xf numFmtId="3" fontId="4" fillId="0" borderId="13" xfId="0" applyNumberFormat="1" applyFont="1" applyBorder="1" applyAlignment="1">
      <alignment horizontal="center"/>
    </xf>
    <xf numFmtId="3" fontId="4" fillId="0" borderId="22" xfId="0" applyNumberFormat="1" applyFont="1" applyBorder="1" applyAlignment="1">
      <alignment horizontal="center"/>
    </xf>
    <xf numFmtId="3" fontId="11" fillId="3" borderId="16" xfId="0" quotePrefix="1" applyNumberFormat="1" applyFont="1" applyFill="1" applyBorder="1" applyAlignment="1">
      <alignment horizontal="center"/>
    </xf>
    <xf numFmtId="3" fontId="4" fillId="0" borderId="19" xfId="0" applyNumberFormat="1" applyFont="1" applyBorder="1" applyAlignment="1">
      <alignment horizontal="center"/>
    </xf>
    <xf numFmtId="3" fontId="11" fillId="4" borderId="109" xfId="0" applyNumberFormat="1" applyFont="1" applyFill="1" applyBorder="1" applyAlignment="1">
      <alignment horizontal="center"/>
    </xf>
    <xf numFmtId="3" fontId="4" fillId="0" borderId="109" xfId="0" applyNumberFormat="1" applyFont="1" applyBorder="1" applyAlignment="1">
      <alignment horizontal="center"/>
    </xf>
    <xf numFmtId="3" fontId="4" fillId="0" borderId="111" xfId="0" applyNumberFormat="1" applyFont="1" applyBorder="1" applyAlignment="1">
      <alignment horizontal="center"/>
    </xf>
    <xf numFmtId="3" fontId="4" fillId="0" borderId="21" xfId="0" applyNumberFormat="1" applyFont="1" applyBorder="1" applyAlignment="1">
      <alignment horizontal="center"/>
    </xf>
    <xf numFmtId="3" fontId="11" fillId="4" borderId="106" xfId="0" applyNumberFormat="1" applyFont="1" applyFill="1" applyBorder="1" applyAlignment="1">
      <alignment horizontal="center"/>
    </xf>
    <xf numFmtId="3" fontId="4" fillId="0" borderId="106" xfId="0" applyNumberFormat="1" applyFont="1" applyBorder="1" applyAlignment="1">
      <alignment horizontal="center"/>
    </xf>
    <xf numFmtId="3" fontId="4" fillId="0" borderId="117" xfId="0" applyNumberFormat="1" applyFont="1" applyBorder="1" applyAlignment="1">
      <alignment horizontal="center"/>
    </xf>
    <xf numFmtId="3" fontId="4" fillId="0" borderId="112" xfId="0" applyNumberFormat="1" applyFont="1" applyBorder="1" applyAlignment="1">
      <alignment horizontal="center"/>
    </xf>
    <xf numFmtId="3" fontId="11" fillId="4" borderId="108" xfId="0" applyNumberFormat="1" applyFont="1" applyFill="1" applyBorder="1" applyAlignment="1">
      <alignment horizontal="center"/>
    </xf>
    <xf numFmtId="3" fontId="11" fillId="3" borderId="114" xfId="0" quotePrefix="1" applyNumberFormat="1" applyFont="1" applyFill="1" applyBorder="1" applyAlignment="1">
      <alignment horizontal="center"/>
    </xf>
    <xf numFmtId="3" fontId="11" fillId="4" borderId="116" xfId="0" applyNumberFormat="1" applyFont="1" applyFill="1" applyBorder="1" applyAlignment="1">
      <alignment horizontal="center"/>
    </xf>
    <xf numFmtId="3" fontId="4" fillId="0" borderId="116" xfId="0" applyNumberFormat="1" applyFont="1" applyBorder="1" applyAlignment="1">
      <alignment horizontal="center"/>
    </xf>
    <xf numFmtId="3" fontId="4" fillId="0" borderId="113" xfId="0" applyNumberFormat="1" applyFont="1" applyBorder="1" applyAlignment="1">
      <alignment horizontal="center"/>
    </xf>
    <xf numFmtId="3" fontId="4" fillId="0" borderId="108" xfId="0" applyNumberFormat="1" applyFont="1" applyBorder="1" applyAlignment="1">
      <alignment horizontal="center"/>
    </xf>
    <xf numFmtId="3" fontId="4" fillId="0" borderId="15" xfId="0" applyNumberFormat="1" applyFont="1" applyFill="1" applyBorder="1" applyAlignment="1">
      <alignment horizontal="center"/>
    </xf>
    <xf numFmtId="17" fontId="6" fillId="0" borderId="9" xfId="0" quotePrefix="1" applyNumberFormat="1" applyFont="1" applyFill="1" applyBorder="1"/>
    <xf numFmtId="17" fontId="6" fillId="0" borderId="15" xfId="0" quotePrefix="1" applyNumberFormat="1" applyFont="1" applyFill="1" applyBorder="1"/>
    <xf numFmtId="3" fontId="4" fillId="0" borderId="19" xfId="0" applyNumberFormat="1" applyFont="1" applyFill="1" applyBorder="1" applyAlignment="1">
      <alignment horizontal="center"/>
    </xf>
    <xf numFmtId="17" fontId="6" fillId="0" borderId="115" xfId="0" quotePrefix="1" applyNumberFormat="1" applyFont="1" applyFill="1" applyBorder="1"/>
    <xf numFmtId="3" fontId="4" fillId="0" borderId="115" xfId="0" applyNumberFormat="1" applyFont="1" applyFill="1" applyBorder="1" applyAlignment="1">
      <alignment horizontal="center"/>
    </xf>
    <xf numFmtId="3" fontId="4" fillId="0" borderId="118" xfId="0" applyNumberFormat="1" applyFont="1" applyBorder="1" applyAlignment="1">
      <alignment horizontal="center"/>
    </xf>
    <xf numFmtId="3" fontId="4" fillId="0" borderId="119" xfId="0" applyNumberFormat="1" applyFont="1" applyBorder="1" applyAlignment="1">
      <alignment horizontal="center"/>
    </xf>
    <xf numFmtId="3" fontId="4" fillId="0" borderId="112" xfId="0" applyNumberFormat="1" applyFont="1" applyFill="1" applyBorder="1" applyAlignment="1">
      <alignment horizontal="center"/>
    </xf>
    <xf numFmtId="3" fontId="11" fillId="4" borderId="118" xfId="0" applyNumberFormat="1" applyFont="1" applyFill="1" applyBorder="1" applyAlignment="1">
      <alignment horizontal="center"/>
    </xf>
    <xf numFmtId="3" fontId="11" fillId="20" borderId="10" xfId="0" applyNumberFormat="1" applyFont="1" applyFill="1" applyBorder="1" applyAlignment="1">
      <alignment horizontal="center"/>
    </xf>
    <xf numFmtId="3" fontId="11" fillId="20" borderId="16" xfId="0" applyNumberFormat="1" applyFont="1" applyFill="1" applyBorder="1" applyAlignment="1">
      <alignment horizontal="center"/>
    </xf>
    <xf numFmtId="3" fontId="11" fillId="3" borderId="10" xfId="0" applyNumberFormat="1" applyFont="1" applyFill="1" applyBorder="1" applyAlignment="1">
      <alignment horizontal="center"/>
    </xf>
    <xf numFmtId="3" fontId="11" fillId="3" borderId="114" xfId="0" applyNumberFormat="1" applyFont="1" applyFill="1" applyBorder="1" applyAlignment="1">
      <alignment horizontal="center"/>
    </xf>
    <xf numFmtId="17" fontId="6" fillId="0" borderId="36" xfId="0" quotePrefix="1" applyNumberFormat="1" applyFont="1" applyFill="1" applyBorder="1"/>
    <xf numFmtId="0" fontId="4" fillId="4" borderId="62" xfId="0" applyFont="1" applyFill="1" applyBorder="1" applyAlignment="1"/>
    <xf numFmtId="0" fontId="4" fillId="4" borderId="5" xfId="0" applyFont="1" applyFill="1" applyBorder="1" applyAlignment="1">
      <alignment horizontal="center" vertical="center" wrapText="1"/>
    </xf>
    <xf numFmtId="4" fontId="11" fillId="3" borderId="10" xfId="0" applyNumberFormat="1" applyFont="1" applyFill="1" applyBorder="1" applyAlignment="1">
      <alignment horizontal="center"/>
    </xf>
    <xf numFmtId="4" fontId="11" fillId="3" borderId="16" xfId="0" applyNumberFormat="1" applyFont="1" applyFill="1" applyBorder="1" applyAlignment="1">
      <alignment horizontal="center"/>
    </xf>
    <xf numFmtId="0" fontId="6" fillId="0" borderId="115" xfId="0" quotePrefix="1" applyFont="1" applyFill="1" applyBorder="1"/>
    <xf numFmtId="4" fontId="11" fillId="3" borderId="114" xfId="0" applyNumberFormat="1" applyFont="1" applyFill="1" applyBorder="1" applyAlignment="1">
      <alignment horizontal="center"/>
    </xf>
    <xf numFmtId="4" fontId="11" fillId="4" borderId="112" xfId="0" applyNumberFormat="1" applyFont="1" applyFill="1" applyBorder="1" applyAlignment="1">
      <alignment horizontal="center"/>
    </xf>
    <xf numFmtId="0" fontId="6" fillId="0" borderId="10" xfId="0" quotePrefix="1" applyFont="1" applyFill="1" applyBorder="1"/>
    <xf numFmtId="17" fontId="6" fillId="0" borderId="16" xfId="0" quotePrefix="1" applyNumberFormat="1" applyFont="1" applyFill="1" applyBorder="1"/>
    <xf numFmtId="4" fontId="11" fillId="4" borderId="19" xfId="0" applyNumberFormat="1" applyFont="1" applyFill="1" applyBorder="1" applyAlignment="1">
      <alignment horizontal="center"/>
    </xf>
    <xf numFmtId="17" fontId="6" fillId="0" borderId="140" xfId="0" quotePrefix="1" applyNumberFormat="1" applyFont="1" applyFill="1" applyBorder="1"/>
    <xf numFmtId="4" fontId="11" fillId="3" borderId="140" xfId="0" applyNumberFormat="1" applyFont="1" applyFill="1" applyBorder="1" applyAlignment="1">
      <alignment horizontal="center"/>
    </xf>
    <xf numFmtId="4" fontId="11" fillId="4" borderId="139" xfId="0" applyNumberFormat="1" applyFont="1" applyFill="1" applyBorder="1" applyAlignment="1">
      <alignment horizontal="center"/>
    </xf>
    <xf numFmtId="4" fontId="4" fillId="0" borderId="136" xfId="0" applyNumberFormat="1" applyFont="1" applyBorder="1" applyAlignment="1">
      <alignment horizontal="center"/>
    </xf>
    <xf numFmtId="4" fontId="3" fillId="0" borderId="32" xfId="0" applyNumberFormat="1" applyFont="1" applyBorder="1" applyAlignment="1">
      <alignment horizontal="center"/>
    </xf>
    <xf numFmtId="0" fontId="99" fillId="0" borderId="0" xfId="0" applyFont="1" applyFill="1" applyBorder="1"/>
    <xf numFmtId="0" fontId="27" fillId="4" borderId="31" xfId="9" applyFont="1" applyFill="1" applyBorder="1" applyAlignment="1">
      <alignment horizontal="center" vertical="center" wrapText="1"/>
    </xf>
    <xf numFmtId="4" fontId="27" fillId="0" borderId="40" xfId="9" applyNumberFormat="1" applyFont="1" applyBorder="1" applyAlignment="1">
      <alignment horizontal="center"/>
    </xf>
    <xf numFmtId="4" fontId="27" fillId="0" borderId="17" xfId="9" applyNumberFormat="1" applyFont="1" applyBorder="1" applyAlignment="1">
      <alignment horizontal="center"/>
    </xf>
    <xf numFmtId="4" fontId="27" fillId="0" borderId="107" xfId="9" applyNumberFormat="1" applyFont="1" applyBorder="1" applyAlignment="1">
      <alignment horizontal="center"/>
    </xf>
    <xf numFmtId="4" fontId="27" fillId="0" borderId="12" xfId="9" applyNumberFormat="1" applyFont="1" applyBorder="1" applyAlignment="1">
      <alignment horizontal="center"/>
    </xf>
    <xf numFmtId="4" fontId="27" fillId="0" borderId="106" xfId="9" applyNumberFormat="1" applyFont="1" applyBorder="1" applyAlignment="1">
      <alignment horizontal="center"/>
    </xf>
    <xf numFmtId="4" fontId="27" fillId="0" borderId="1" xfId="9" applyNumberFormat="1" applyFont="1" applyBorder="1" applyAlignment="1">
      <alignment horizontal="center"/>
    </xf>
    <xf numFmtId="4" fontId="27" fillId="0" borderId="32" xfId="9" applyNumberFormat="1" applyFont="1" applyBorder="1" applyAlignment="1">
      <alignment horizontal="center"/>
    </xf>
    <xf numFmtId="4" fontId="27" fillId="0" borderId="36" xfId="9" applyNumberFormat="1" applyFont="1" applyBorder="1" applyAlignment="1">
      <alignment horizontal="center"/>
    </xf>
    <xf numFmtId="4" fontId="27" fillId="0" borderId="124" xfId="9" applyNumberFormat="1" applyFont="1" applyBorder="1" applyAlignment="1">
      <alignment horizontal="center"/>
    </xf>
    <xf numFmtId="0" fontId="27" fillId="4" borderId="5" xfId="9" applyFont="1" applyFill="1" applyBorder="1" applyAlignment="1">
      <alignment horizontal="center" vertical="center" wrapText="1"/>
    </xf>
    <xf numFmtId="4" fontId="27" fillId="0" borderId="22" xfId="9" applyNumberFormat="1" applyFont="1" applyBorder="1" applyAlignment="1">
      <alignment horizontal="center"/>
    </xf>
    <xf numFmtId="4" fontId="27" fillId="0" borderId="21" xfId="9" applyNumberFormat="1" applyFont="1" applyBorder="1" applyAlignment="1">
      <alignment horizontal="center"/>
    </xf>
    <xf numFmtId="4" fontId="27" fillId="0" borderId="46" xfId="9" applyNumberFormat="1" applyFont="1" applyBorder="1" applyAlignment="1">
      <alignment horizontal="center"/>
    </xf>
    <xf numFmtId="4" fontId="27" fillId="0" borderId="13" xfId="9" applyNumberFormat="1" applyFont="1" applyBorder="1" applyAlignment="1">
      <alignment horizontal="center"/>
    </xf>
    <xf numFmtId="4" fontId="27" fillId="0" borderId="18" xfId="9" applyNumberFormat="1" applyFont="1" applyBorder="1" applyAlignment="1">
      <alignment horizontal="center"/>
    </xf>
    <xf numFmtId="4" fontId="27" fillId="0" borderId="113" xfId="9" applyNumberFormat="1" applyFont="1" applyBorder="1" applyAlignment="1">
      <alignment horizontal="center"/>
    </xf>
    <xf numFmtId="0" fontId="6" fillId="0" borderId="43" xfId="9" applyFont="1" applyBorder="1"/>
    <xf numFmtId="0" fontId="6" fillId="0" borderId="0" xfId="9" applyFont="1" applyBorder="1"/>
    <xf numFmtId="0" fontId="6" fillId="0" borderId="0" xfId="9" applyFont="1"/>
    <xf numFmtId="0" fontId="104" fillId="0" borderId="0" xfId="9" applyFont="1" applyBorder="1" applyAlignment="1">
      <alignment wrapText="1"/>
    </xf>
    <xf numFmtId="4" fontId="27" fillId="0" borderId="116" xfId="9" applyNumberFormat="1" applyFont="1" applyBorder="1" applyAlignment="1">
      <alignment horizontal="center"/>
    </xf>
    <xf numFmtId="4" fontId="27" fillId="0" borderId="110" xfId="9" applyNumberFormat="1" applyFont="1" applyBorder="1" applyAlignment="1">
      <alignment horizontal="center"/>
    </xf>
    <xf numFmtId="4" fontId="27" fillId="0" borderId="124" xfId="9" applyNumberFormat="1" applyFont="1" applyBorder="1" applyAlignment="1">
      <alignment horizontal="center" vertical="center"/>
    </xf>
    <xf numFmtId="0" fontId="104" fillId="0" borderId="0" xfId="9" applyFont="1"/>
    <xf numFmtId="4" fontId="27" fillId="0" borderId="111" xfId="9" applyNumberFormat="1" applyFont="1" applyBorder="1" applyAlignment="1">
      <alignment horizontal="center"/>
    </xf>
    <xf numFmtId="4" fontId="27" fillId="0" borderId="0" xfId="9" applyNumberFormat="1" applyFont="1" applyBorder="1" applyAlignment="1">
      <alignment horizontal="center"/>
    </xf>
    <xf numFmtId="4" fontId="27" fillId="0" borderId="108" xfId="9" applyNumberFormat="1" applyFont="1" applyBorder="1" applyAlignment="1">
      <alignment horizontal="center"/>
    </xf>
    <xf numFmtId="4" fontId="27" fillId="0" borderId="128" xfId="9" applyNumberFormat="1" applyFont="1" applyBorder="1" applyAlignment="1">
      <alignment horizontal="center"/>
    </xf>
    <xf numFmtId="4" fontId="27" fillId="0" borderId="20" xfId="9" applyNumberFormat="1" applyFont="1" applyBorder="1" applyAlignment="1">
      <alignment horizontal="center"/>
    </xf>
    <xf numFmtId="4" fontId="27" fillId="0" borderId="133" xfId="9" applyNumberFormat="1" applyFont="1" applyBorder="1" applyAlignment="1">
      <alignment horizontal="center" vertical="center"/>
    </xf>
    <xf numFmtId="4" fontId="27" fillId="0" borderId="135" xfId="9" applyNumberFormat="1" applyFont="1" applyBorder="1" applyAlignment="1">
      <alignment horizontal="center"/>
    </xf>
    <xf numFmtId="0" fontId="104" fillId="0" borderId="43" xfId="9" applyFont="1" applyBorder="1"/>
    <xf numFmtId="0" fontId="104" fillId="0" borderId="0" xfId="9" applyFont="1" applyBorder="1"/>
    <xf numFmtId="4" fontId="27" fillId="0" borderId="137" xfId="9" applyNumberFormat="1" applyFont="1" applyBorder="1" applyAlignment="1">
      <alignment horizontal="center" vertical="center"/>
    </xf>
    <xf numFmtId="4" fontId="27" fillId="0" borderId="137" xfId="9" applyNumberFormat="1" applyFont="1" applyBorder="1" applyAlignment="1">
      <alignment horizontal="center"/>
    </xf>
    <xf numFmtId="2" fontId="27" fillId="0" borderId="18" xfId="9" applyNumberFormat="1" applyFont="1" applyBorder="1"/>
    <xf numFmtId="2" fontId="27" fillId="0" borderId="13" xfId="9" applyNumberFormat="1" applyFont="1" applyBorder="1"/>
    <xf numFmtId="2" fontId="27" fillId="0" borderId="135" xfId="9" applyNumberFormat="1" applyFont="1" applyBorder="1"/>
    <xf numFmtId="2" fontId="27" fillId="0" borderId="21" xfId="9" applyNumberFormat="1" applyFont="1" applyBorder="1" applyAlignment="1">
      <alignment horizontal="center"/>
    </xf>
    <xf numFmtId="2" fontId="27" fillId="0" borderId="22" xfId="9" applyNumberFormat="1" applyFont="1" applyBorder="1" applyAlignment="1">
      <alignment horizontal="center"/>
    </xf>
    <xf numFmtId="2" fontId="27" fillId="0" borderId="137" xfId="9" applyNumberFormat="1" applyFont="1" applyBorder="1" applyAlignment="1">
      <alignment horizontal="center"/>
    </xf>
    <xf numFmtId="3" fontId="101" fillId="25" borderId="42" xfId="0" applyNumberFormat="1" applyFont="1" applyFill="1" applyBorder="1" applyAlignment="1">
      <alignment horizontal="center" vertical="center"/>
    </xf>
    <xf numFmtId="3" fontId="105" fillId="0" borderId="42" xfId="0" applyNumberFormat="1" applyFont="1" applyBorder="1" applyAlignment="1">
      <alignment horizontal="right" wrapText="1"/>
    </xf>
    <xf numFmtId="3" fontId="105" fillId="0" borderId="42" xfId="0" applyNumberFormat="1" applyFont="1" applyBorder="1"/>
    <xf numFmtId="4" fontId="4" fillId="0" borderId="11" xfId="0" applyNumberFormat="1" applyFont="1" applyFill="1" applyBorder="1" applyAlignment="1">
      <alignment horizontal="center" vertical="center" wrapText="1"/>
    </xf>
    <xf numFmtId="164" fontId="3" fillId="0" borderId="0" xfId="0" applyNumberFormat="1" applyFont="1" applyFill="1"/>
    <xf numFmtId="10" fontId="106" fillId="0" borderId="0" xfId="12" applyNumberFormat="1" applyFont="1" applyFill="1" applyBorder="1"/>
    <xf numFmtId="4" fontId="4" fillId="0" borderId="12" xfId="0" applyNumberFormat="1" applyFont="1" applyFill="1" applyBorder="1" applyAlignment="1">
      <alignment horizontal="center" vertical="center" wrapText="1"/>
    </xf>
    <xf numFmtId="164" fontId="3" fillId="0" borderId="0" xfId="0" applyNumberFormat="1" applyFont="1"/>
    <xf numFmtId="2" fontId="3" fillId="0" borderId="0" xfId="0" applyNumberFormat="1" applyFont="1"/>
    <xf numFmtId="2" fontId="3" fillId="0" borderId="0" xfId="0" applyNumberFormat="1" applyFont="1" applyFill="1"/>
    <xf numFmtId="4" fontId="34" fillId="0" borderId="0" xfId="0" applyNumberFormat="1" applyFont="1" applyAlignment="1">
      <alignment horizontal="left" wrapText="1" indent="2"/>
    </xf>
    <xf numFmtId="4" fontId="3" fillId="0" borderId="0" xfId="0" applyNumberFormat="1" applyFont="1" applyFill="1" applyAlignment="1">
      <alignment horizontal="left" indent="2"/>
    </xf>
    <xf numFmtId="4" fontId="4" fillId="0" borderId="36" xfId="0" applyNumberFormat="1" applyFont="1" applyBorder="1" applyAlignment="1">
      <alignment horizontal="center"/>
    </xf>
    <xf numFmtId="4" fontId="4" fillId="0" borderId="11" xfId="0" applyNumberFormat="1" applyFont="1" applyBorder="1" applyAlignment="1">
      <alignment horizontal="center"/>
    </xf>
    <xf numFmtId="4" fontId="4" fillId="0" borderId="110" xfId="0" applyNumberFormat="1" applyFont="1" applyFill="1" applyBorder="1" applyAlignment="1">
      <alignment horizontal="center"/>
    </xf>
    <xf numFmtId="4" fontId="4" fillId="0" borderId="108" xfId="0" applyNumberFormat="1" applyFont="1" applyFill="1" applyBorder="1" applyAlignment="1">
      <alignment horizontal="center"/>
    </xf>
    <xf numFmtId="4" fontId="4" fillId="0" borderId="110" xfId="0" applyNumberFormat="1" applyFont="1" applyBorder="1" applyAlignment="1">
      <alignment horizontal="center"/>
    </xf>
    <xf numFmtId="4" fontId="4" fillId="0" borderId="111" xfId="0" applyNumberFormat="1" applyFont="1" applyBorder="1" applyAlignment="1">
      <alignment horizontal="center"/>
    </xf>
    <xf numFmtId="4" fontId="4" fillId="0" borderId="109"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Border="1" applyAlignment="1">
      <alignment horizontal="center"/>
    </xf>
    <xf numFmtId="4" fontId="4" fillId="0" borderId="13" xfId="0" applyNumberFormat="1" applyFont="1" applyBorder="1" applyAlignment="1">
      <alignment horizontal="center"/>
    </xf>
    <xf numFmtId="4" fontId="4" fillId="0" borderId="109" xfId="0" applyNumberFormat="1" applyFont="1" applyFill="1" applyBorder="1" applyAlignment="1">
      <alignment horizontal="center"/>
    </xf>
    <xf numFmtId="4" fontId="4" fillId="0" borderId="11" xfId="0" applyNumberFormat="1" applyFont="1" applyFill="1" applyBorder="1" applyAlignment="1">
      <alignment horizontal="center"/>
    </xf>
    <xf numFmtId="4" fontId="4" fillId="0" borderId="116" xfId="0" applyNumberFormat="1" applyFont="1" applyBorder="1" applyAlignment="1">
      <alignment horizontal="center"/>
    </xf>
    <xf numFmtId="4" fontId="4" fillId="0" borderId="117" xfId="0" applyNumberFormat="1" applyFont="1" applyBorder="1" applyAlignment="1">
      <alignment horizontal="center"/>
    </xf>
    <xf numFmtId="4" fontId="4" fillId="0" borderId="108" xfId="0" applyNumberFormat="1" applyFont="1" applyBorder="1" applyAlignment="1">
      <alignment horizontal="center"/>
    </xf>
    <xf numFmtId="0" fontId="5" fillId="2" borderId="38" xfId="0" applyFont="1" applyFill="1" applyBorder="1" applyAlignment="1">
      <alignment vertical="center"/>
    </xf>
    <xf numFmtId="0" fontId="4" fillId="4" borderId="42" xfId="0" applyFont="1" applyFill="1" applyBorder="1" applyAlignment="1">
      <alignment horizontal="center" vertical="center"/>
    </xf>
    <xf numFmtId="4" fontId="3" fillId="0" borderId="67" xfId="0" applyNumberFormat="1" applyFont="1" applyBorder="1" applyAlignment="1">
      <alignment horizontal="center"/>
    </xf>
    <xf numFmtId="4" fontId="3" fillId="0" borderId="43" xfId="0" applyNumberFormat="1" applyFont="1" applyBorder="1" applyAlignment="1">
      <alignment horizontal="center"/>
    </xf>
    <xf numFmtId="4" fontId="3" fillId="0" borderId="68" xfId="0" applyNumberFormat="1" applyFont="1" applyBorder="1" applyAlignment="1">
      <alignment horizontal="center"/>
    </xf>
    <xf numFmtId="0" fontId="15" fillId="0" borderId="43" xfId="0" applyFont="1" applyBorder="1"/>
    <xf numFmtId="0" fontId="15" fillId="0" borderId="44" xfId="0" quotePrefix="1" applyFont="1" applyBorder="1"/>
    <xf numFmtId="0" fontId="29" fillId="0" borderId="0" xfId="0" applyFont="1"/>
    <xf numFmtId="0" fontId="104" fillId="0" borderId="0" xfId="0" quotePrefix="1" applyFont="1" applyBorder="1"/>
    <xf numFmtId="4" fontId="29" fillId="0" borderId="0" xfId="0" applyNumberFormat="1" applyFont="1" applyBorder="1" applyAlignment="1">
      <alignment horizontal="center"/>
    </xf>
    <xf numFmtId="0" fontId="75" fillId="0" borderId="0" xfId="0" applyFont="1" applyAlignment="1">
      <alignment horizontal="left" vertical="center"/>
    </xf>
    <xf numFmtId="0" fontId="76" fillId="0" borderId="0" xfId="0" applyFont="1" applyAlignment="1">
      <alignment vertical="center"/>
    </xf>
    <xf numFmtId="0" fontId="29" fillId="0" borderId="34" xfId="0" applyFont="1" applyBorder="1"/>
    <xf numFmtId="0" fontId="29" fillId="0" borderId="0" xfId="0" applyFont="1" applyBorder="1"/>
    <xf numFmtId="0" fontId="76" fillId="0" borderId="69" xfId="0" applyFont="1" applyBorder="1" applyAlignment="1">
      <alignment horizontal="left"/>
    </xf>
    <xf numFmtId="169" fontId="75" fillId="0" borderId="73" xfId="0" applyNumberFormat="1" applyFont="1" applyBorder="1" applyAlignment="1">
      <alignment horizontal="center"/>
    </xf>
    <xf numFmtId="169" fontId="75" fillId="0" borderId="74" xfId="0" applyNumberFormat="1" applyFont="1" applyBorder="1" applyAlignment="1">
      <alignment horizontal="center"/>
    </xf>
    <xf numFmtId="169" fontId="75" fillId="0" borderId="76" xfId="0" applyNumberFormat="1" applyFont="1" applyBorder="1" applyAlignment="1">
      <alignment horizontal="center"/>
    </xf>
    <xf numFmtId="4" fontId="75" fillId="0" borderId="73" xfId="0" applyNumberFormat="1" applyFont="1" applyBorder="1" applyAlignment="1">
      <alignment horizontal="center"/>
    </xf>
    <xf numFmtId="4" fontId="75" fillId="0" borderId="74" xfId="0" applyNumberFormat="1" applyFont="1" applyBorder="1" applyAlignment="1">
      <alignment horizontal="center"/>
    </xf>
    <xf numFmtId="4" fontId="75" fillId="0" borderId="76" xfId="0" applyNumberFormat="1" applyFont="1" applyBorder="1" applyAlignment="1">
      <alignment horizontal="center"/>
    </xf>
    <xf numFmtId="0" fontId="104" fillId="0" borderId="9" xfId="0" quotePrefix="1" applyFont="1" applyBorder="1"/>
    <xf numFmtId="169" fontId="29" fillId="0" borderId="12" xfId="0" applyNumberFormat="1" applyFont="1" applyBorder="1" applyAlignment="1">
      <alignment horizontal="center"/>
    </xf>
    <xf numFmtId="169" fontId="29" fillId="0" borderId="0" xfId="0" applyNumberFormat="1" applyFont="1" applyBorder="1" applyAlignment="1">
      <alignment horizontal="center"/>
    </xf>
    <xf numFmtId="169" fontId="29" fillId="0" borderId="13" xfId="0" applyNumberFormat="1" applyFont="1" applyBorder="1" applyAlignment="1">
      <alignment horizontal="center"/>
    </xf>
    <xf numFmtId="4" fontId="29" fillId="0" borderId="12" xfId="0" applyNumberFormat="1" applyFont="1" applyBorder="1" applyAlignment="1">
      <alignment horizontal="center"/>
    </xf>
    <xf numFmtId="4" fontId="29" fillId="0" borderId="13" xfId="0" applyNumberFormat="1" applyFont="1" applyBorder="1" applyAlignment="1">
      <alignment horizontal="center"/>
    </xf>
    <xf numFmtId="0" fontId="104" fillId="0" borderId="15" xfId="0" quotePrefix="1" applyFont="1" applyBorder="1"/>
    <xf numFmtId="4" fontId="29" fillId="0" borderId="107" xfId="0" applyNumberFormat="1" applyFont="1" applyBorder="1" applyAlignment="1">
      <alignment horizontal="center"/>
    </xf>
    <xf numFmtId="4" fontId="29" fillId="0" borderId="108" xfId="0" applyNumberFormat="1" applyFont="1" applyBorder="1" applyAlignment="1">
      <alignment horizontal="center"/>
    </xf>
    <xf numFmtId="4" fontId="29" fillId="0" borderId="111" xfId="0" applyNumberFormat="1" applyFont="1" applyBorder="1" applyAlignment="1">
      <alignment horizontal="center"/>
    </xf>
    <xf numFmtId="0" fontId="76" fillId="0" borderId="55" xfId="0" applyFont="1" applyBorder="1" applyAlignment="1">
      <alignment horizontal="left"/>
    </xf>
    <xf numFmtId="169" fontId="75" fillId="0" borderId="40" xfId="0" applyNumberFormat="1" applyFont="1" applyBorder="1" applyAlignment="1">
      <alignment horizontal="center"/>
    </xf>
    <xf numFmtId="169" fontId="75" fillId="0" borderId="2" xfId="0" applyNumberFormat="1" applyFont="1" applyBorder="1" applyAlignment="1">
      <alignment horizontal="center"/>
    </xf>
    <xf numFmtId="169" fontId="75" fillId="0" borderId="52" xfId="0" applyNumberFormat="1" applyFont="1" applyBorder="1" applyAlignment="1">
      <alignment horizontal="center"/>
    </xf>
    <xf numFmtId="0" fontId="76" fillId="0" borderId="23" xfId="0" applyFont="1" applyBorder="1" applyAlignment="1">
      <alignment horizontal="left"/>
    </xf>
    <xf numFmtId="4" fontId="75" fillId="0" borderId="25" xfId="0" applyNumberFormat="1" applyFont="1" applyBorder="1" applyAlignment="1">
      <alignment horizontal="center"/>
    </xf>
    <xf numFmtId="4" fontId="75" fillId="0" borderId="34" xfId="0" applyNumberFormat="1" applyFont="1" applyBorder="1" applyAlignment="1">
      <alignment horizontal="center"/>
    </xf>
    <xf numFmtId="4" fontId="75" fillId="0" borderId="35" xfId="0" applyNumberFormat="1" applyFont="1" applyBorder="1" applyAlignment="1">
      <alignment horizontal="center"/>
    </xf>
    <xf numFmtId="0" fontId="104" fillId="0" borderId="28" xfId="0" quotePrefix="1" applyFont="1" applyBorder="1"/>
    <xf numFmtId="169" fontId="29" fillId="0" borderId="68" xfId="0" applyNumberFormat="1" applyFont="1" applyBorder="1" applyAlignment="1">
      <alignment horizontal="center"/>
    </xf>
    <xf numFmtId="169" fontId="29" fillId="0" borderId="67" xfId="0" applyNumberFormat="1" applyFont="1" applyBorder="1" applyAlignment="1">
      <alignment horizontal="center"/>
    </xf>
    <xf numFmtId="169" fontId="29" fillId="0" borderId="58" xfId="0" applyNumberFormat="1" applyFont="1" applyBorder="1" applyAlignment="1">
      <alignment horizontal="center"/>
    </xf>
    <xf numFmtId="4" fontId="29" fillId="0" borderId="67" xfId="0" applyNumberFormat="1" applyFont="1" applyBorder="1" applyAlignment="1">
      <alignment horizontal="center"/>
    </xf>
    <xf numFmtId="4" fontId="29" fillId="0" borderId="43" xfId="0" applyNumberFormat="1" applyFont="1" applyBorder="1" applyAlignment="1">
      <alignment horizontal="center"/>
    </xf>
    <xf numFmtId="4" fontId="29" fillId="0" borderId="65" xfId="0" applyNumberFormat="1" applyFont="1" applyBorder="1" applyAlignment="1">
      <alignment horizontal="center"/>
    </xf>
    <xf numFmtId="169" fontId="29" fillId="0" borderId="36" xfId="0" applyNumberFormat="1" applyFont="1" applyBorder="1" applyAlignment="1">
      <alignment horizontal="center"/>
    </xf>
    <xf numFmtId="169" fontId="29" fillId="0" borderId="22" xfId="0" applyNumberFormat="1" applyFont="1" applyBorder="1" applyAlignment="1">
      <alignment horizontal="center"/>
    </xf>
    <xf numFmtId="0" fontId="104" fillId="0" borderId="15" xfId="0" quotePrefix="1" applyFont="1" applyBorder="1" applyAlignment="1">
      <alignment horizontal="left"/>
    </xf>
    <xf numFmtId="169" fontId="29" fillId="0" borderId="32" xfId="0" applyNumberFormat="1" applyFont="1" applyBorder="1" applyAlignment="1">
      <alignment horizontal="center"/>
    </xf>
    <xf numFmtId="169" fontId="29" fillId="0" borderId="17" xfId="0" applyNumberFormat="1" applyFont="1" applyBorder="1" applyAlignment="1">
      <alignment horizontal="center"/>
    </xf>
    <xf numFmtId="169" fontId="29" fillId="0" borderId="21" xfId="0" applyNumberFormat="1" applyFont="1" applyBorder="1" applyAlignment="1">
      <alignment horizontal="center"/>
    </xf>
    <xf numFmtId="169" fontId="75" fillId="0" borderId="41" xfId="0" applyNumberFormat="1" applyFont="1" applyBorder="1" applyAlignment="1">
      <alignment horizontal="center"/>
    </xf>
    <xf numFmtId="169" fontId="75" fillId="0" borderId="25" xfId="0" applyNumberFormat="1" applyFont="1" applyBorder="1" applyAlignment="1">
      <alignment horizontal="center"/>
    </xf>
    <xf numFmtId="169" fontId="75" fillId="0" borderId="27" xfId="0" applyNumberFormat="1" applyFont="1" applyBorder="1" applyAlignment="1">
      <alignment horizontal="center"/>
    </xf>
    <xf numFmtId="0" fontId="107" fillId="0" borderId="0" xfId="7" applyFont="1"/>
    <xf numFmtId="170" fontId="29" fillId="0" borderId="67" xfId="0" applyNumberFormat="1" applyFont="1" applyBorder="1" applyAlignment="1">
      <alignment horizontal="center"/>
    </xf>
    <xf numFmtId="4" fontId="29" fillId="0" borderId="58" xfId="0" applyNumberFormat="1" applyFont="1" applyBorder="1" applyAlignment="1">
      <alignment horizontal="center"/>
    </xf>
    <xf numFmtId="0" fontId="104" fillId="0" borderId="9" xfId="0" quotePrefix="1" applyFont="1" applyFill="1" applyBorder="1"/>
    <xf numFmtId="170" fontId="29" fillId="0" borderId="12" xfId="0" applyNumberFormat="1" applyFont="1" applyBorder="1" applyAlignment="1">
      <alignment horizontal="center"/>
    </xf>
    <xf numFmtId="4" fontId="29" fillId="0" borderId="22" xfId="0" applyNumberFormat="1" applyFont="1" applyBorder="1" applyAlignment="1">
      <alignment horizontal="center"/>
    </xf>
    <xf numFmtId="0" fontId="104" fillId="13" borderId="9" xfId="0" quotePrefix="1" applyFont="1" applyFill="1" applyBorder="1"/>
    <xf numFmtId="169" fontId="75" fillId="0" borderId="78" xfId="0" applyNumberFormat="1" applyFont="1" applyBorder="1" applyAlignment="1">
      <alignment horizontal="center"/>
    </xf>
    <xf numFmtId="170" fontId="75" fillId="0" borderId="73" xfId="0" applyNumberFormat="1" applyFont="1" applyBorder="1" applyAlignment="1">
      <alignment horizontal="center"/>
    </xf>
    <xf numFmtId="169" fontId="75" fillId="0" borderId="75" xfId="0" applyNumberFormat="1" applyFont="1" applyBorder="1" applyAlignment="1">
      <alignment horizontal="center"/>
    </xf>
    <xf numFmtId="4" fontId="75" fillId="0" borderId="75" xfId="0" applyNumberFormat="1" applyFont="1" applyBorder="1" applyAlignment="1">
      <alignment horizontal="center"/>
    </xf>
    <xf numFmtId="169" fontId="29" fillId="0" borderId="65" xfId="0" applyNumberFormat="1" applyFont="1" applyBorder="1" applyAlignment="1">
      <alignment horizontal="center"/>
    </xf>
    <xf numFmtId="4" fontId="29" fillId="0" borderId="68" xfId="0" applyNumberFormat="1" applyFont="1" applyBorder="1" applyAlignment="1">
      <alignment horizontal="center"/>
    </xf>
    <xf numFmtId="4" fontId="29" fillId="0" borderId="36" xfId="0" applyNumberFormat="1" applyFont="1" applyBorder="1" applyAlignment="1">
      <alignment horizontal="center"/>
    </xf>
    <xf numFmtId="0" fontId="104" fillId="0" borderId="63" xfId="0" quotePrefix="1" applyFont="1" applyBorder="1"/>
    <xf numFmtId="0" fontId="104" fillId="0" borderId="14" xfId="0" quotePrefix="1" applyFont="1" applyBorder="1"/>
    <xf numFmtId="49" fontId="104" fillId="0" borderId="9" xfId="0" quotePrefix="1" applyNumberFormat="1" applyFont="1" applyBorder="1"/>
    <xf numFmtId="4" fontId="29" fillId="0" borderId="21" xfId="0" applyNumberFormat="1" applyFont="1" applyBorder="1" applyAlignment="1">
      <alignment horizontal="center"/>
    </xf>
    <xf numFmtId="4" fontId="75" fillId="0" borderId="41" xfId="0" applyNumberFormat="1" applyFont="1" applyBorder="1" applyAlignment="1">
      <alignment horizontal="center"/>
    </xf>
    <xf numFmtId="169" fontId="29" fillId="0" borderId="0" xfId="0" applyNumberFormat="1" applyFont="1" applyBorder="1"/>
    <xf numFmtId="49" fontId="104" fillId="0" borderId="14" xfId="0" quotePrefix="1" applyNumberFormat="1" applyFont="1" applyBorder="1"/>
    <xf numFmtId="17" fontId="104" fillId="0" borderId="14" xfId="0" quotePrefix="1" applyNumberFormat="1" applyFont="1" applyBorder="1"/>
    <xf numFmtId="169" fontId="29" fillId="0" borderId="11" xfId="0" applyNumberFormat="1" applyFont="1" applyBorder="1" applyAlignment="1">
      <alignment horizontal="center"/>
    </xf>
    <xf numFmtId="170" fontId="29" fillId="0" borderId="17" xfId="0" applyNumberFormat="1" applyFont="1" applyBorder="1" applyAlignment="1">
      <alignment horizontal="center"/>
    </xf>
    <xf numFmtId="0" fontId="104" fillId="0" borderId="19" xfId="0" quotePrefix="1" applyFont="1" applyBorder="1"/>
    <xf numFmtId="0" fontId="76" fillId="0" borderId="69" xfId="0" applyFont="1" applyBorder="1"/>
    <xf numFmtId="4" fontId="75" fillId="0" borderId="78" xfId="0" applyNumberFormat="1" applyFont="1" applyBorder="1" applyAlignment="1">
      <alignment horizontal="center"/>
    </xf>
    <xf numFmtId="49" fontId="104" fillId="0" borderId="14" xfId="0" quotePrefix="1" applyNumberFormat="1" applyFont="1" applyBorder="1" applyAlignment="1">
      <alignment horizontal="left"/>
    </xf>
    <xf numFmtId="17" fontId="104" fillId="0" borderId="9" xfId="0" quotePrefix="1" applyNumberFormat="1" applyFont="1" applyBorder="1"/>
    <xf numFmtId="4" fontId="29" fillId="0" borderId="11" xfId="0" applyNumberFormat="1" applyFont="1" applyBorder="1" applyAlignment="1">
      <alignment horizontal="center"/>
    </xf>
    <xf numFmtId="0" fontId="104" fillId="0" borderId="43" xfId="0" applyFont="1" applyBorder="1"/>
    <xf numFmtId="0" fontId="29" fillId="0" borderId="43" xfId="0" applyFont="1" applyBorder="1"/>
    <xf numFmtId="2" fontId="29" fillId="0" borderId="0" xfId="0" applyNumberFormat="1" applyFont="1" applyBorder="1"/>
    <xf numFmtId="2" fontId="29" fillId="0" borderId="0" xfId="0" applyNumberFormat="1" applyFont="1"/>
    <xf numFmtId="0" fontId="29" fillId="0" borderId="0" xfId="0" applyFont="1" applyAlignment="1">
      <alignment horizontal="center"/>
    </xf>
    <xf numFmtId="169" fontId="29" fillId="0" borderId="107" xfId="0" applyNumberFormat="1" applyFont="1" applyBorder="1" applyAlignment="1">
      <alignment horizontal="center"/>
    </xf>
    <xf numFmtId="169" fontId="29" fillId="0" borderId="108" xfId="0" applyNumberFormat="1" applyFont="1" applyBorder="1" applyAlignment="1">
      <alignment horizontal="center"/>
    </xf>
    <xf numFmtId="169" fontId="75" fillId="0" borderId="34" xfId="0" applyNumberFormat="1" applyFont="1" applyBorder="1" applyAlignment="1">
      <alignment horizontal="center"/>
    </xf>
    <xf numFmtId="4" fontId="75" fillId="0" borderId="27" xfId="0" applyNumberFormat="1" applyFont="1" applyBorder="1" applyAlignment="1">
      <alignment horizontal="center"/>
    </xf>
    <xf numFmtId="169" fontId="29" fillId="0" borderId="110" xfId="0" applyNumberFormat="1" applyFont="1" applyBorder="1" applyAlignment="1">
      <alignment horizontal="center"/>
    </xf>
    <xf numFmtId="4" fontId="29" fillId="0" borderId="110" xfId="0" applyNumberFormat="1" applyFont="1" applyBorder="1" applyAlignment="1">
      <alignment horizontal="center"/>
    </xf>
    <xf numFmtId="0" fontId="104" fillId="0" borderId="15" xfId="0" quotePrefix="1" applyFont="1" applyFill="1" applyBorder="1"/>
    <xf numFmtId="170" fontId="29" fillId="0" borderId="107" xfId="0" applyNumberFormat="1" applyFont="1" applyBorder="1" applyAlignment="1">
      <alignment horizontal="center"/>
    </xf>
    <xf numFmtId="0" fontId="76" fillId="0" borderId="9" xfId="0" quotePrefix="1" applyFont="1" applyFill="1" applyBorder="1"/>
    <xf numFmtId="169" fontId="75" fillId="0" borderId="36" xfId="0" applyNumberFormat="1" applyFont="1" applyBorder="1" applyAlignment="1">
      <alignment horizontal="center"/>
    </xf>
    <xf numFmtId="170" fontId="75" fillId="0" borderId="12" xfId="0" applyNumberFormat="1" applyFont="1" applyBorder="1" applyAlignment="1">
      <alignment horizontal="center"/>
    </xf>
    <xf numFmtId="169" fontId="75" fillId="0" borderId="22" xfId="0" applyNumberFormat="1" applyFont="1" applyBorder="1" applyAlignment="1">
      <alignment horizontal="center"/>
    </xf>
    <xf numFmtId="4" fontId="75" fillId="0" borderId="36" xfId="0" applyNumberFormat="1" applyFont="1" applyBorder="1" applyAlignment="1">
      <alignment horizontal="center"/>
    </xf>
    <xf numFmtId="4" fontId="75" fillId="0" borderId="12" xfId="0" applyNumberFormat="1" applyFont="1" applyBorder="1" applyAlignment="1">
      <alignment horizontal="center"/>
    </xf>
    <xf numFmtId="4" fontId="75" fillId="0" borderId="22" xfId="0" applyNumberFormat="1" applyFont="1" applyBorder="1" applyAlignment="1">
      <alignment horizontal="center"/>
    </xf>
    <xf numFmtId="0" fontId="104" fillId="0" borderId="28" xfId="0" quotePrefix="1" applyFont="1" applyFill="1" applyBorder="1"/>
    <xf numFmtId="169" fontId="29" fillId="0" borderId="43" xfId="0" applyNumberFormat="1" applyFont="1" applyBorder="1" applyAlignment="1">
      <alignment horizontal="center"/>
    </xf>
    <xf numFmtId="170" fontId="29" fillId="0" borderId="0" xfId="0" applyNumberFormat="1" applyFont="1" applyBorder="1" applyAlignment="1">
      <alignment horizontal="center"/>
    </xf>
    <xf numFmtId="170" fontId="29" fillId="0" borderId="108" xfId="0" applyNumberFormat="1" applyFont="1" applyBorder="1" applyAlignment="1">
      <alignment horizontal="center"/>
    </xf>
    <xf numFmtId="170" fontId="75" fillId="0" borderId="25" xfId="0" applyNumberFormat="1" applyFont="1" applyBorder="1" applyAlignment="1">
      <alignment horizontal="center"/>
    </xf>
    <xf numFmtId="0" fontId="104" fillId="0" borderId="28" xfId="0" quotePrefix="1" applyFont="1" applyBorder="1" applyAlignment="1">
      <alignment horizontal="left"/>
    </xf>
    <xf numFmtId="49" fontId="104" fillId="0" borderId="9" xfId="0" quotePrefix="1" applyNumberFormat="1" applyFont="1" applyBorder="1" applyAlignment="1">
      <alignment horizontal="left"/>
    </xf>
    <xf numFmtId="0" fontId="104" fillId="0" borderId="9" xfId="0" quotePrefix="1" applyFont="1" applyBorder="1" applyAlignment="1">
      <alignment horizontal="left"/>
    </xf>
    <xf numFmtId="169" fontId="29" fillId="0" borderId="109" xfId="0" applyNumberFormat="1" applyFont="1" applyBorder="1" applyAlignment="1">
      <alignment horizontal="center"/>
    </xf>
    <xf numFmtId="4" fontId="29" fillId="0" borderId="109" xfId="0" applyNumberFormat="1" applyFont="1" applyBorder="1" applyAlignment="1">
      <alignment horizontal="center"/>
    </xf>
    <xf numFmtId="0" fontId="104" fillId="0" borderId="28" xfId="0" quotePrefix="1" applyFont="1" applyFill="1" applyBorder="1" applyAlignment="1">
      <alignment horizontal="left"/>
    </xf>
    <xf numFmtId="169" fontId="29" fillId="0" borderId="68" xfId="0" applyNumberFormat="1" applyFont="1" applyFill="1" applyBorder="1" applyAlignment="1">
      <alignment horizontal="center"/>
    </xf>
    <xf numFmtId="169" fontId="29" fillId="0" borderId="67" xfId="0" applyNumberFormat="1" applyFont="1" applyFill="1" applyBorder="1" applyAlignment="1">
      <alignment horizontal="center"/>
    </xf>
    <xf numFmtId="169" fontId="29" fillId="0" borderId="58"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Fill="1"/>
    <xf numFmtId="4" fontId="29" fillId="0" borderId="68" xfId="0" applyNumberFormat="1" applyFont="1" applyFill="1" applyBorder="1" applyAlignment="1">
      <alignment horizontal="center"/>
    </xf>
    <xf numFmtId="4" fontId="29" fillId="0" borderId="67" xfId="0" applyNumberFormat="1" applyFont="1" applyFill="1" applyBorder="1" applyAlignment="1">
      <alignment horizontal="center"/>
    </xf>
    <xf numFmtId="4" fontId="29" fillId="0" borderId="58" xfId="0" applyNumberFormat="1" applyFont="1" applyFill="1" applyBorder="1" applyAlignment="1">
      <alignment horizontal="center"/>
    </xf>
    <xf numFmtId="0" fontId="29" fillId="0" borderId="0" xfId="0" applyFont="1" applyFill="1"/>
    <xf numFmtId="49" fontId="104" fillId="0" borderId="9" xfId="0" quotePrefix="1" applyNumberFormat="1" applyFont="1" applyFill="1" applyBorder="1" applyAlignment="1">
      <alignment horizontal="left"/>
    </xf>
    <xf numFmtId="169" fontId="29" fillId="0" borderId="36" xfId="0" applyNumberFormat="1" applyFont="1" applyFill="1" applyBorder="1" applyAlignment="1">
      <alignment horizontal="center"/>
    </xf>
    <xf numFmtId="169" fontId="29" fillId="0" borderId="12" xfId="0" applyNumberFormat="1" applyFont="1" applyFill="1" applyBorder="1" applyAlignment="1">
      <alignment horizontal="center"/>
    </xf>
    <xf numFmtId="169" fontId="29" fillId="0" borderId="22" xfId="0" applyNumberFormat="1" applyFont="1" applyFill="1" applyBorder="1" applyAlignment="1">
      <alignment horizontal="center"/>
    </xf>
    <xf numFmtId="4" fontId="29" fillId="0" borderId="36" xfId="0" applyNumberFormat="1" applyFont="1" applyFill="1" applyBorder="1" applyAlignment="1">
      <alignment horizontal="center"/>
    </xf>
    <xf numFmtId="4" fontId="29" fillId="0" borderId="12" xfId="0" applyNumberFormat="1" applyFont="1" applyFill="1" applyBorder="1" applyAlignment="1">
      <alignment horizontal="center"/>
    </xf>
    <xf numFmtId="4" fontId="29" fillId="0" borderId="22" xfId="0" applyNumberFormat="1" applyFont="1" applyFill="1" applyBorder="1" applyAlignment="1">
      <alignment horizontal="center"/>
    </xf>
    <xf numFmtId="17" fontId="104" fillId="0" borderId="14" xfId="0" quotePrefix="1" applyNumberFormat="1" applyFont="1" applyFill="1" applyBorder="1"/>
    <xf numFmtId="0" fontId="104" fillId="0" borderId="19" xfId="0" quotePrefix="1" applyFont="1" applyFill="1" applyBorder="1"/>
    <xf numFmtId="169" fontId="29" fillId="0" borderId="108" xfId="0" applyNumberFormat="1" applyFont="1" applyFill="1" applyBorder="1" applyAlignment="1">
      <alignment horizontal="center"/>
    </xf>
    <xf numFmtId="169" fontId="29" fillId="0" borderId="110" xfId="0" applyNumberFormat="1" applyFont="1" applyFill="1" applyBorder="1" applyAlignment="1">
      <alignment horizontal="center"/>
    </xf>
    <xf numFmtId="4" fontId="29" fillId="0" borderId="108" xfId="0" applyNumberFormat="1" applyFont="1" applyFill="1" applyBorder="1" applyAlignment="1">
      <alignment horizontal="center"/>
    </xf>
    <xf numFmtId="4" fontId="29" fillId="0" borderId="110" xfId="0" applyNumberFormat="1" applyFont="1" applyFill="1" applyBorder="1" applyAlignment="1">
      <alignment horizontal="center"/>
    </xf>
    <xf numFmtId="0" fontId="76" fillId="0" borderId="23" xfId="0" applyFont="1" applyFill="1" applyBorder="1"/>
    <xf numFmtId="169" fontId="75" fillId="0" borderId="78" xfId="0" applyNumberFormat="1" applyFont="1" applyFill="1" applyBorder="1" applyAlignment="1">
      <alignment horizontal="center"/>
    </xf>
    <xf numFmtId="169" fontId="75" fillId="0" borderId="73" xfId="0" applyNumberFormat="1" applyFont="1" applyFill="1" applyBorder="1" applyAlignment="1">
      <alignment horizontal="center"/>
    </xf>
    <xf numFmtId="169" fontId="75" fillId="0" borderId="41" xfId="0" applyNumberFormat="1" applyFont="1" applyFill="1" applyBorder="1" applyAlignment="1">
      <alignment horizontal="center"/>
    </xf>
    <xf numFmtId="169" fontId="75" fillId="0" borderId="75" xfId="0" applyNumberFormat="1" applyFont="1" applyFill="1" applyBorder="1" applyAlignment="1">
      <alignment horizontal="center"/>
    </xf>
    <xf numFmtId="4" fontId="75" fillId="0" borderId="78" xfId="0" applyNumberFormat="1" applyFont="1" applyFill="1" applyBorder="1" applyAlignment="1">
      <alignment horizontal="center"/>
    </xf>
    <xf numFmtId="4" fontId="75" fillId="0" borderId="73" xfId="0" applyNumberFormat="1" applyFont="1" applyFill="1" applyBorder="1" applyAlignment="1">
      <alignment horizontal="center"/>
    </xf>
    <xf numFmtId="4" fontId="75" fillId="0" borderId="41" xfId="0" applyNumberFormat="1" applyFont="1" applyFill="1" applyBorder="1" applyAlignment="1">
      <alignment horizontal="center"/>
    </xf>
    <xf numFmtId="4" fontId="75" fillId="0" borderId="75" xfId="0" applyNumberFormat="1" applyFont="1" applyFill="1" applyBorder="1" applyAlignment="1">
      <alignment horizontal="center"/>
    </xf>
    <xf numFmtId="49" fontId="104" fillId="0" borderId="14" xfId="0" quotePrefix="1" applyNumberFormat="1" applyFont="1" applyFill="1" applyBorder="1" applyAlignment="1">
      <alignment horizontal="left"/>
    </xf>
    <xf numFmtId="49" fontId="104" fillId="0" borderId="14" xfId="0" quotePrefix="1" applyNumberFormat="1" applyFont="1" applyFill="1" applyBorder="1"/>
    <xf numFmtId="49" fontId="104" fillId="0" borderId="19" xfId="0" quotePrefix="1" applyNumberFormat="1" applyFont="1" applyFill="1" applyBorder="1"/>
    <xf numFmtId="169" fontId="29" fillId="0" borderId="107" xfId="0" applyNumberFormat="1" applyFont="1" applyFill="1" applyBorder="1" applyAlignment="1">
      <alignment horizontal="center"/>
    </xf>
    <xf numFmtId="169" fontId="29" fillId="0" borderId="21" xfId="0" applyNumberFormat="1" applyFont="1" applyFill="1" applyBorder="1" applyAlignment="1">
      <alignment horizontal="center"/>
    </xf>
    <xf numFmtId="4" fontId="29" fillId="0" borderId="107" xfId="0" applyNumberFormat="1" applyFont="1" applyFill="1" applyBorder="1" applyAlignment="1">
      <alignment horizontal="center"/>
    </xf>
    <xf numFmtId="4" fontId="29" fillId="0" borderId="21" xfId="0" applyNumberFormat="1" applyFont="1" applyFill="1" applyBorder="1" applyAlignment="1">
      <alignment horizontal="center"/>
    </xf>
    <xf numFmtId="169" fontId="75" fillId="0" borderId="25" xfId="0" applyNumberFormat="1" applyFont="1" applyFill="1" applyBorder="1" applyAlignment="1">
      <alignment horizontal="center"/>
    </xf>
    <xf numFmtId="169" fontId="75" fillId="0" borderId="27" xfId="0" applyNumberFormat="1" applyFont="1" applyFill="1" applyBorder="1" applyAlignment="1">
      <alignment horizontal="center"/>
    </xf>
    <xf numFmtId="4" fontId="75" fillId="0" borderId="25" xfId="0" applyNumberFormat="1" applyFont="1" applyFill="1" applyBorder="1" applyAlignment="1">
      <alignment horizontal="center"/>
    </xf>
    <xf numFmtId="4" fontId="75" fillId="0" borderId="27" xfId="0" applyNumberFormat="1" applyFont="1" applyFill="1" applyBorder="1" applyAlignment="1">
      <alignment horizontal="center"/>
    </xf>
    <xf numFmtId="0" fontId="104" fillId="0" borderId="0" xfId="0" applyFont="1" applyFill="1" applyBorder="1"/>
    <xf numFmtId="0" fontId="29" fillId="0" borderId="0" xfId="0" applyFont="1" applyFill="1" applyBorder="1"/>
    <xf numFmtId="0" fontId="104" fillId="0" borderId="0" xfId="0" applyFont="1"/>
    <xf numFmtId="0" fontId="29" fillId="0" borderId="9" xfId="0" applyFont="1" applyBorder="1"/>
    <xf numFmtId="0" fontId="29" fillId="0" borderId="0" xfId="0" applyFont="1" applyAlignment="1">
      <alignment vertical="top"/>
    </xf>
    <xf numFmtId="0" fontId="29" fillId="0" borderId="0" xfId="0" applyFont="1" applyFill="1" applyAlignment="1">
      <alignment wrapText="1"/>
    </xf>
    <xf numFmtId="0" fontId="75" fillId="57" borderId="33" xfId="0" applyFont="1" applyFill="1" applyBorder="1" applyAlignment="1">
      <alignment horizontal="center" vertical="center"/>
    </xf>
    <xf numFmtId="0" fontId="75" fillId="57" borderId="25" xfId="0" applyFont="1" applyFill="1" applyBorder="1" applyAlignment="1">
      <alignment horizontal="center" vertical="center"/>
    </xf>
    <xf numFmtId="0" fontId="75" fillId="57" borderId="25" xfId="0" applyFont="1" applyFill="1" applyBorder="1" applyAlignment="1">
      <alignment horizontal="center" vertical="center" wrapText="1"/>
    </xf>
    <xf numFmtId="0" fontId="75" fillId="57" borderId="27" xfId="0" applyFont="1" applyFill="1" applyBorder="1" applyAlignment="1">
      <alignment horizontal="center" vertical="center"/>
    </xf>
    <xf numFmtId="0" fontId="75" fillId="57" borderId="59" xfId="0" applyFont="1" applyFill="1" applyBorder="1" applyAlignment="1">
      <alignment horizontal="center" vertical="center"/>
    </xf>
    <xf numFmtId="0" fontId="75" fillId="57" borderId="60" xfId="0" applyFont="1" applyFill="1" applyBorder="1" applyAlignment="1">
      <alignment horizontal="center" vertical="center"/>
    </xf>
    <xf numFmtId="0" fontId="75" fillId="57" borderId="60" xfId="0" applyFont="1" applyFill="1" applyBorder="1" applyAlignment="1">
      <alignment horizontal="center" vertical="center" wrapText="1"/>
    </xf>
    <xf numFmtId="0" fontId="75" fillId="57" borderId="61" xfId="0" applyFont="1" applyFill="1" applyBorder="1" applyAlignment="1">
      <alignment horizontal="center" vertical="center" wrapText="1"/>
    </xf>
    <xf numFmtId="0" fontId="75" fillId="18" borderId="33" xfId="0" applyFont="1" applyFill="1" applyBorder="1" applyAlignment="1">
      <alignment horizontal="center" vertical="center"/>
    </xf>
    <xf numFmtId="0" fontId="75" fillId="18" borderId="25" xfId="0" applyFont="1" applyFill="1" applyBorder="1" applyAlignment="1">
      <alignment horizontal="center" vertical="center"/>
    </xf>
    <xf numFmtId="0" fontId="75" fillId="18" borderId="25" xfId="0" applyFont="1" applyFill="1" applyBorder="1" applyAlignment="1">
      <alignment horizontal="center" vertical="center" wrapText="1"/>
    </xf>
    <xf numFmtId="0" fontId="75" fillId="18" borderId="27" xfId="0" applyFont="1" applyFill="1" applyBorder="1" applyAlignment="1">
      <alignment horizontal="center" vertical="center"/>
    </xf>
    <xf numFmtId="0" fontId="75" fillId="18" borderId="59" xfId="0" applyFont="1" applyFill="1" applyBorder="1" applyAlignment="1">
      <alignment horizontal="center" vertical="center"/>
    </xf>
    <xf numFmtId="0" fontId="75" fillId="18" borderId="60" xfId="0" applyFont="1" applyFill="1" applyBorder="1" applyAlignment="1">
      <alignment horizontal="center" vertical="center"/>
    </xf>
    <xf numFmtId="0" fontId="75" fillId="18" borderId="60" xfId="0" applyFont="1" applyFill="1" applyBorder="1" applyAlignment="1">
      <alignment horizontal="center" vertical="center" wrapText="1"/>
    </xf>
    <xf numFmtId="0" fontId="75" fillId="18" borderId="61" xfId="0" applyFont="1" applyFill="1" applyBorder="1" applyAlignment="1">
      <alignment horizontal="center" vertical="center" wrapText="1"/>
    </xf>
    <xf numFmtId="0" fontId="75" fillId="18" borderId="33" xfId="0" applyFont="1" applyFill="1" applyBorder="1" applyAlignment="1">
      <alignment horizontal="center" vertical="center" wrapText="1"/>
    </xf>
    <xf numFmtId="0" fontId="75" fillId="18" borderId="59" xfId="0" applyFont="1" applyFill="1" applyBorder="1" applyAlignment="1">
      <alignment horizontal="center" vertical="center" wrapText="1"/>
    </xf>
    <xf numFmtId="0" fontId="75" fillId="57" borderId="59" xfId="0" applyFont="1" applyFill="1" applyBorder="1" applyAlignment="1">
      <alignment horizontal="center" vertical="center" wrapText="1"/>
    </xf>
    <xf numFmtId="0" fontId="75" fillId="57" borderId="26" xfId="0" applyFont="1" applyFill="1" applyBorder="1" applyAlignment="1">
      <alignment horizontal="center" vertical="center"/>
    </xf>
    <xf numFmtId="0" fontId="75" fillId="57" borderId="34" xfId="0" applyFont="1" applyFill="1" applyBorder="1" applyAlignment="1">
      <alignment horizontal="center" vertical="center"/>
    </xf>
    <xf numFmtId="169" fontId="75" fillId="0" borderId="77" xfId="0" applyNumberFormat="1" applyFont="1" applyBorder="1" applyAlignment="1">
      <alignment horizontal="center"/>
    </xf>
    <xf numFmtId="0" fontId="111" fillId="0" borderId="59" xfId="0" applyFont="1" applyFill="1" applyBorder="1" applyAlignment="1">
      <alignment horizontal="center" vertical="center"/>
    </xf>
    <xf numFmtId="0" fontId="111" fillId="0" borderId="60" xfId="0" applyFont="1" applyFill="1" applyBorder="1" applyAlignment="1">
      <alignment horizontal="center" vertical="center"/>
    </xf>
    <xf numFmtId="0" fontId="111" fillId="0" borderId="60" xfId="0" applyFont="1" applyFill="1" applyBorder="1" applyAlignment="1">
      <alignment horizontal="center" vertical="center" wrapText="1"/>
    </xf>
    <xf numFmtId="0" fontId="111" fillId="0" borderId="61" xfId="0" applyFont="1" applyFill="1" applyBorder="1" applyAlignment="1">
      <alignment horizontal="center" vertical="center" wrapText="1"/>
    </xf>
    <xf numFmtId="0" fontId="76" fillId="0" borderId="48" xfId="0" applyFont="1" applyBorder="1" applyAlignment="1">
      <alignment horizontal="left"/>
    </xf>
    <xf numFmtId="169" fontId="75" fillId="0" borderId="66" xfId="0" applyNumberFormat="1" applyFont="1" applyBorder="1" applyAlignment="1">
      <alignment horizontal="center"/>
    </xf>
    <xf numFmtId="169" fontId="75" fillId="0" borderId="61" xfId="0" applyNumberFormat="1" applyFont="1" applyBorder="1" applyAlignment="1">
      <alignment horizontal="center"/>
    </xf>
    <xf numFmtId="169" fontId="29" fillId="0" borderId="0" xfId="0" applyNumberFormat="1" applyFont="1"/>
    <xf numFmtId="168" fontId="108" fillId="0" borderId="36" xfId="0" applyNumberFormat="1" applyFont="1" applyBorder="1" applyAlignment="1">
      <alignment horizontal="center" wrapText="1"/>
    </xf>
    <xf numFmtId="168" fontId="29" fillId="0" borderId="12" xfId="0" applyNumberFormat="1" applyFont="1" applyBorder="1" applyAlignment="1">
      <alignment horizontal="center"/>
    </xf>
    <xf numFmtId="168" fontId="29" fillId="0" borderId="36" xfId="0" applyNumberFormat="1" applyFont="1" applyBorder="1" applyAlignment="1">
      <alignment horizontal="center"/>
    </xf>
    <xf numFmtId="168" fontId="29" fillId="0" borderId="22" xfId="0" applyNumberFormat="1" applyFont="1" applyBorder="1" applyAlignment="1">
      <alignment horizontal="center"/>
    </xf>
    <xf numFmtId="0" fontId="76" fillId="0" borderId="115" xfId="0" applyFont="1" applyBorder="1" applyAlignment="1">
      <alignment horizontal="left"/>
    </xf>
    <xf numFmtId="169" fontId="75" fillId="0" borderId="116" xfId="0" applyNumberFormat="1" applyFont="1" applyBorder="1" applyAlignment="1">
      <alignment horizontal="center"/>
    </xf>
    <xf numFmtId="170" fontId="75" fillId="0" borderId="106" xfId="0" applyNumberFormat="1" applyFont="1" applyBorder="1" applyAlignment="1">
      <alignment horizontal="center"/>
    </xf>
    <xf numFmtId="169" fontId="75" fillId="0" borderId="106" xfId="0" applyNumberFormat="1" applyFont="1" applyBorder="1" applyAlignment="1">
      <alignment horizontal="center"/>
    </xf>
    <xf numFmtId="169" fontId="75" fillId="0" borderId="113" xfId="0" applyNumberFormat="1" applyFont="1" applyBorder="1" applyAlignment="1">
      <alignment horizontal="center"/>
    </xf>
    <xf numFmtId="4" fontId="75" fillId="0" borderId="106" xfId="0" applyNumberFormat="1" applyFont="1" applyBorder="1" applyAlignment="1">
      <alignment horizontal="center"/>
    </xf>
    <xf numFmtId="4" fontId="75" fillId="0" borderId="116" xfId="0" applyNumberFormat="1" applyFont="1" applyBorder="1" applyAlignment="1">
      <alignment horizontal="center"/>
    </xf>
    <xf numFmtId="4" fontId="75" fillId="0" borderId="118" xfId="0" applyNumberFormat="1" applyFont="1" applyBorder="1" applyAlignment="1">
      <alignment horizontal="center"/>
    </xf>
    <xf numFmtId="4" fontId="75" fillId="0" borderId="119" xfId="0" applyNumberFormat="1" applyFont="1" applyBorder="1" applyAlignment="1">
      <alignment horizontal="center"/>
    </xf>
    <xf numFmtId="170" fontId="29" fillId="0" borderId="11" xfId="0" applyNumberFormat="1" applyFont="1" applyBorder="1" applyAlignment="1">
      <alignment horizontal="center"/>
    </xf>
    <xf numFmtId="0" fontId="76" fillId="0" borderId="28" xfId="0" applyFont="1" applyBorder="1" applyAlignment="1">
      <alignment horizontal="left"/>
    </xf>
    <xf numFmtId="4" fontId="75" fillId="0" borderId="67" xfId="0" applyNumberFormat="1" applyFont="1" applyBorder="1" applyAlignment="1">
      <alignment horizontal="center"/>
    </xf>
    <xf numFmtId="4" fontId="75" fillId="0" borderId="68" xfId="0" applyNumberFormat="1" applyFont="1" applyBorder="1" applyAlignment="1">
      <alignment horizontal="center"/>
    </xf>
    <xf numFmtId="4" fontId="75" fillId="0" borderId="43" xfId="0" applyNumberFormat="1" applyFont="1" applyBorder="1" applyAlignment="1">
      <alignment horizontal="center"/>
    </xf>
    <xf numFmtId="4" fontId="75" fillId="0" borderId="65" xfId="0" applyNumberFormat="1" applyFont="1" applyBorder="1" applyAlignment="1">
      <alignment horizontal="center"/>
    </xf>
    <xf numFmtId="0" fontId="76" fillId="0" borderId="9" xfId="0" applyFont="1" applyBorder="1" applyAlignment="1">
      <alignment horizontal="left"/>
    </xf>
    <xf numFmtId="4" fontId="75" fillId="0" borderId="0" xfId="0" applyNumberFormat="1" applyFont="1" applyBorder="1" applyAlignment="1">
      <alignment horizontal="center"/>
    </xf>
    <xf numFmtId="4" fontId="75" fillId="0" borderId="13" xfId="0" applyNumberFormat="1" applyFont="1" applyBorder="1" applyAlignment="1">
      <alignment horizontal="center"/>
    </xf>
    <xf numFmtId="169" fontId="29" fillId="0" borderId="0" xfId="0" applyNumberFormat="1" applyFont="1" applyFill="1" applyBorder="1"/>
    <xf numFmtId="3" fontId="112" fillId="0" borderId="0" xfId="0" applyNumberFormat="1" applyFont="1" applyAlignment="1">
      <alignment horizontal="right" wrapText="1"/>
    </xf>
    <xf numFmtId="0" fontId="76" fillId="0" borderId="115" xfId="0" applyFont="1" applyBorder="1"/>
    <xf numFmtId="0" fontId="75" fillId="0" borderId="0" xfId="0" applyFont="1"/>
    <xf numFmtId="164" fontId="112" fillId="0" borderId="0" xfId="0" applyNumberFormat="1" applyFont="1" applyAlignment="1">
      <alignment horizontal="right" wrapText="1"/>
    </xf>
    <xf numFmtId="169" fontId="29" fillId="0" borderId="113" xfId="0" applyNumberFormat="1" applyFont="1" applyBorder="1" applyAlignment="1">
      <alignment horizontal="center"/>
    </xf>
    <xf numFmtId="169" fontId="29" fillId="0" borderId="9" xfId="0" applyNumberFormat="1" applyFont="1" applyBorder="1"/>
    <xf numFmtId="168" fontId="29" fillId="0" borderId="0" xfId="0" applyNumberFormat="1" applyFont="1" applyBorder="1"/>
    <xf numFmtId="0" fontId="104" fillId="0" borderId="43" xfId="0" quotePrefix="1" applyFont="1" applyBorder="1"/>
    <xf numFmtId="3" fontId="108" fillId="0" borderId="0" xfId="0" applyNumberFormat="1" applyFont="1" applyAlignment="1">
      <alignment horizontal="right" wrapText="1"/>
    </xf>
    <xf numFmtId="3" fontId="113" fillId="0" borderId="0" xfId="0" applyNumberFormat="1" applyFont="1" applyAlignment="1">
      <alignment horizontal="right" vertical="top" wrapText="1"/>
    </xf>
    <xf numFmtId="9" fontId="29" fillId="0" borderId="0" xfId="12" applyFont="1"/>
    <xf numFmtId="0" fontId="104" fillId="13" borderId="14" xfId="0" quotePrefix="1" applyFont="1" applyFill="1" applyBorder="1"/>
    <xf numFmtId="170" fontId="29" fillId="0" borderId="0" xfId="0" applyNumberFormat="1" applyFont="1" applyFill="1" applyBorder="1" applyAlignment="1">
      <alignment horizontal="center"/>
    </xf>
    <xf numFmtId="169" fontId="29" fillId="0" borderId="109" xfId="0" applyNumberFormat="1" applyFont="1" applyFill="1" applyBorder="1" applyAlignment="1">
      <alignment horizontal="center"/>
    </xf>
    <xf numFmtId="0" fontId="76" fillId="0" borderId="69" xfId="0" applyFont="1" applyFill="1" applyBorder="1" applyAlignment="1">
      <alignment horizontal="left"/>
    </xf>
    <xf numFmtId="172" fontId="29" fillId="0" borderId="0" xfId="0" applyNumberFormat="1" applyFont="1" applyFill="1"/>
    <xf numFmtId="0" fontId="76" fillId="0" borderId="69" xfId="0" applyFont="1" applyFill="1" applyBorder="1"/>
    <xf numFmtId="0" fontId="104" fillId="0" borderId="43" xfId="0" applyFont="1" applyFill="1" applyBorder="1"/>
    <xf numFmtId="0" fontId="29" fillId="0" borderId="43" xfId="0" applyFont="1" applyFill="1" applyBorder="1"/>
    <xf numFmtId="4" fontId="29" fillId="0" borderId="0" xfId="0" applyNumberFormat="1" applyFont="1" applyFill="1"/>
    <xf numFmtId="0" fontId="104" fillId="0" borderId="133" xfId="0" applyFont="1" applyFill="1" applyBorder="1"/>
    <xf numFmtId="0" fontId="29" fillId="0" borderId="133" xfId="0" applyFont="1" applyFill="1" applyBorder="1"/>
    <xf numFmtId="2" fontId="29" fillId="0" borderId="0" xfId="0" applyNumberFormat="1" applyFont="1" applyFill="1"/>
    <xf numFmtId="0" fontId="29" fillId="0" borderId="0" xfId="0" applyFont="1" applyAlignment="1">
      <alignment wrapText="1"/>
    </xf>
    <xf numFmtId="170" fontId="29" fillId="0" borderId="25" xfId="0" applyNumberFormat="1" applyFont="1" applyFill="1" applyBorder="1" applyAlignment="1">
      <alignment horizontal="center"/>
    </xf>
    <xf numFmtId="169" fontId="29" fillId="0" borderId="25" xfId="0" applyNumberFormat="1" applyFont="1" applyFill="1" applyBorder="1" applyAlignment="1">
      <alignment horizontal="center"/>
    </xf>
    <xf numFmtId="0" fontId="104" fillId="0" borderId="33" xfId="0" quotePrefix="1" applyFont="1" applyFill="1" applyBorder="1"/>
    <xf numFmtId="0" fontId="33" fillId="0" borderId="69" xfId="0" applyFont="1" applyBorder="1" applyAlignment="1"/>
    <xf numFmtId="0" fontId="104" fillId="0" borderId="14" xfId="0" quotePrefix="1" applyFont="1" applyFill="1" applyBorder="1"/>
    <xf numFmtId="0" fontId="29" fillId="0" borderId="9" xfId="0" applyFont="1" applyFill="1" applyBorder="1"/>
    <xf numFmtId="0" fontId="8" fillId="0" borderId="23" xfId="0" applyFont="1" applyFill="1" applyBorder="1" applyAlignment="1">
      <alignment vertical="center"/>
    </xf>
    <xf numFmtId="2" fontId="15" fillId="0" borderId="41" xfId="0" applyNumberFormat="1" applyFont="1" applyFill="1" applyBorder="1" applyAlignment="1">
      <alignment horizontal="center" vertical="center"/>
    </xf>
    <xf numFmtId="4" fontId="29" fillId="0" borderId="142" xfId="0" applyNumberFormat="1" applyFont="1" applyFill="1" applyBorder="1" applyAlignment="1">
      <alignment horizontal="center"/>
    </xf>
    <xf numFmtId="2" fontId="29" fillId="0" borderId="68" xfId="12" applyNumberFormat="1" applyFont="1" applyFill="1" applyBorder="1" applyAlignment="1">
      <alignment horizontal="center" vertical="center"/>
    </xf>
    <xf numFmtId="2" fontId="29" fillId="0" borderId="58" xfId="12" applyNumberFormat="1" applyFont="1" applyFill="1" applyBorder="1" applyAlignment="1">
      <alignment horizontal="center" vertical="center"/>
    </xf>
    <xf numFmtId="2" fontId="29" fillId="0" borderId="41"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2" fontId="15" fillId="0" borderId="68" xfId="0" applyNumberFormat="1" applyFont="1" applyFill="1" applyBorder="1" applyAlignment="1">
      <alignment horizontal="center"/>
    </xf>
    <xf numFmtId="10" fontId="29" fillId="0" borderId="0" xfId="12" applyNumberFormat="1" applyFont="1" applyFill="1"/>
    <xf numFmtId="2" fontId="15" fillId="0" borderId="27" xfId="0" applyNumberFormat="1" applyFont="1" applyFill="1" applyBorder="1" applyAlignment="1">
      <alignment horizontal="center"/>
    </xf>
    <xf numFmtId="171" fontId="96" fillId="0" borderId="0" xfId="12" applyNumberFormat="1" applyFont="1" applyFill="1"/>
    <xf numFmtId="171" fontId="96" fillId="0" borderId="0" xfId="12" applyNumberFormat="1" applyFont="1" applyFill="1" applyAlignment="1">
      <alignment horizontal="left" indent="2"/>
    </xf>
    <xf numFmtId="0" fontId="114" fillId="0" borderId="0" xfId="0" quotePrefix="1" applyFont="1" applyFill="1" applyBorder="1"/>
    <xf numFmtId="17" fontId="114" fillId="0" borderId="0" xfId="0" quotePrefix="1" applyNumberFormat="1" applyFont="1" applyFill="1" applyBorder="1"/>
    <xf numFmtId="49" fontId="114" fillId="0" borderId="0" xfId="0" quotePrefix="1" applyNumberFormat="1" applyFont="1" applyFill="1" applyBorder="1"/>
    <xf numFmtId="171" fontId="96" fillId="0" borderId="0" xfId="12" applyNumberFormat="1" applyFont="1" applyFill="1" applyBorder="1"/>
    <xf numFmtId="164" fontId="34" fillId="0" borderId="0" xfId="0" applyNumberFormat="1" applyFont="1" applyBorder="1" applyAlignment="1">
      <alignment horizontal="right" wrapText="1"/>
    </xf>
    <xf numFmtId="4" fontId="3" fillId="0" borderId="0" xfId="0" applyNumberFormat="1" applyFont="1" applyBorder="1"/>
    <xf numFmtId="4" fontId="34" fillId="0" borderId="0" xfId="0" applyNumberFormat="1" applyFont="1" applyBorder="1" applyAlignment="1">
      <alignment horizontal="left" wrapText="1" indent="2"/>
    </xf>
    <xf numFmtId="0" fontId="25" fillId="0" borderId="0" xfId="0" applyFont="1" applyAlignment="1">
      <alignment horizontal="center" vertical="center"/>
    </xf>
    <xf numFmtId="0" fontId="101" fillId="0" borderId="0" xfId="0" applyFont="1"/>
    <xf numFmtId="4" fontId="9" fillId="0" borderId="108"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173" fontId="3" fillId="0" borderId="0" xfId="0" applyNumberFormat="1" applyFont="1" applyBorder="1"/>
    <xf numFmtId="174" fontId="0" fillId="0" borderId="0" xfId="0" applyNumberFormat="1"/>
    <xf numFmtId="175" fontId="0" fillId="0" borderId="0" xfId="0" applyNumberFormat="1"/>
    <xf numFmtId="0" fontId="16" fillId="21" borderId="123" xfId="0" applyFont="1" applyFill="1" applyBorder="1" applyAlignment="1">
      <alignment horizontal="right"/>
    </xf>
    <xf numFmtId="0" fontId="93" fillId="21" borderId="123" xfId="0" applyFont="1" applyFill="1" applyBorder="1" applyAlignment="1">
      <alignment horizontal="right" vertical="center"/>
    </xf>
    <xf numFmtId="0" fontId="14" fillId="21" borderId="123" xfId="0" applyFont="1" applyFill="1" applyBorder="1" applyAlignment="1">
      <alignment horizontal="right"/>
    </xf>
    <xf numFmtId="3" fontId="8" fillId="0" borderId="12" xfId="0" applyNumberFormat="1" applyFont="1" applyBorder="1"/>
    <xf numFmtId="171" fontId="0" fillId="0" borderId="12" xfId="12" applyNumberFormat="1" applyFont="1" applyBorder="1" applyAlignment="1">
      <alignment horizontal="center"/>
    </xf>
    <xf numFmtId="3" fontId="8" fillId="0" borderId="107" xfId="0" applyNumberFormat="1" applyFont="1" applyBorder="1"/>
    <xf numFmtId="171" fontId="0" fillId="0" borderId="107" xfId="12" applyNumberFormat="1" applyFont="1" applyBorder="1" applyAlignment="1">
      <alignment horizontal="center"/>
    </xf>
    <xf numFmtId="0" fontId="16" fillId="21" borderId="123" xfId="0" applyFont="1" applyFill="1" applyBorder="1" applyAlignment="1">
      <alignment horizontal="center"/>
    </xf>
    <xf numFmtId="3" fontId="8" fillId="0" borderId="12" xfId="0" applyNumberFormat="1" applyFont="1" applyFill="1" applyBorder="1"/>
    <xf numFmtId="3" fontId="14" fillId="0" borderId="12" xfId="0" applyNumberFormat="1" applyFont="1" applyFill="1" applyBorder="1"/>
    <xf numFmtId="3" fontId="14" fillId="0" borderId="12" xfId="0" applyNumberFormat="1" applyFont="1" applyBorder="1"/>
    <xf numFmtId="0" fontId="11" fillId="27" borderId="123" xfId="0" applyFont="1" applyFill="1" applyBorder="1" applyAlignment="1">
      <alignment horizontal="left" vertical="center" wrapText="1"/>
    </xf>
    <xf numFmtId="3" fontId="34" fillId="0" borderId="42" xfId="0" applyNumberFormat="1" applyFont="1" applyBorder="1" applyAlignment="1">
      <alignment horizontal="center" vertical="center"/>
    </xf>
    <xf numFmtId="0" fontId="14" fillId="21" borderId="123" xfId="0" applyFont="1" applyFill="1" applyBorder="1" applyAlignment="1">
      <alignment horizontal="center" vertical="center"/>
    </xf>
    <xf numFmtId="0" fontId="11" fillId="27" borderId="123" xfId="0" applyFont="1" applyFill="1" applyBorder="1"/>
    <xf numFmtId="17" fontId="21" fillId="0" borderId="34" xfId="0" quotePrefix="1" applyNumberFormat="1" applyFont="1" applyFill="1" applyBorder="1"/>
    <xf numFmtId="3" fontId="18" fillId="3" borderId="24" xfId="0" quotePrefix="1" applyNumberFormat="1" applyFont="1" applyFill="1" applyBorder="1" applyAlignment="1">
      <alignment horizontal="center"/>
    </xf>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4" fontId="9" fillId="0" borderId="3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3" fontId="9" fillId="0" borderId="34" xfId="0" applyNumberFormat="1" applyFont="1" applyFill="1" applyBorder="1" applyAlignment="1">
      <alignment horizontal="center"/>
    </xf>
    <xf numFmtId="2" fontId="9" fillId="0" borderId="27" xfId="0" applyNumberFormat="1" applyFont="1" applyFill="1" applyBorder="1" applyAlignment="1">
      <alignment horizontal="center"/>
    </xf>
    <xf numFmtId="1" fontId="3" fillId="0" borderId="0" xfId="12" applyNumberFormat="1" applyFont="1" applyFill="1"/>
    <xf numFmtId="10" fontId="3" fillId="0" borderId="0" xfId="12" applyNumberFormat="1" applyFont="1" applyFill="1"/>
    <xf numFmtId="0" fontId="21" fillId="0" borderId="24" xfId="0" quotePrefix="1" applyFont="1" applyBorder="1"/>
    <xf numFmtId="4" fontId="18" fillId="4" borderId="26" xfId="0" applyNumberFormat="1" applyFont="1" applyFill="1" applyBorder="1" applyAlignment="1">
      <alignment horizontal="center"/>
    </xf>
    <xf numFmtId="4" fontId="18" fillId="4" borderId="24" xfId="0" applyNumberFormat="1" applyFont="1" applyFill="1" applyBorder="1" applyAlignment="1">
      <alignment horizontal="center"/>
    </xf>
    <xf numFmtId="0" fontId="3" fillId="0" borderId="9" xfId="0" applyFont="1" applyBorder="1"/>
    <xf numFmtId="4" fontId="3" fillId="0" borderId="0" xfId="0" applyNumberFormat="1" applyFont="1"/>
    <xf numFmtId="3" fontId="96" fillId="0" borderId="0" xfId="0" applyNumberFormat="1" applyFont="1" applyBorder="1"/>
    <xf numFmtId="4" fontId="96" fillId="0" borderId="0" xfId="0" applyNumberFormat="1" applyFont="1"/>
    <xf numFmtId="17" fontId="21" fillId="0" borderId="26" xfId="0" quotePrefix="1" applyNumberFormat="1" applyFont="1" applyFill="1" applyBorder="1"/>
    <xf numFmtId="3" fontId="4" fillId="4" borderId="25" xfId="0" applyNumberFormat="1" applyFont="1" applyFill="1" applyBorder="1" applyAlignment="1">
      <alignment horizontal="center"/>
    </xf>
    <xf numFmtId="4" fontId="9" fillId="0" borderId="25" xfId="0" applyNumberFormat="1" applyFont="1" applyBorder="1"/>
    <xf numFmtId="1" fontId="9" fillId="0" borderId="25" xfId="0" applyNumberFormat="1" applyFont="1" applyBorder="1" applyAlignment="1">
      <alignment horizontal="center"/>
    </xf>
    <xf numFmtId="4" fontId="9" fillId="4" borderId="26" xfId="0" applyNumberFormat="1" applyFont="1" applyFill="1" applyBorder="1" applyAlignment="1">
      <alignment horizontal="center"/>
    </xf>
    <xf numFmtId="17" fontId="21" fillId="0" borderId="25" xfId="0" quotePrefix="1" applyNumberFormat="1" applyFont="1" applyFill="1" applyBorder="1"/>
    <xf numFmtId="4" fontId="9" fillId="4" borderId="25" xfId="0" applyNumberFormat="1" applyFont="1" applyFill="1" applyBorder="1" applyAlignment="1">
      <alignment horizontal="center"/>
    </xf>
    <xf numFmtId="17" fontId="21" fillId="0" borderId="24" xfId="0" quotePrefix="1" applyNumberFormat="1" applyFont="1" applyFill="1" applyBorder="1"/>
    <xf numFmtId="3" fontId="9" fillId="0" borderId="33" xfId="0" applyNumberFormat="1" applyFont="1" applyFill="1" applyBorder="1" applyAlignment="1">
      <alignment horizontal="center"/>
    </xf>
    <xf numFmtId="1" fontId="9" fillId="4" borderId="35" xfId="0" applyNumberFormat="1" applyFont="1" applyFill="1" applyBorder="1" applyAlignment="1">
      <alignment horizontal="center"/>
    </xf>
    <xf numFmtId="3" fontId="9" fillId="0" borderId="26" xfId="0" applyNumberFormat="1" applyFont="1" applyBorder="1" applyAlignment="1">
      <alignment horizontal="center"/>
    </xf>
    <xf numFmtId="3" fontId="9" fillId="0" borderId="35" xfId="0" applyNumberFormat="1" applyFont="1" applyBorder="1" applyAlignment="1">
      <alignment horizontal="center"/>
    </xf>
    <xf numFmtId="1" fontId="9" fillId="0" borderId="33" xfId="0" applyNumberFormat="1" applyFont="1" applyBorder="1" applyAlignment="1">
      <alignment horizontal="center"/>
    </xf>
    <xf numFmtId="3" fontId="9" fillId="0" borderId="27" xfId="0" applyNumberFormat="1" applyFont="1" applyBorder="1" applyAlignment="1">
      <alignment horizontal="center"/>
    </xf>
    <xf numFmtId="3" fontId="9" fillId="0" borderId="41" xfId="0" applyNumberFormat="1" applyFont="1" applyBorder="1" applyAlignment="1">
      <alignment horizontal="center"/>
    </xf>
    <xf numFmtId="3" fontId="9" fillId="0" borderId="34" xfId="0" applyNumberFormat="1" applyFont="1" applyBorder="1" applyAlignment="1">
      <alignment horizontal="center"/>
    </xf>
    <xf numFmtId="169" fontId="9" fillId="0" borderId="142" xfId="0" applyNumberFormat="1" applyFont="1" applyBorder="1" applyAlignment="1">
      <alignment horizontal="center"/>
    </xf>
    <xf numFmtId="3" fontId="11" fillId="3" borderId="24" xfId="0" quotePrefix="1" applyNumberFormat="1" applyFont="1" applyFill="1" applyBorder="1" applyAlignment="1">
      <alignment horizontal="center"/>
    </xf>
    <xf numFmtId="3" fontId="11" fillId="4" borderId="25" xfId="0" applyNumberFormat="1" applyFont="1" applyFill="1" applyBorder="1" applyAlignment="1">
      <alignment horizontal="center"/>
    </xf>
    <xf numFmtId="3" fontId="4" fillId="0" borderId="27" xfId="0" applyNumberFormat="1" applyFont="1" applyBorder="1" applyAlignment="1">
      <alignment horizontal="center"/>
    </xf>
    <xf numFmtId="3" fontId="4" fillId="0" borderId="33" xfId="0" applyNumberFormat="1" applyFont="1" applyBorder="1" applyAlignment="1">
      <alignment horizontal="center"/>
    </xf>
    <xf numFmtId="3" fontId="11" fillId="4" borderId="34" xfId="0" applyNumberFormat="1" applyFont="1" applyFill="1" applyBorder="1" applyAlignment="1">
      <alignment horizontal="center"/>
    </xf>
    <xf numFmtId="3" fontId="18" fillId="4" borderId="25" xfId="0" applyNumberFormat="1" applyFont="1" applyFill="1" applyBorder="1" applyAlignment="1">
      <alignment horizontal="center"/>
    </xf>
    <xf numFmtId="0" fontId="9" fillId="0" borderId="25" xfId="0" applyFont="1" applyBorder="1" applyAlignment="1">
      <alignment horizontal="center"/>
    </xf>
    <xf numFmtId="2" fontId="9" fillId="0" borderId="2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0" fillId="0" borderId="0" xfId="0" applyAlignment="1">
      <alignment horizontal="left"/>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alignment vertical="center" wrapText="1"/>
    </xf>
    <xf numFmtId="17" fontId="27" fillId="0" borderId="25" xfId="0" quotePrefix="1" applyNumberFormat="1" applyFont="1" applyFill="1" applyBorder="1"/>
    <xf numFmtId="0" fontId="9" fillId="0" borderId="0" xfId="0" applyFont="1" applyFill="1" applyBorder="1" applyAlignment="1">
      <alignment horizontal="center" vertical="center"/>
    </xf>
    <xf numFmtId="0" fontId="9" fillId="0" borderId="25"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25" xfId="0" applyFont="1" applyFill="1" applyBorder="1" applyAlignment="1">
      <alignment horizontal="center" vertical="center"/>
    </xf>
    <xf numFmtId="0" fontId="9" fillId="0" borderId="36" xfId="0" applyFont="1" applyFill="1" applyBorder="1" applyAlignment="1">
      <alignment horizontal="center" vertical="center"/>
    </xf>
    <xf numFmtId="1" fontId="9" fillId="0" borderId="41" xfId="0" applyNumberFormat="1" applyFont="1" applyFill="1" applyBorder="1" applyAlignment="1">
      <alignment horizontal="center" vertical="center" wrapText="1"/>
    </xf>
    <xf numFmtId="1" fontId="9" fillId="0" borderId="25" xfId="0" applyNumberFormat="1" applyFont="1" applyFill="1" applyBorder="1" applyAlignment="1">
      <alignment horizontal="center" vertical="center" wrapText="1"/>
    </xf>
    <xf numFmtId="1" fontId="9" fillId="0" borderId="27" xfId="0" applyNumberFormat="1" applyFont="1" applyFill="1" applyBorder="1" applyAlignment="1">
      <alignment horizontal="center" vertical="center" wrapText="1"/>
    </xf>
    <xf numFmtId="1" fontId="3" fillId="0" borderId="0" xfId="0" applyNumberFormat="1" applyFont="1" applyBorder="1"/>
    <xf numFmtId="0" fontId="3" fillId="0" borderId="0" xfId="0" applyFont="1" applyAlignment="1">
      <alignment horizontal="left"/>
    </xf>
    <xf numFmtId="3" fontId="9" fillId="13" borderId="14" xfId="0" applyNumberFormat="1" applyFont="1" applyFill="1" applyBorder="1" applyAlignment="1">
      <alignment horizontal="center"/>
    </xf>
    <xf numFmtId="3" fontId="9" fillId="13" borderId="25" xfId="0" applyNumberFormat="1" applyFont="1" applyFill="1" applyBorder="1" applyAlignment="1">
      <alignment horizontal="center"/>
    </xf>
    <xf numFmtId="17" fontId="15" fillId="0" borderId="24" xfId="0" quotePrefix="1" applyNumberFormat="1" applyFont="1" applyBorder="1"/>
    <xf numFmtId="3" fontId="25" fillId="0" borderId="24" xfId="0" applyNumberFormat="1" applyFont="1" applyBorder="1" applyAlignment="1">
      <alignment horizontal="center"/>
    </xf>
    <xf numFmtId="4" fontId="3" fillId="0" borderId="24" xfId="0" applyNumberFormat="1" applyFont="1" applyBorder="1" applyAlignment="1">
      <alignment horizontal="center"/>
    </xf>
    <xf numFmtId="3" fontId="3" fillId="0" borderId="33" xfId="0" applyNumberFormat="1" applyFont="1" applyBorder="1" applyAlignment="1">
      <alignment horizontal="center"/>
    </xf>
    <xf numFmtId="4" fontId="3" fillId="0" borderId="25" xfId="0" applyNumberFormat="1" applyFont="1" applyBorder="1" applyAlignment="1">
      <alignment horizontal="center"/>
    </xf>
    <xf numFmtId="4" fontId="3" fillId="0" borderId="27" xfId="0" quotePrefix="1" applyNumberFormat="1" applyFont="1" applyBorder="1" applyAlignment="1">
      <alignment horizontal="center"/>
    </xf>
    <xf numFmtId="4" fontId="3" fillId="0" borderId="27" xfId="0" applyNumberFormat="1" applyFont="1" applyBorder="1" applyAlignment="1">
      <alignment horizontal="center"/>
    </xf>
    <xf numFmtId="0" fontId="0" fillId="0" borderId="0" xfId="0" applyFill="1" applyBorder="1" applyAlignment="1">
      <alignment horizontal="left"/>
    </xf>
    <xf numFmtId="0" fontId="3" fillId="0" borderId="10" xfId="0" applyFont="1" applyBorder="1"/>
    <xf numFmtId="10" fontId="25" fillId="0" borderId="0" xfId="12" applyNumberFormat="1" applyFont="1" applyAlignment="1">
      <alignment vertical="center" wrapText="1"/>
    </xf>
    <xf numFmtId="10" fontId="5" fillId="0" borderId="0" xfId="12" applyNumberFormat="1" applyFont="1" applyFill="1" applyBorder="1" applyAlignment="1">
      <alignment horizontal="center" vertical="center"/>
    </xf>
    <xf numFmtId="0" fontId="96" fillId="0" borderId="0" xfId="0" applyFont="1" applyFill="1"/>
    <xf numFmtId="171" fontId="96" fillId="0" borderId="0" xfId="12" applyNumberFormat="1" applyFont="1" applyFill="1" applyBorder="1" applyAlignment="1">
      <alignment vertical="center"/>
    </xf>
    <xf numFmtId="171" fontId="96" fillId="0" borderId="0" xfId="12" applyNumberFormat="1" applyFont="1" applyFill="1" applyAlignment="1">
      <alignment vertical="center"/>
    </xf>
    <xf numFmtId="171" fontId="115" fillId="0" borderId="0" xfId="12" applyNumberFormat="1" applyFont="1" applyFill="1" applyBorder="1" applyAlignment="1">
      <alignment horizontal="right" wrapText="1"/>
    </xf>
    <xf numFmtId="171" fontId="115" fillId="0" borderId="0" xfId="12" applyNumberFormat="1" applyFont="1" applyFill="1" applyBorder="1" applyAlignment="1">
      <alignment horizontal="left" wrapText="1" indent="2"/>
    </xf>
    <xf numFmtId="171" fontId="115" fillId="0" borderId="0" xfId="12" applyNumberFormat="1" applyFont="1" applyFill="1" applyAlignment="1">
      <alignment horizontal="left" wrapText="1" indent="2"/>
    </xf>
    <xf numFmtId="0" fontId="116" fillId="0" borderId="0" xfId="0" applyFont="1" applyFill="1" applyBorder="1" applyAlignment="1">
      <alignment horizontal="center"/>
    </xf>
    <xf numFmtId="0" fontId="114" fillId="0" borderId="0"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4" fontId="9" fillId="0" borderId="124"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2" fontId="9" fillId="0" borderId="32" xfId="0" applyNumberFormat="1" applyFont="1" applyBorder="1" applyAlignment="1">
      <alignment horizontal="center"/>
    </xf>
    <xf numFmtId="4" fontId="9" fillId="0" borderId="25" xfId="0" applyNumberFormat="1" applyFont="1" applyBorder="1" applyAlignment="1">
      <alignment horizontal="center"/>
    </xf>
    <xf numFmtId="4" fontId="9" fillId="0" borderId="12" xfId="0" applyNumberFormat="1" applyFont="1" applyBorder="1" applyAlignment="1">
      <alignment horizontal="center"/>
    </xf>
    <xf numFmtId="4" fontId="9" fillId="0" borderId="27" xfId="0" applyNumberFormat="1" applyFont="1" applyBorder="1" applyAlignment="1">
      <alignment horizontal="center"/>
    </xf>
    <xf numFmtId="4" fontId="9" fillId="0" borderId="17" xfId="0" applyNumberFormat="1" applyFont="1" applyBorder="1" applyAlignment="1">
      <alignment horizontal="center"/>
    </xf>
    <xf numFmtId="4" fontId="9" fillId="0" borderId="124" xfId="0" applyNumberFormat="1" applyFont="1" applyBorder="1" applyAlignment="1">
      <alignment horizontal="center"/>
    </xf>
    <xf numFmtId="3" fontId="9" fillId="0" borderId="9" xfId="0" applyNumberFormat="1" applyFont="1" applyBorder="1" applyAlignment="1">
      <alignment horizontal="center"/>
    </xf>
    <xf numFmtId="0" fontId="4" fillId="0" borderId="0" xfId="0" applyFont="1" applyAlignme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4" borderId="134" xfId="0" applyNumberFormat="1" applyFont="1" applyFill="1" applyBorder="1" applyAlignment="1">
      <alignment horizontal="center"/>
    </xf>
    <xf numFmtId="0" fontId="96" fillId="0" borderId="0" xfId="0" applyFont="1"/>
    <xf numFmtId="3" fontId="96" fillId="0" borderId="0" xfId="0" applyNumberFormat="1" applyFont="1"/>
    <xf numFmtId="4" fontId="9" fillId="0" borderId="41" xfId="0" applyNumberFormat="1" applyFont="1" applyBorder="1" applyAlignment="1">
      <alignment horizontal="center"/>
    </xf>
    <xf numFmtId="4" fontId="9" fillId="0" borderId="34" xfId="0" applyNumberFormat="1" applyFont="1" applyBorder="1" applyAlignment="1">
      <alignment horizontal="center"/>
    </xf>
    <xf numFmtId="4" fontId="9" fillId="0" borderId="0" xfId="0" applyNumberFormat="1" applyFont="1" applyBorder="1" applyAlignment="1">
      <alignment horizontal="center"/>
    </xf>
    <xf numFmtId="4" fontId="9" fillId="0" borderId="2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25" xfId="0" applyNumberFormat="1" applyFont="1" applyBorder="1" applyAlignment="1">
      <alignment horizontal="center"/>
    </xf>
    <xf numFmtId="4" fontId="9" fillId="0" borderId="124" xfId="0" applyNumberFormat="1" applyFont="1" applyBorder="1" applyAlignment="1">
      <alignment horizontal="center"/>
    </xf>
    <xf numFmtId="4" fontId="9" fillId="0" borderId="21"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25" fillId="3" borderId="48" xfId="0" applyFont="1" applyFill="1" applyBorder="1" applyAlignment="1">
      <alignment horizontal="center" vertical="center"/>
    </xf>
    <xf numFmtId="0" fontId="9" fillId="0" borderId="0" xfId="0" applyFont="1" applyBorder="1" applyAlignment="1"/>
    <xf numFmtId="0" fontId="21" fillId="0" borderId="24" xfId="0" quotePrefix="1" applyFont="1" applyFill="1" applyBorder="1"/>
    <xf numFmtId="2" fontId="9" fillId="0" borderId="41" xfId="0" applyNumberFormat="1" applyFont="1" applyFill="1" applyBorder="1" applyAlignment="1">
      <alignment horizontal="center"/>
    </xf>
    <xf numFmtId="2" fontId="9" fillId="0" borderId="35" xfId="0" applyNumberFormat="1" applyFont="1" applyBorder="1" applyAlignment="1">
      <alignment horizontal="center"/>
    </xf>
    <xf numFmtId="4" fontId="9" fillId="21" borderId="25" xfId="0" applyNumberFormat="1" applyFont="1" applyFill="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103" fillId="0" borderId="0" xfId="0" applyFont="1"/>
    <xf numFmtId="3" fontId="18" fillId="20" borderId="24" xfId="0" applyNumberFormat="1" applyFont="1" applyFill="1" applyBorder="1" applyAlignment="1">
      <alignment horizontal="center"/>
    </xf>
    <xf numFmtId="10" fontId="3" fillId="0" borderId="0" xfId="12" applyNumberFormat="1" applyFont="1"/>
    <xf numFmtId="0" fontId="15" fillId="0" borderId="0" xfId="0" applyFont="1" applyFill="1"/>
    <xf numFmtId="3" fontId="15" fillId="0" borderId="0" xfId="0" applyNumberFormat="1" applyFont="1" applyFill="1" applyBorder="1"/>
    <xf numFmtId="0" fontId="15" fillId="0" borderId="0" xfId="0" applyFont="1" applyFill="1" applyBorder="1"/>
    <xf numFmtId="3" fontId="96" fillId="0" borderId="0" xfId="0" applyNumberFormat="1" applyFont="1" applyFill="1" applyBorder="1"/>
    <xf numFmtId="4" fontId="96" fillId="0" borderId="0" xfId="0" applyNumberFormat="1" applyFont="1" applyFill="1"/>
    <xf numFmtId="3" fontId="117" fillId="0" borderId="0" xfId="0" applyNumberFormat="1" applyFont="1" applyBorder="1"/>
    <xf numFmtId="3" fontId="117" fillId="0" borderId="0" xfId="0" applyNumberFormat="1" applyFont="1"/>
    <xf numFmtId="3" fontId="117" fillId="0" borderId="0" xfId="0" applyNumberFormat="1" applyFont="1" applyFill="1" applyBorder="1"/>
    <xf numFmtId="3" fontId="117" fillId="0" borderId="0" xfId="0" applyNumberFormat="1" applyFont="1" applyFill="1"/>
    <xf numFmtId="3" fontId="18" fillId="0" borderId="139" xfId="0" applyNumberFormat="1" applyFont="1" applyFill="1" applyBorder="1" applyAlignment="1">
      <alignment horizontal="center"/>
    </xf>
    <xf numFmtId="3" fontId="18" fillId="0" borderId="124" xfId="0" applyNumberFormat="1" applyFont="1" applyFill="1" applyBorder="1" applyAlignment="1">
      <alignment horizontal="center"/>
    </xf>
    <xf numFmtId="1" fontId="9" fillId="0" borderId="139" xfId="0" applyNumberFormat="1" applyFont="1" applyBorder="1" applyAlignment="1">
      <alignment horizontal="center"/>
    </xf>
    <xf numFmtId="1" fontId="9" fillId="0" borderId="137" xfId="0" applyNumberFormat="1" applyFont="1" applyBorder="1" applyAlignment="1">
      <alignment horizontal="center"/>
    </xf>
    <xf numFmtId="1" fontId="9" fillId="0" borderId="141" xfId="0" applyNumberFormat="1" applyFont="1" applyBorder="1" applyAlignment="1">
      <alignment horizontal="center"/>
    </xf>
    <xf numFmtId="1" fontId="96" fillId="0" borderId="0" xfId="0" applyNumberFormat="1" applyFont="1" applyFill="1" applyBorder="1"/>
    <xf numFmtId="17" fontId="21" fillId="0" borderId="23" xfId="0" quotePrefix="1" applyNumberFormat="1" applyFont="1" applyFill="1" applyBorder="1"/>
    <xf numFmtId="17" fontId="21" fillId="0" borderId="141" xfId="0" quotePrefix="1" applyNumberFormat="1" applyFont="1" applyFill="1" applyBorder="1"/>
    <xf numFmtId="3" fontId="18" fillId="3" borderId="140" xfId="0" quotePrefix="1" applyNumberFormat="1" applyFont="1" applyFill="1" applyBorder="1" applyAlignment="1">
      <alignment horizontal="center"/>
    </xf>
    <xf numFmtId="3" fontId="9" fillId="0" borderId="134" xfId="0" applyNumberFormat="1" applyFont="1" applyFill="1" applyBorder="1" applyAlignment="1">
      <alignment horizontal="center"/>
    </xf>
    <xf numFmtId="3" fontId="9" fillId="0" borderId="137" xfId="0" applyNumberFormat="1" applyFont="1" applyBorder="1" applyAlignment="1">
      <alignment horizontal="center"/>
    </xf>
    <xf numFmtId="3" fontId="9" fillId="0" borderId="139" xfId="0" applyNumberFormat="1" applyFont="1" applyFill="1" applyBorder="1" applyAlignment="1">
      <alignment horizontal="center"/>
    </xf>
    <xf numFmtId="4" fontId="11" fillId="3" borderId="24" xfId="0" applyNumberFormat="1" applyFont="1" applyFill="1" applyBorder="1" applyAlignment="1">
      <alignment horizontal="center"/>
    </xf>
    <xf numFmtId="0" fontId="4" fillId="0" borderId="24" xfId="0" applyFont="1" applyFill="1" applyBorder="1"/>
    <xf numFmtId="4" fontId="11" fillId="4" borderId="33" xfId="0" applyNumberFormat="1" applyFont="1" applyFill="1" applyBorder="1" applyAlignment="1">
      <alignment horizontal="center"/>
    </xf>
    <xf numFmtId="0" fontId="4" fillId="0" borderId="140" xfId="0" applyFont="1" applyFill="1" applyBorder="1"/>
    <xf numFmtId="4" fontId="4" fillId="0" borderId="137" xfId="0" applyNumberFormat="1" applyFont="1" applyBorder="1" applyAlignment="1">
      <alignment horizontal="center"/>
    </xf>
    <xf numFmtId="0" fontId="13" fillId="0" borderId="0" xfId="3" applyFont="1" applyAlignment="1" applyProtection="1">
      <alignment horizontal="center" vertical="center"/>
    </xf>
    <xf numFmtId="0" fontId="3" fillId="3" borderId="48" xfId="0" applyFont="1" applyFill="1" applyBorder="1" applyAlignment="1">
      <alignment vertical="center"/>
    </xf>
    <xf numFmtId="0" fontId="25" fillId="3" borderId="49" xfId="0" applyFont="1" applyFill="1" applyBorder="1" applyAlignment="1">
      <alignment horizontal="left"/>
    </xf>
    <xf numFmtId="0" fontId="24" fillId="3" borderId="49" xfId="0" applyFont="1" applyFill="1" applyBorder="1" applyAlignment="1">
      <alignment vertical="center"/>
    </xf>
    <xf numFmtId="0" fontId="25" fillId="3" borderId="49" xfId="0" applyFont="1" applyFill="1" applyBorder="1" applyAlignment="1"/>
    <xf numFmtId="0" fontId="25" fillId="3" borderId="49" xfId="0" applyFont="1" applyFill="1" applyBorder="1" applyAlignment="1">
      <alignment horizontal="center"/>
    </xf>
    <xf numFmtId="0" fontId="25" fillId="3" borderId="49" xfId="0" applyFont="1" applyFill="1" applyBorder="1"/>
    <xf numFmtId="0" fontId="3" fillId="3" borderId="49" xfId="0" applyFont="1" applyFill="1" applyBorder="1"/>
    <xf numFmtId="0" fontId="3" fillId="3" borderId="50" xfId="0" applyFont="1" applyFill="1" applyBorder="1"/>
    <xf numFmtId="0" fontId="15" fillId="4" borderId="6" xfId="0" applyFont="1" applyFill="1" applyBorder="1" applyAlignment="1">
      <alignment horizontal="left" vertical="center"/>
    </xf>
    <xf numFmtId="0" fontId="25" fillId="4" borderId="6"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3" fillId="4" borderId="4" xfId="0" applyFont="1" applyFill="1" applyBorder="1" applyAlignment="1">
      <alignment horizontal="center" vertical="justify"/>
    </xf>
    <xf numFmtId="0" fontId="3" fillId="4" borderId="31" xfId="0" applyFont="1" applyFill="1" applyBorder="1" applyAlignment="1">
      <alignment horizontal="center" vertical="center"/>
    </xf>
    <xf numFmtId="0" fontId="3" fillId="4" borderId="5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5" xfId="0" applyFont="1" applyFill="1" applyBorder="1" applyAlignment="1">
      <alignment horizontal="center" vertical="center" wrapText="1"/>
    </xf>
    <xf numFmtId="0" fontId="15" fillId="0" borderId="55" xfId="0" quotePrefix="1" applyFont="1" applyFill="1" applyBorder="1"/>
    <xf numFmtId="3" fontId="25" fillId="3" borderId="72" xfId="0" quotePrefix="1" applyNumberFormat="1" applyFont="1" applyFill="1" applyBorder="1" applyAlignment="1">
      <alignment horizontal="center"/>
    </xf>
    <xf numFmtId="3" fontId="3" fillId="0" borderId="72" xfId="0" applyNumberFormat="1" applyFont="1" applyFill="1" applyBorder="1" applyAlignment="1">
      <alignment horizontal="center"/>
    </xf>
    <xf numFmtId="3" fontId="25" fillId="4" borderId="55" xfId="0" applyNumberFormat="1" applyFont="1" applyFill="1" applyBorder="1" applyAlignment="1">
      <alignment horizontal="center"/>
    </xf>
    <xf numFmtId="3" fontId="3" fillId="0" borderId="40" xfId="0" applyNumberFormat="1" applyFont="1" applyBorder="1" applyAlignment="1">
      <alignment horizontal="center"/>
    </xf>
    <xf numFmtId="3" fontId="3" fillId="0" borderId="2" xfId="0" applyNumberFormat="1" applyFont="1" applyBorder="1" applyAlignment="1">
      <alignment horizontal="center"/>
    </xf>
    <xf numFmtId="3" fontId="3" fillId="0" borderId="40" xfId="0" applyNumberFormat="1" applyFont="1" applyFill="1" applyBorder="1" applyAlignment="1">
      <alignment horizontal="center"/>
    </xf>
    <xf numFmtId="4" fontId="3" fillId="0" borderId="2" xfId="0" applyNumberFormat="1" applyFont="1" applyBorder="1" applyAlignment="1">
      <alignment horizontal="center"/>
    </xf>
    <xf numFmtId="4" fontId="3" fillId="0" borderId="40" xfId="0" applyNumberFormat="1" applyFont="1" applyBorder="1" applyAlignment="1">
      <alignment horizontal="center"/>
    </xf>
    <xf numFmtId="0" fontId="15" fillId="0" borderId="9" xfId="0" quotePrefix="1" applyFont="1" applyFill="1" applyBorder="1"/>
    <xf numFmtId="3" fontId="25" fillId="3" borderId="10" xfId="0" quotePrefix="1" applyNumberFormat="1" applyFont="1" applyFill="1" applyBorder="1" applyAlignment="1">
      <alignment horizontal="center"/>
    </xf>
    <xf numFmtId="3" fontId="3" fillId="0" borderId="10" xfId="0" applyNumberFormat="1" applyFont="1" applyFill="1" applyBorder="1" applyAlignment="1">
      <alignment horizontal="center"/>
    </xf>
    <xf numFmtId="3" fontId="25" fillId="4" borderId="9" xfId="0" applyNumberFormat="1" applyFont="1" applyFill="1" applyBorder="1" applyAlignment="1">
      <alignment horizontal="center"/>
    </xf>
    <xf numFmtId="3" fontId="3" fillId="0" borderId="12" xfId="0" applyNumberFormat="1" applyFont="1" applyBorder="1" applyAlignment="1">
      <alignment horizontal="center"/>
    </xf>
    <xf numFmtId="2" fontId="3" fillId="0" borderId="0" xfId="0" applyNumberFormat="1" applyFont="1" applyBorder="1" applyAlignment="1">
      <alignment horizontal="center"/>
    </xf>
    <xf numFmtId="0" fontId="3" fillId="0" borderId="12" xfId="0" applyFont="1" applyBorder="1" applyAlignment="1">
      <alignment horizontal="center"/>
    </xf>
    <xf numFmtId="0" fontId="15" fillId="0" borderId="15" xfId="0" quotePrefix="1" applyFont="1" applyFill="1" applyBorder="1"/>
    <xf numFmtId="3" fontId="25" fillId="3" borderId="16" xfId="0" quotePrefix="1" applyNumberFormat="1" applyFont="1" applyFill="1" applyBorder="1" applyAlignment="1">
      <alignment horizontal="center"/>
    </xf>
    <xf numFmtId="3" fontId="3" fillId="0" borderId="16" xfId="0" applyNumberFormat="1" applyFont="1" applyFill="1" applyBorder="1" applyAlignment="1">
      <alignment horizontal="center"/>
    </xf>
    <xf numFmtId="3" fontId="25" fillId="4" borderId="15" xfId="0" applyNumberFormat="1" applyFont="1" applyFill="1" applyBorder="1" applyAlignment="1">
      <alignment horizontal="center"/>
    </xf>
    <xf numFmtId="3" fontId="3" fillId="0" borderId="17" xfId="0" applyNumberFormat="1" applyFont="1" applyBorder="1" applyAlignment="1">
      <alignment horizontal="center"/>
    </xf>
    <xf numFmtId="0" fontId="3" fillId="0" borderId="20" xfId="0" applyFont="1" applyBorder="1" applyAlignment="1">
      <alignment horizontal="center"/>
    </xf>
    <xf numFmtId="0" fontId="3" fillId="0" borderId="17" xfId="0" applyFont="1" applyBorder="1" applyAlignment="1">
      <alignment horizontal="center"/>
    </xf>
    <xf numFmtId="2" fontId="3" fillId="0" borderId="20" xfId="0" applyNumberFormat="1" applyFont="1" applyBorder="1" applyAlignment="1">
      <alignment horizontal="center"/>
    </xf>
    <xf numFmtId="3" fontId="25" fillId="4" borderId="14" xfId="0" applyNumberFormat="1" applyFont="1" applyFill="1" applyBorder="1" applyAlignment="1">
      <alignment horizontal="center"/>
    </xf>
    <xf numFmtId="0" fontId="3" fillId="0" borderId="0" xfId="0" applyFont="1" applyBorder="1" applyAlignment="1">
      <alignment horizontal="center"/>
    </xf>
    <xf numFmtId="2" fontId="3" fillId="0" borderId="12" xfId="0" applyNumberFormat="1" applyFont="1" applyBorder="1" applyAlignment="1">
      <alignment horizontal="center"/>
    </xf>
    <xf numFmtId="17" fontId="15" fillId="0" borderId="9" xfId="0" quotePrefix="1" applyNumberFormat="1" applyFont="1" applyFill="1" applyBorder="1"/>
    <xf numFmtId="17" fontId="15" fillId="0" borderId="15" xfId="0" quotePrefix="1" applyNumberFormat="1" applyFont="1" applyFill="1" applyBorder="1"/>
    <xf numFmtId="3" fontId="25" fillId="3" borderId="10" xfId="0" applyNumberFormat="1" applyFont="1" applyFill="1" applyBorder="1" applyAlignment="1">
      <alignment horizontal="center"/>
    </xf>
    <xf numFmtId="3" fontId="3" fillId="0" borderId="10" xfId="0" applyNumberFormat="1" applyFont="1" applyBorder="1" applyAlignment="1">
      <alignment horizontal="center"/>
    </xf>
    <xf numFmtId="3" fontId="25" fillId="4" borderId="0" xfId="0" applyNumberFormat="1" applyFont="1" applyFill="1" applyBorder="1" applyAlignment="1">
      <alignment horizontal="center"/>
    </xf>
    <xf numFmtId="3" fontId="25" fillId="3" borderId="16" xfId="0" applyNumberFormat="1" applyFont="1" applyFill="1" applyBorder="1" applyAlignment="1">
      <alignment horizontal="center"/>
    </xf>
    <xf numFmtId="3" fontId="3" fillId="0" borderId="16" xfId="0" applyNumberFormat="1" applyFont="1" applyBorder="1" applyAlignment="1">
      <alignment horizontal="center"/>
    </xf>
    <xf numFmtId="3" fontId="25" fillId="4" borderId="20" xfId="0" applyNumberFormat="1" applyFont="1" applyFill="1" applyBorder="1" applyAlignment="1">
      <alignment horizontal="center"/>
    </xf>
    <xf numFmtId="17" fontId="15" fillId="0" borderId="13" xfId="0" quotePrefix="1" applyNumberFormat="1" applyFont="1" applyFill="1" applyBorder="1"/>
    <xf numFmtId="17" fontId="15" fillId="0" borderId="0" xfId="0" quotePrefix="1" applyNumberFormat="1" applyFont="1" applyFill="1" applyBorder="1"/>
    <xf numFmtId="0" fontId="15" fillId="0" borderId="10" xfId="0" quotePrefix="1" applyFont="1" applyFill="1" applyBorder="1"/>
    <xf numFmtId="0" fontId="15" fillId="0" borderId="16" xfId="0" quotePrefix="1" applyFont="1" applyFill="1" applyBorder="1"/>
    <xf numFmtId="3" fontId="25" fillId="4" borderId="19" xfId="0" applyNumberFormat="1" applyFont="1" applyFill="1" applyBorder="1" applyAlignment="1">
      <alignment horizontal="center"/>
    </xf>
    <xf numFmtId="2" fontId="3" fillId="0" borderId="17" xfId="0" applyNumberFormat="1" applyFont="1" applyBorder="1" applyAlignment="1">
      <alignment horizontal="center"/>
    </xf>
    <xf numFmtId="0" fontId="15" fillId="0" borderId="24" xfId="0" quotePrefix="1" applyFont="1" applyFill="1" applyBorder="1"/>
    <xf numFmtId="0" fontId="24" fillId="0" borderId="0" xfId="0" quotePrefix="1" applyFont="1" applyFill="1" applyBorder="1" applyAlignment="1">
      <alignment horizontal="center" vertical="center"/>
    </xf>
    <xf numFmtId="0" fontId="3" fillId="3" borderId="49" xfId="0" applyFont="1" applyFill="1" applyBorder="1" applyAlignment="1"/>
    <xf numFmtId="0" fontId="3" fillId="3" borderId="50" xfId="0" applyFont="1" applyFill="1" applyBorder="1" applyAlignment="1"/>
    <xf numFmtId="0" fontId="25" fillId="4" borderId="56" xfId="0" applyFont="1" applyFill="1" applyBorder="1" applyAlignment="1">
      <alignment horizontal="center" vertical="center" wrapText="1"/>
    </xf>
    <xf numFmtId="0" fontId="25" fillId="4" borderId="31" xfId="0" applyFont="1" applyFill="1" applyBorder="1" applyAlignment="1">
      <alignment horizontal="center" vertical="center" wrapText="1"/>
    </xf>
    <xf numFmtId="0" fontId="15" fillId="0" borderId="115" xfId="0" quotePrefix="1" applyFont="1" applyFill="1" applyBorder="1"/>
    <xf numFmtId="4" fontId="25" fillId="3" borderId="114" xfId="0" quotePrefix="1" applyNumberFormat="1" applyFont="1" applyFill="1" applyBorder="1" applyAlignment="1">
      <alignment horizontal="center"/>
    </xf>
    <xf numFmtId="4" fontId="3" fillId="0" borderId="113" xfId="0" applyNumberFormat="1" applyFont="1" applyFill="1" applyBorder="1" applyAlignment="1">
      <alignment horizontal="center"/>
    </xf>
    <xf numFmtId="4" fontId="3" fillId="21" borderId="117" xfId="0" applyNumberFormat="1" applyFont="1" applyFill="1" applyBorder="1" applyAlignment="1">
      <alignment horizontal="center"/>
    </xf>
    <xf numFmtId="4" fontId="25" fillId="3" borderId="10" xfId="0" quotePrefix="1" applyNumberFormat="1" applyFont="1" applyFill="1" applyBorder="1" applyAlignment="1">
      <alignment horizontal="center"/>
    </xf>
    <xf numFmtId="4" fontId="3" fillId="0" borderId="22" xfId="0" applyNumberFormat="1" applyFont="1" applyFill="1" applyBorder="1" applyAlignment="1">
      <alignment horizontal="center"/>
    </xf>
    <xf numFmtId="4" fontId="3" fillId="21" borderId="11" xfId="0" applyNumberFormat="1" applyFont="1" applyFill="1" applyBorder="1" applyAlignment="1">
      <alignment horizontal="center"/>
    </xf>
    <xf numFmtId="4" fontId="25" fillId="3" borderId="16" xfId="0" quotePrefix="1" applyNumberFormat="1" applyFont="1" applyFill="1" applyBorder="1" applyAlignment="1">
      <alignment horizontal="center"/>
    </xf>
    <xf numFmtId="4" fontId="3" fillId="0" borderId="21" xfId="0" applyNumberFormat="1" applyFont="1" applyFill="1" applyBorder="1" applyAlignment="1">
      <alignment horizontal="center"/>
    </xf>
    <xf numFmtId="4" fontId="3" fillId="21" borderId="109" xfId="0" applyNumberFormat="1" applyFont="1" applyFill="1" applyBorder="1" applyAlignment="1">
      <alignment horizontal="center"/>
    </xf>
    <xf numFmtId="17" fontId="15" fillId="0" borderId="10" xfId="0" quotePrefix="1" applyNumberFormat="1" applyFont="1" applyFill="1" applyBorder="1"/>
    <xf numFmtId="17" fontId="15" fillId="0" borderId="24" xfId="0" quotePrefix="1" applyNumberFormat="1" applyFont="1" applyFill="1" applyBorder="1"/>
    <xf numFmtId="0" fontId="3" fillId="0" borderId="28" xfId="0" applyFont="1" applyBorder="1"/>
    <xf numFmtId="164" fontId="3" fillId="0" borderId="2" xfId="0" applyNumberFormat="1" applyFont="1" applyBorder="1" applyAlignment="1">
      <alignment horizontal="center"/>
    </xf>
    <xf numFmtId="164" fontId="3" fillId="0" borderId="0" xfId="0" applyNumberFormat="1" applyFont="1" applyBorder="1" applyAlignment="1">
      <alignment horizontal="center"/>
    </xf>
    <xf numFmtId="164" fontId="3" fillId="0" borderId="20" xfId="0" applyNumberFormat="1" applyFont="1" applyBorder="1" applyAlignment="1">
      <alignment horizontal="center"/>
    </xf>
    <xf numFmtId="164" fontId="3" fillId="0" borderId="12" xfId="0" applyNumberFormat="1" applyFont="1" applyBorder="1" applyAlignment="1">
      <alignment horizontal="center"/>
    </xf>
    <xf numFmtId="164" fontId="3" fillId="0" borderId="17" xfId="0" applyNumberFormat="1" applyFont="1" applyBorder="1" applyAlignment="1">
      <alignment horizontal="center"/>
    </xf>
    <xf numFmtId="3" fontId="25" fillId="3" borderId="33" xfId="0" quotePrefix="1" applyNumberFormat="1" applyFont="1" applyFill="1" applyBorder="1" applyAlignment="1">
      <alignment horizontal="center"/>
    </xf>
    <xf numFmtId="3" fontId="3" fillId="0" borderId="24" xfId="0" applyNumberFormat="1" applyFont="1" applyFill="1" applyBorder="1" applyAlignment="1">
      <alignment horizontal="center"/>
    </xf>
    <xf numFmtId="3" fontId="25" fillId="4" borderId="25" xfId="0" applyNumberFormat="1" applyFont="1" applyFill="1" applyBorder="1" applyAlignment="1">
      <alignment horizontal="center"/>
    </xf>
    <xf numFmtId="3" fontId="3" fillId="0" borderId="25" xfId="0" applyNumberFormat="1" applyFont="1" applyBorder="1" applyAlignment="1">
      <alignment horizontal="center"/>
    </xf>
    <xf numFmtId="0" fontId="3" fillId="0" borderId="25" xfId="0" applyFont="1" applyBorder="1" applyAlignment="1">
      <alignment horizontal="center"/>
    </xf>
    <xf numFmtId="2" fontId="3" fillId="0" borderId="25" xfId="0" applyNumberFormat="1" applyFont="1" applyBorder="1" applyAlignment="1">
      <alignment horizontal="center"/>
    </xf>
    <xf numFmtId="3" fontId="25" fillId="3" borderId="141" xfId="0" quotePrefix="1" applyNumberFormat="1" applyFont="1" applyFill="1" applyBorder="1" applyAlignment="1">
      <alignment horizontal="center"/>
    </xf>
    <xf numFmtId="3" fontId="3" fillId="0" borderId="140" xfId="0" applyNumberFormat="1" applyFont="1" applyFill="1" applyBorder="1" applyAlignment="1">
      <alignment horizontal="center"/>
    </xf>
    <xf numFmtId="3" fontId="25" fillId="4" borderId="134" xfId="0" applyNumberFormat="1" applyFont="1" applyFill="1" applyBorder="1" applyAlignment="1">
      <alignment horizontal="center"/>
    </xf>
    <xf numFmtId="3" fontId="3" fillId="0" borderId="124" xfId="0" applyNumberFormat="1" applyFont="1" applyBorder="1" applyAlignment="1">
      <alignment horizontal="center"/>
    </xf>
    <xf numFmtId="0" fontId="3" fillId="0" borderId="124" xfId="0" applyFont="1" applyBorder="1" applyAlignment="1">
      <alignment horizontal="center"/>
    </xf>
    <xf numFmtId="2" fontId="3" fillId="0" borderId="124" xfId="0" applyNumberFormat="1" applyFont="1" applyBorder="1" applyAlignment="1">
      <alignment horizontal="center"/>
    </xf>
    <xf numFmtId="164" fontId="3" fillId="0" borderId="124" xfId="0" applyNumberFormat="1" applyFont="1" applyBorder="1" applyAlignment="1">
      <alignment horizontal="center"/>
    </xf>
    <xf numFmtId="164" fontId="3" fillId="0" borderId="2" xfId="0" applyNumberFormat="1" applyFont="1" applyFill="1" applyBorder="1" applyAlignment="1">
      <alignment horizontal="center"/>
    </xf>
    <xf numFmtId="164" fontId="3" fillId="0" borderId="25" xfId="0" applyNumberFormat="1" applyFont="1" applyBorder="1" applyAlignment="1">
      <alignment horizontal="center"/>
    </xf>
    <xf numFmtId="166" fontId="3" fillId="0" borderId="52" xfId="0" applyNumberFormat="1" applyFont="1" applyBorder="1" applyAlignment="1">
      <alignment horizontal="center"/>
    </xf>
    <xf numFmtId="166" fontId="3" fillId="0" borderId="13" xfId="0" applyNumberFormat="1" applyFont="1" applyBorder="1" applyAlignment="1">
      <alignment horizontal="center"/>
    </xf>
    <xf numFmtId="166" fontId="3" fillId="0" borderId="18" xfId="0" applyNumberFormat="1" applyFont="1" applyBorder="1" applyAlignment="1">
      <alignment horizontal="center"/>
    </xf>
    <xf numFmtId="166" fontId="3" fillId="0" borderId="22" xfId="0" applyNumberFormat="1" applyFont="1" applyBorder="1" applyAlignment="1">
      <alignment horizontal="center"/>
    </xf>
    <xf numFmtId="166" fontId="3" fillId="0" borderId="111" xfId="0" applyNumberFormat="1" applyFont="1" applyBorder="1" applyAlignment="1">
      <alignment horizontal="center"/>
    </xf>
    <xf numFmtId="166" fontId="3" fillId="0" borderId="135" xfId="0" applyNumberFormat="1" applyFont="1" applyBorder="1" applyAlignment="1">
      <alignment horizontal="center"/>
    </xf>
    <xf numFmtId="166" fontId="3" fillId="0" borderId="35" xfId="0" applyNumberFormat="1" applyFont="1" applyBorder="1" applyAlignment="1">
      <alignment horizontal="center"/>
    </xf>
    <xf numFmtId="0" fontId="14" fillId="4" borderId="53" xfId="0" applyFont="1" applyFill="1" applyBorder="1" applyAlignment="1">
      <alignment horizontal="center" vertical="center" wrapText="1"/>
    </xf>
    <xf numFmtId="17" fontId="15" fillId="0" borderId="55" xfId="0" quotePrefix="1" applyNumberFormat="1" applyFont="1" applyFill="1" applyBorder="1"/>
    <xf numFmtId="3" fontId="3" fillId="0" borderId="96" xfId="0" applyNumberFormat="1" applyFont="1" applyFill="1" applyBorder="1" applyAlignment="1">
      <alignment horizontal="center"/>
    </xf>
    <xf numFmtId="3" fontId="25" fillId="4" borderId="3" xfId="0" applyNumberFormat="1" applyFont="1" applyFill="1" applyBorder="1" applyAlignment="1">
      <alignment horizontal="center"/>
    </xf>
    <xf numFmtId="3" fontId="3" fillId="0" borderId="1" xfId="0" applyNumberFormat="1" applyFont="1" applyBorder="1" applyAlignment="1">
      <alignment horizontal="center"/>
    </xf>
    <xf numFmtId="3" fontId="3" fillId="0" borderId="46" xfId="0" applyNumberFormat="1" applyFont="1" applyBorder="1" applyAlignment="1">
      <alignment horizontal="center"/>
    </xf>
    <xf numFmtId="3" fontId="3" fillId="0" borderId="55" xfId="0" applyNumberFormat="1" applyFont="1" applyBorder="1" applyAlignment="1">
      <alignment horizontal="center"/>
    </xf>
    <xf numFmtId="3" fontId="25" fillId="4" borderId="40" xfId="0" applyNumberFormat="1" applyFont="1" applyFill="1" applyBorder="1" applyAlignment="1">
      <alignment horizontal="center"/>
    </xf>
    <xf numFmtId="3" fontId="3" fillId="0" borderId="55" xfId="0" applyNumberFormat="1" applyFont="1" applyFill="1" applyBorder="1" applyAlignment="1">
      <alignment horizontal="center"/>
    </xf>
    <xf numFmtId="3" fontId="25" fillId="4" borderId="1" xfId="0" applyNumberFormat="1" applyFont="1" applyFill="1" applyBorder="1" applyAlignment="1">
      <alignment horizontal="center"/>
    </xf>
    <xf numFmtId="3" fontId="3" fillId="0" borderId="52" xfId="0" applyNumberFormat="1" applyFont="1" applyBorder="1" applyAlignment="1">
      <alignment horizontal="center"/>
    </xf>
    <xf numFmtId="3" fontId="3" fillId="0" borderId="36" xfId="0" applyNumberFormat="1" applyFont="1" applyBorder="1" applyAlignment="1">
      <alignment horizontal="center"/>
    </xf>
    <xf numFmtId="3" fontId="3" fillId="0" borderId="22" xfId="0" applyNumberFormat="1" applyFont="1" applyBorder="1" applyAlignment="1">
      <alignment horizontal="center"/>
    </xf>
    <xf numFmtId="3" fontId="25" fillId="4" borderId="36" xfId="0" applyNumberFormat="1" applyFont="1" applyFill="1" applyBorder="1" applyAlignment="1">
      <alignment horizontal="center"/>
    </xf>
    <xf numFmtId="3" fontId="3" fillId="0" borderId="9" xfId="0" applyNumberFormat="1" applyFont="1" applyFill="1" applyBorder="1" applyAlignment="1">
      <alignment horizontal="center"/>
    </xf>
    <xf numFmtId="3" fontId="25" fillId="4" borderId="12" xfId="0" applyNumberFormat="1" applyFont="1" applyFill="1" applyBorder="1" applyAlignment="1">
      <alignment horizontal="center"/>
    </xf>
    <xf numFmtId="3" fontId="3" fillId="0" borderId="32" xfId="0" applyNumberFormat="1" applyFont="1" applyBorder="1" applyAlignment="1">
      <alignment horizontal="center"/>
    </xf>
    <xf numFmtId="3" fontId="3" fillId="0" borderId="21" xfId="0" applyNumberFormat="1" applyFont="1" applyBorder="1" applyAlignment="1">
      <alignment horizontal="center"/>
    </xf>
    <xf numFmtId="3" fontId="25" fillId="4" borderId="17" xfId="0" applyNumberFormat="1" applyFont="1" applyFill="1" applyBorder="1" applyAlignment="1">
      <alignment horizontal="center"/>
    </xf>
    <xf numFmtId="3" fontId="3" fillId="0" borderId="15" xfId="0" applyNumberFormat="1" applyFont="1" applyFill="1" applyBorder="1" applyAlignment="1">
      <alignment horizontal="center"/>
    </xf>
    <xf numFmtId="3" fontId="25" fillId="4" borderId="32" xfId="0" applyNumberFormat="1" applyFont="1" applyFill="1" applyBorder="1" applyAlignment="1">
      <alignment horizontal="center"/>
    </xf>
    <xf numFmtId="3" fontId="3" fillId="0" borderId="13" xfId="0" applyNumberFormat="1" applyFont="1" applyBorder="1" applyAlignment="1">
      <alignment horizontal="center"/>
    </xf>
    <xf numFmtId="3" fontId="3" fillId="0" borderId="18" xfId="0" applyNumberFormat="1" applyFont="1" applyBorder="1" applyAlignment="1">
      <alignment horizontal="center"/>
    </xf>
    <xf numFmtId="3" fontId="3" fillId="0" borderId="94" xfId="0" applyNumberFormat="1" applyFont="1" applyBorder="1" applyAlignment="1">
      <alignment horizontal="center"/>
    </xf>
    <xf numFmtId="3" fontId="3" fillId="0" borderId="14" xfId="0" applyNumberFormat="1" applyFont="1" applyFill="1" applyBorder="1" applyAlignment="1">
      <alignment horizontal="center"/>
    </xf>
    <xf numFmtId="3" fontId="3" fillId="0" borderId="106" xfId="0" applyNumberFormat="1" applyFont="1" applyBorder="1" applyAlignment="1">
      <alignment horizontal="center"/>
    </xf>
    <xf numFmtId="3" fontId="3" fillId="0" borderId="119" xfId="0" applyNumberFormat="1" applyFont="1" applyBorder="1" applyAlignment="1">
      <alignment horizontal="center"/>
    </xf>
    <xf numFmtId="3" fontId="3" fillId="0" borderId="115" xfId="0" applyNumberFormat="1" applyFont="1" applyFill="1" applyBorder="1" applyAlignment="1">
      <alignment horizontal="center"/>
    </xf>
    <xf numFmtId="3" fontId="25" fillId="4" borderId="116" xfId="0" applyNumberFormat="1" applyFont="1" applyFill="1" applyBorder="1" applyAlignment="1">
      <alignment horizontal="center"/>
    </xf>
    <xf numFmtId="3" fontId="3" fillId="0" borderId="116" xfId="0" applyNumberFormat="1" applyFont="1" applyBorder="1" applyAlignment="1">
      <alignment horizontal="center"/>
    </xf>
    <xf numFmtId="3" fontId="3" fillId="0" borderId="113" xfId="0" applyNumberFormat="1" applyFont="1" applyBorder="1" applyAlignment="1">
      <alignment horizontal="center"/>
    </xf>
    <xf numFmtId="17" fontId="15" fillId="0" borderId="16" xfId="0" quotePrefix="1" applyNumberFormat="1" applyFont="1" applyFill="1" applyBorder="1"/>
    <xf numFmtId="3" fontId="3" fillId="0" borderId="108" xfId="0" applyNumberFormat="1" applyFont="1" applyFill="1" applyBorder="1" applyAlignment="1">
      <alignment horizontal="center"/>
    </xf>
    <xf numFmtId="3" fontId="25" fillId="4" borderId="108" xfId="0" applyNumberFormat="1" applyFont="1" applyFill="1" applyBorder="1" applyAlignment="1">
      <alignment horizontal="center"/>
    </xf>
    <xf numFmtId="3" fontId="3" fillId="0" borderId="108" xfId="0" applyNumberFormat="1" applyFont="1" applyBorder="1" applyAlignment="1">
      <alignment horizontal="center"/>
    </xf>
    <xf numFmtId="3" fontId="3" fillId="0" borderId="19" xfId="0" applyNumberFormat="1" applyFont="1" applyFill="1" applyBorder="1" applyAlignment="1">
      <alignment horizontal="center"/>
    </xf>
    <xf numFmtId="17" fontId="15" fillId="0" borderId="115" xfId="0" quotePrefix="1" applyNumberFormat="1" applyFont="1" applyFill="1" applyBorder="1"/>
    <xf numFmtId="4" fontId="25" fillId="3" borderId="9" xfId="0" applyNumberFormat="1" applyFont="1" applyFill="1" applyBorder="1" applyAlignment="1">
      <alignment horizontal="center"/>
    </xf>
    <xf numFmtId="4" fontId="3" fillId="0" borderId="114" xfId="0" applyNumberFormat="1" applyFont="1" applyFill="1" applyBorder="1" applyAlignment="1">
      <alignment horizontal="center"/>
    </xf>
    <xf numFmtId="4" fontId="25" fillId="4" borderId="9" xfId="0" applyNumberFormat="1" applyFont="1" applyFill="1" applyBorder="1" applyAlignment="1">
      <alignment horizontal="center"/>
    </xf>
    <xf numFmtId="4" fontId="25" fillId="4" borderId="10" xfId="0" applyNumberFormat="1" applyFont="1" applyFill="1" applyBorder="1" applyAlignment="1">
      <alignment horizontal="center"/>
    </xf>
    <xf numFmtId="4" fontId="3" fillId="0" borderId="10" xfId="0" applyNumberFormat="1" applyFont="1" applyFill="1" applyBorder="1" applyAlignment="1">
      <alignment horizontal="center"/>
    </xf>
    <xf numFmtId="4" fontId="25" fillId="3" borderId="15" xfId="0" applyNumberFormat="1" applyFont="1" applyFill="1" applyBorder="1" applyAlignment="1">
      <alignment horizontal="center"/>
    </xf>
    <xf numFmtId="4" fontId="3" fillId="0" borderId="16" xfId="0" applyNumberFormat="1" applyFont="1" applyFill="1" applyBorder="1" applyAlignment="1">
      <alignment horizontal="center"/>
    </xf>
    <xf numFmtId="4" fontId="25" fillId="4" borderId="15" xfId="0" applyNumberFormat="1" applyFont="1" applyFill="1" applyBorder="1" applyAlignment="1">
      <alignment horizontal="center"/>
    </xf>
    <xf numFmtId="4" fontId="25" fillId="4" borderId="16" xfId="0" applyNumberFormat="1" applyFont="1" applyFill="1" applyBorder="1" applyAlignment="1">
      <alignment horizontal="center"/>
    </xf>
    <xf numFmtId="4" fontId="25" fillId="3" borderId="23" xfId="0" applyNumberFormat="1" applyFont="1" applyFill="1" applyBorder="1" applyAlignment="1">
      <alignment horizontal="center"/>
    </xf>
    <xf numFmtId="4" fontId="3" fillId="0" borderId="24" xfId="0" applyNumberFormat="1" applyFont="1" applyFill="1" applyBorder="1" applyAlignment="1">
      <alignment horizontal="center"/>
    </xf>
    <xf numFmtId="4" fontId="25" fillId="4" borderId="23" xfId="0" applyNumberFormat="1" applyFont="1" applyFill="1" applyBorder="1" applyAlignment="1">
      <alignment horizontal="center"/>
    </xf>
    <xf numFmtId="4" fontId="25" fillId="4" borderId="24"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36" xfId="0" applyNumberFormat="1" applyFont="1" applyBorder="1" applyAlignment="1">
      <alignment horizontal="center"/>
    </xf>
    <xf numFmtId="164" fontId="3" fillId="0" borderId="108" xfId="0" applyNumberFormat="1" applyFont="1" applyBorder="1" applyAlignment="1">
      <alignment horizontal="center"/>
    </xf>
    <xf numFmtId="0" fontId="6" fillId="4" borderId="15"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17" xfId="0" applyFont="1" applyFill="1" applyBorder="1" applyAlignment="1">
      <alignment horizontal="center" vertical="justify"/>
    </xf>
    <xf numFmtId="0" fontId="11" fillId="4" borderId="15" xfId="0" applyFont="1" applyFill="1" applyBorder="1" applyAlignment="1">
      <alignment horizontal="center" vertical="center" wrapText="1"/>
    </xf>
    <xf numFmtId="0" fontId="4" fillId="4" borderId="21" xfId="0" applyFont="1" applyFill="1" applyBorder="1" applyAlignment="1">
      <alignment horizontal="center" vertical="justify"/>
    </xf>
    <xf numFmtId="164" fontId="3" fillId="0" borderId="40" xfId="0" applyNumberFormat="1" applyFont="1" applyBorder="1" applyAlignment="1">
      <alignment horizontal="center"/>
    </xf>
    <xf numFmtId="164" fontId="3" fillId="0" borderId="106" xfId="0" applyNumberFormat="1" applyFont="1" applyBorder="1" applyAlignment="1">
      <alignment horizontal="center"/>
    </xf>
    <xf numFmtId="0" fontId="6" fillId="4" borderId="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4" fillId="0" borderId="0" xfId="0" applyFont="1" applyAlignment="1">
      <alignment wrapText="1"/>
    </xf>
    <xf numFmtId="17" fontId="15" fillId="0" borderId="140" xfId="0" quotePrefix="1" applyNumberFormat="1" applyFont="1" applyFill="1" applyBorder="1"/>
    <xf numFmtId="17" fontId="24" fillId="0" borderId="10" xfId="0" quotePrefix="1" applyNumberFormat="1" applyFont="1" applyBorder="1"/>
    <xf numFmtId="17" fontId="27" fillId="0" borderId="24" xfId="0" quotePrefix="1" applyNumberFormat="1" applyFont="1" applyBorder="1"/>
    <xf numFmtId="3" fontId="18" fillId="4" borderId="62" xfId="0" applyNumberFormat="1" applyFont="1" applyFill="1" applyBorder="1" applyAlignment="1">
      <alignment horizontal="center"/>
    </xf>
    <xf numFmtId="0" fontId="81" fillId="0" borderId="43" xfId="57" applyFont="1" applyFill="1" applyBorder="1" applyAlignment="1">
      <alignment horizontal="center" wrapText="1"/>
    </xf>
    <xf numFmtId="164" fontId="81" fillId="0" borderId="43" xfId="57" applyNumberFormat="1" applyFont="1" applyFill="1" applyBorder="1" applyAlignment="1">
      <alignment horizontal="center" vertical="center"/>
    </xf>
    <xf numFmtId="4" fontId="27" fillId="0" borderId="142" xfId="9" applyNumberFormat="1" applyFont="1" applyBorder="1" applyAlignment="1">
      <alignment horizontal="center"/>
    </xf>
    <xf numFmtId="4" fontId="18" fillId="20" borderId="108" xfId="9" quotePrefix="1" applyNumberFormat="1" applyFont="1" applyFill="1" applyBorder="1" applyAlignment="1">
      <alignment horizontal="center"/>
    </xf>
    <xf numFmtId="0" fontId="21" fillId="0" borderId="24" xfId="9" applyFont="1" applyFill="1" applyBorder="1"/>
    <xf numFmtId="3" fontId="18" fillId="3" borderId="16" xfId="9" applyNumberFormat="1" applyFont="1" applyFill="1" applyBorder="1" applyAlignment="1">
      <alignment horizontal="center" vertical="center"/>
    </xf>
    <xf numFmtId="3" fontId="18" fillId="4" borderId="16" xfId="9" applyNumberFormat="1" applyFont="1" applyFill="1" applyBorder="1" applyAlignment="1">
      <alignment horizontal="center" vertical="center"/>
    </xf>
    <xf numFmtId="3" fontId="9" fillId="0" borderId="19" xfId="9" applyNumberFormat="1" applyFont="1" applyBorder="1" applyAlignment="1">
      <alignment horizontal="center" vertical="center" wrapText="1"/>
    </xf>
    <xf numFmtId="4" fontId="27" fillId="0" borderId="107" xfId="9" applyNumberFormat="1" applyFont="1" applyBorder="1" applyAlignment="1">
      <alignment horizontal="center" vertical="center"/>
    </xf>
    <xf numFmtId="3" fontId="9" fillId="0" borderId="107" xfId="9" applyNumberFormat="1" applyFont="1" applyBorder="1" applyAlignment="1">
      <alignment horizontal="center" vertical="center" wrapText="1"/>
    </xf>
    <xf numFmtId="4" fontId="27" fillId="0" borderId="142" xfId="9" applyNumberFormat="1" applyFont="1" applyBorder="1" applyAlignment="1">
      <alignment horizontal="center" vertical="center"/>
    </xf>
    <xf numFmtId="3" fontId="18" fillId="3" borderId="79" xfId="9" applyNumberFormat="1" applyFont="1" applyFill="1" applyBorder="1" applyAlignment="1">
      <alignment horizontal="center" vertical="center"/>
    </xf>
    <xf numFmtId="3" fontId="18" fillId="4" borderId="79" xfId="9" applyNumberFormat="1" applyFont="1" applyFill="1" applyBorder="1" applyAlignment="1">
      <alignment horizontal="center" vertical="center"/>
    </xf>
    <xf numFmtId="17" fontId="21" fillId="0" borderId="69" xfId="9" applyNumberFormat="1" applyFont="1" applyFill="1" applyBorder="1"/>
    <xf numFmtId="0" fontId="0" fillId="0" borderId="0" xfId="0" applyAlignment="1">
      <alignment horizontal="left"/>
    </xf>
    <xf numFmtId="3" fontId="98" fillId="0" borderId="0" xfId="9" applyNumberFormat="1" applyFont="1" applyFill="1" applyBorder="1" applyAlignment="1">
      <alignment horizontal="center"/>
    </xf>
    <xf numFmtId="17" fontId="21" fillId="0" borderId="23" xfId="9" applyNumberFormat="1" applyFont="1" applyFill="1" applyBorder="1"/>
    <xf numFmtId="3" fontId="18" fillId="3" borderId="24" xfId="9" applyNumberFormat="1" applyFont="1" applyFill="1" applyBorder="1" applyAlignment="1">
      <alignment horizontal="center" vertical="center"/>
    </xf>
    <xf numFmtId="3" fontId="18" fillId="4" borderId="24" xfId="9" applyNumberFormat="1" applyFont="1" applyFill="1" applyBorder="1" applyAlignment="1">
      <alignment horizontal="center" vertical="center"/>
    </xf>
    <xf numFmtId="2" fontId="27" fillId="0" borderId="142" xfId="9" applyNumberFormat="1" applyFont="1" applyBorder="1"/>
    <xf numFmtId="2" fontId="27" fillId="0" borderId="142" xfId="9" applyNumberFormat="1" applyFont="1" applyBorder="1" applyAlignment="1">
      <alignment horizontal="center"/>
    </xf>
    <xf numFmtId="3" fontId="18" fillId="4" borderId="15" xfId="9" applyNumberFormat="1" applyFont="1" applyFill="1" applyBorder="1" applyAlignment="1">
      <alignment horizontal="center"/>
    </xf>
    <xf numFmtId="4" fontId="9" fillId="0" borderId="8" xfId="9" applyNumberFormat="1" applyFont="1" applyBorder="1" applyAlignment="1">
      <alignment horizontal="center"/>
    </xf>
    <xf numFmtId="2" fontId="27" fillId="0" borderId="17" xfId="5" applyNumberFormat="1" applyFont="1" applyBorder="1" applyAlignment="1">
      <alignment horizontal="center"/>
    </xf>
    <xf numFmtId="4" fontId="27" fillId="0" borderId="75" xfId="9" applyNumberFormat="1" applyFont="1" applyBorder="1" applyAlignment="1">
      <alignment horizontal="center"/>
    </xf>
    <xf numFmtId="3" fontId="118" fillId="0" borderId="0" xfId="9" applyNumberFormat="1" applyFont="1" applyBorder="1" applyAlignment="1">
      <alignment vertical="center"/>
    </xf>
    <xf numFmtId="3" fontId="9" fillId="0" borderId="19" xfId="9" applyNumberFormat="1" applyFont="1" applyFill="1" applyBorder="1" applyAlignment="1">
      <alignment horizontal="center" vertical="center" wrapText="1"/>
    </xf>
    <xf numFmtId="4" fontId="27" fillId="0" borderId="107" xfId="9" applyNumberFormat="1" applyFont="1" applyFill="1" applyBorder="1" applyAlignment="1">
      <alignment horizontal="center" vertical="center"/>
    </xf>
    <xf numFmtId="3" fontId="9" fillId="0" borderId="107" xfId="9" applyNumberFormat="1" applyFont="1" applyFill="1" applyBorder="1" applyAlignment="1">
      <alignment horizontal="center" vertical="center" wrapText="1"/>
    </xf>
    <xf numFmtId="4" fontId="27" fillId="0" borderId="142" xfId="9" applyNumberFormat="1" applyFont="1" applyFill="1" applyBorder="1" applyAlignment="1">
      <alignment horizontal="center" vertical="center"/>
    </xf>
    <xf numFmtId="3" fontId="118" fillId="0" borderId="0" xfId="9" applyNumberFormat="1" applyFont="1" applyFill="1" applyBorder="1" applyAlignment="1">
      <alignment vertical="center"/>
    </xf>
    <xf numFmtId="0" fontId="27" fillId="0" borderId="14" xfId="0" applyFont="1" applyFill="1" applyBorder="1" applyAlignment="1">
      <alignment horizontal="left" vertical="center"/>
    </xf>
    <xf numFmtId="4" fontId="9" fillId="0" borderId="12" xfId="0" applyNumberFormat="1" applyFont="1" applyFill="1" applyBorder="1" applyAlignment="1">
      <alignment horizontal="center" vertical="center"/>
    </xf>
    <xf numFmtId="2" fontId="9" fillId="0" borderId="126" xfId="0" applyNumberFormat="1" applyFont="1" applyFill="1" applyBorder="1" applyAlignment="1">
      <alignment horizontal="center" vertical="center"/>
    </xf>
    <xf numFmtId="4" fontId="9" fillId="0" borderId="51" xfId="0" applyNumberFormat="1" applyFont="1" applyBorder="1" applyAlignment="1">
      <alignment horizontal="center" vertic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0" fontId="14" fillId="0" borderId="0" xfId="0" applyFont="1" applyAlignment="1">
      <alignment vertical="center" wrapText="1"/>
    </xf>
    <xf numFmtId="0" fontId="3" fillId="0" borderId="0" xfId="0" applyFont="1" applyFill="1" applyBorder="1" applyAlignment="1">
      <alignment vertical="center"/>
    </xf>
    <xf numFmtId="0" fontId="9" fillId="0" borderId="34" xfId="57" applyFont="1" applyFill="1" applyBorder="1" applyAlignment="1">
      <alignment horizontal="center" wrapText="1"/>
    </xf>
    <xf numFmtId="164" fontId="9" fillId="0" borderId="34" xfId="57" applyNumberFormat="1" applyFont="1" applyFill="1" applyBorder="1" applyAlignment="1">
      <alignment horizontal="center" vertical="center"/>
    </xf>
    <xf numFmtId="4" fontId="4" fillId="0" borderId="8" xfId="0" applyNumberFormat="1" applyFont="1" applyFill="1" applyBorder="1" applyAlignment="1">
      <alignment horizontal="center"/>
    </xf>
    <xf numFmtId="4" fontId="4" fillId="0" borderId="18" xfId="0" applyNumberFormat="1" applyFont="1" applyFill="1" applyBorder="1" applyAlignment="1">
      <alignment horizontal="center"/>
    </xf>
    <xf numFmtId="164" fontId="4" fillId="0" borderId="18" xfId="0" applyNumberFormat="1" applyFont="1" applyFill="1" applyBorder="1" applyAlignment="1">
      <alignment horizontal="center"/>
    </xf>
    <xf numFmtId="0" fontId="18" fillId="2" borderId="60" xfId="0" applyFont="1" applyFill="1" applyBorder="1" applyAlignment="1">
      <alignment horizontal="center" vertical="center" wrapText="1"/>
    </xf>
    <xf numFmtId="0" fontId="18" fillId="2" borderId="61" xfId="0" applyFont="1" applyFill="1" applyBorder="1" applyAlignment="1">
      <alignment horizontal="center" vertical="center"/>
    </xf>
    <xf numFmtId="2" fontId="29" fillId="0" borderId="67" xfId="12" applyNumberFormat="1" applyFont="1" applyFill="1" applyBorder="1" applyAlignment="1">
      <alignment horizontal="center" vertical="center"/>
    </xf>
    <xf numFmtId="2" fontId="29" fillId="0" borderId="25" xfId="12" applyNumberFormat="1" applyFont="1" applyFill="1" applyBorder="1" applyAlignment="1">
      <alignment horizontal="center" vertical="center"/>
    </xf>
    <xf numFmtId="2" fontId="15" fillId="0" borderId="25" xfId="0" applyNumberFormat="1" applyFont="1" applyFill="1" applyBorder="1" applyAlignment="1">
      <alignment horizontal="center" vertical="center"/>
    </xf>
    <xf numFmtId="2" fontId="15" fillId="0" borderId="27" xfId="0" applyNumberFormat="1" applyFont="1" applyFill="1" applyBorder="1" applyAlignment="1">
      <alignment horizontal="center" vertical="center"/>
    </xf>
    <xf numFmtId="0" fontId="3" fillId="0" borderId="0" xfId="0" applyFont="1" applyBorder="1" applyAlignment="1">
      <alignment vertical="center"/>
    </xf>
    <xf numFmtId="3" fontId="34" fillId="0" borderId="0" xfId="0" applyNumberFormat="1" applyFont="1" applyBorder="1" applyAlignment="1">
      <alignment horizontal="right" wrapText="1"/>
    </xf>
    <xf numFmtId="43" fontId="34" fillId="0" borderId="0" xfId="5" applyFont="1" applyBorder="1" applyAlignment="1">
      <alignment horizontal="right" wrapText="1"/>
    </xf>
    <xf numFmtId="164" fontId="96" fillId="0" borderId="0" xfId="0" applyNumberFormat="1" applyFont="1" applyAlignment="1">
      <alignment vertical="center"/>
    </xf>
    <xf numFmtId="164" fontId="96" fillId="0" borderId="0" xfId="0" applyNumberFormat="1" applyFont="1"/>
    <xf numFmtId="4" fontId="96" fillId="0" borderId="0" xfId="0" applyNumberFormat="1" applyFont="1" applyFill="1" applyAlignment="1">
      <alignment horizontal="left" indent="2"/>
    </xf>
    <xf numFmtId="0" fontId="104" fillId="0" borderId="48" xfId="0" quotePrefix="1" applyFont="1" applyFill="1" applyBorder="1"/>
    <xf numFmtId="169" fontId="29" fillId="0" borderId="60" xfId="0" applyNumberFormat="1" applyFont="1" applyFill="1" applyBorder="1" applyAlignment="1">
      <alignment horizontal="center"/>
    </xf>
    <xf numFmtId="169" fontId="29" fillId="0" borderId="66" xfId="0" applyNumberFormat="1" applyFont="1" applyFill="1" applyBorder="1" applyAlignment="1">
      <alignment horizontal="center"/>
    </xf>
    <xf numFmtId="169" fontId="29" fillId="0" borderId="61" xfId="0" applyNumberFormat="1" applyFont="1" applyFill="1" applyBorder="1" applyAlignment="1">
      <alignment horizontal="center"/>
    </xf>
    <xf numFmtId="4" fontId="29" fillId="0" borderId="60" xfId="0" applyNumberFormat="1" applyFont="1" applyFill="1" applyBorder="1" applyAlignment="1">
      <alignment horizontal="center"/>
    </xf>
    <xf numFmtId="0" fontId="99" fillId="0" borderId="0" xfId="0" applyFont="1" applyAlignment="1">
      <alignment horizontal="left"/>
    </xf>
    <xf numFmtId="0" fontId="38"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41" xfId="0" applyNumberFormat="1" applyFont="1" applyBorder="1" applyAlignment="1">
      <alignment horizontal="center"/>
    </xf>
    <xf numFmtId="4" fontId="3" fillId="0" borderId="26" xfId="0" applyNumberFormat="1" applyFont="1" applyBorder="1" applyAlignment="1">
      <alignment horizontal="center"/>
    </xf>
    <xf numFmtId="4" fontId="3" fillId="0" borderId="34" xfId="0" applyNumberFormat="1" applyFont="1" applyBorder="1" applyAlignment="1">
      <alignment horizontal="center"/>
    </xf>
    <xf numFmtId="4" fontId="9" fillId="0" borderId="34" xfId="0" applyNumberFormat="1" applyFont="1" applyBorder="1" applyAlignment="1">
      <alignment horizontal="center"/>
    </xf>
    <xf numFmtId="0" fontId="3" fillId="0" borderId="26" xfId="0"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4" fontId="9" fillId="0" borderId="0" xfId="0" applyNumberFormat="1" applyFont="1" applyBorder="1" applyAlignment="1">
      <alignment horizontal="center"/>
    </xf>
    <xf numFmtId="0" fontId="0" fillId="0" borderId="13" xfId="0" applyBorder="1" applyAlignment="1">
      <alignment horizontal="center"/>
    </xf>
    <xf numFmtId="4" fontId="9" fillId="0" borderId="36" xfId="0" applyNumberFormat="1" applyFont="1"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0" fontId="0" fillId="0" borderId="0" xfId="0" applyBorder="1" applyAlignment="1">
      <alignment horizontal="center"/>
    </xf>
    <xf numFmtId="4" fontId="9" fillId="0" borderId="9" xfId="0" applyNumberFormat="1" applyFont="1" applyBorder="1" applyAlignment="1">
      <alignment horizontal="center"/>
    </xf>
    <xf numFmtId="0" fontId="0" fillId="0" borderId="11" xfId="0" applyBorder="1" applyAlignment="1">
      <alignment horizontal="center"/>
    </xf>
    <xf numFmtId="4" fontId="9" fillId="0" borderId="97" xfId="0" applyNumberFormat="1" applyFont="1" applyBorder="1" applyAlignment="1">
      <alignment horizontal="center"/>
    </xf>
    <xf numFmtId="4" fontId="0" fillId="0" borderId="99" xfId="0" applyNumberFormat="1" applyBorder="1" applyAlignment="1">
      <alignment horizontal="center"/>
    </xf>
    <xf numFmtId="4" fontId="0" fillId="0" borderId="102" xfId="0" applyNumberFormat="1" applyBorder="1" applyAlignment="1">
      <alignment horizontal="center"/>
    </xf>
    <xf numFmtId="4" fontId="9" fillId="0" borderId="136" xfId="0" applyNumberFormat="1" applyFont="1" applyBorder="1" applyAlignment="1">
      <alignment horizontal="center"/>
    </xf>
    <xf numFmtId="0" fontId="0" fillId="0" borderId="133" xfId="0"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9" fillId="0" borderId="95" xfId="0" applyNumberFormat="1" applyFont="1" applyBorder="1" applyAlignment="1">
      <alignment horizontal="center"/>
    </xf>
    <xf numFmtId="0" fontId="0" fillId="0" borderId="99" xfId="0" applyBorder="1" applyAlignment="1">
      <alignment horizontal="center"/>
    </xf>
    <xf numFmtId="4" fontId="0" fillId="0" borderId="0" xfId="0" applyNumberFormat="1" applyBorder="1" applyAlignment="1">
      <alignment horizontal="center"/>
    </xf>
    <xf numFmtId="0" fontId="0" fillId="0" borderId="102" xfId="0" applyBorder="1" applyAlignment="1">
      <alignment horizontal="center"/>
    </xf>
    <xf numFmtId="4" fontId="9" fillId="0" borderId="2" xfId="0" applyNumberFormat="1" applyFont="1" applyBorder="1" applyAlignment="1">
      <alignment horizontal="center"/>
    </xf>
    <xf numFmtId="0" fontId="0" fillId="0" borderId="52" xfId="0" applyBorder="1" applyAlignment="1">
      <alignment horizontal="center"/>
    </xf>
    <xf numFmtId="4" fontId="9" fillId="0" borderId="1" xfId="0" applyNumberFormat="1" applyFont="1" applyBorder="1" applyAlignment="1">
      <alignment horizontal="center"/>
    </xf>
    <xf numFmtId="4" fontId="0" fillId="0" borderId="52"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4" fontId="0" fillId="0" borderId="2" xfId="0" applyNumberFormat="1" applyBorder="1" applyAlignment="1">
      <alignment horizontal="center"/>
    </xf>
    <xf numFmtId="4" fontId="0" fillId="0" borderId="8" xfId="0" applyNumberFormat="1"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0" fillId="0" borderId="3" xfId="0" applyNumberFormat="1" applyBorder="1" applyAlignment="1">
      <alignment horizontal="center"/>
    </xf>
    <xf numFmtId="4" fontId="9" fillId="0" borderId="134" xfId="0" applyNumberFormat="1" applyFont="1" applyBorder="1" applyAlignment="1">
      <alignment horizontal="center"/>
    </xf>
    <xf numFmtId="4" fontId="9" fillId="0" borderId="133" xfId="0" applyNumberFormat="1" applyFont="1" applyBorder="1" applyAlignment="1">
      <alignment horizontal="center"/>
    </xf>
    <xf numFmtId="4" fontId="9" fillId="0" borderId="135" xfId="0" applyNumberFormat="1" applyFont="1" applyBorder="1" applyAlignment="1">
      <alignment horizontal="center"/>
    </xf>
    <xf numFmtId="4" fontId="9" fillId="0" borderId="26" xfId="0" applyNumberFormat="1" applyFont="1" applyBorder="1" applyAlignment="1">
      <alignment horizontal="center"/>
    </xf>
    <xf numFmtId="4" fontId="9" fillId="0" borderId="35" xfId="0" applyNumberFormat="1" applyFont="1" applyBorder="1" applyAlignment="1">
      <alignment horizontal="center"/>
    </xf>
    <xf numFmtId="4" fontId="9" fillId="0" borderId="11"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4" fontId="9" fillId="0" borderId="18" xfId="0" applyNumberFormat="1" applyFont="1" applyBorder="1" applyAlignment="1">
      <alignment horizontal="center"/>
    </xf>
    <xf numFmtId="4" fontId="9" fillId="0" borderId="110" xfId="0" applyNumberFormat="1" applyFont="1" applyBorder="1" applyAlignment="1">
      <alignment horizontal="center"/>
    </xf>
    <xf numFmtId="4" fontId="9" fillId="0" borderId="109" xfId="0" applyNumberFormat="1" applyFont="1" applyBorder="1" applyAlignment="1">
      <alignment horizontal="center"/>
    </xf>
    <xf numFmtId="4" fontId="9" fillId="0" borderId="8" xfId="0" applyNumberFormat="1" applyFont="1" applyBorder="1" applyAlignment="1">
      <alignment horizontal="center"/>
    </xf>
    <xf numFmtId="4" fontId="9" fillId="0" borderId="13" xfId="0" applyNumberFormat="1" applyFont="1" applyBorder="1" applyAlignment="1">
      <alignment horizontal="center"/>
    </xf>
    <xf numFmtId="4" fontId="9" fillId="0" borderId="111" xfId="0" applyNumberFormat="1" applyFont="1" applyBorder="1" applyAlignment="1">
      <alignment horizontal="center"/>
    </xf>
    <xf numFmtId="4" fontId="9" fillId="0" borderId="3" xfId="0" applyNumberFormat="1" applyFont="1" applyBorder="1" applyAlignment="1">
      <alignment horizontal="center"/>
    </xf>
    <xf numFmtId="4" fontId="9" fillId="0" borderId="108"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1" fontId="9" fillId="0" borderId="108" xfId="0" applyNumberFormat="1" applyFont="1" applyBorder="1" applyAlignment="1">
      <alignment horizontal="center"/>
    </xf>
    <xf numFmtId="1" fontId="9" fillId="0" borderId="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16" fillId="2"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22" fillId="4" borderId="37" xfId="0" applyFont="1" applyFill="1" applyBorder="1" applyAlignment="1">
      <alignment horizontal="center" vertical="center" wrapText="1"/>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0" fontId="5" fillId="2" borderId="32" xfId="0" quotePrefix="1" applyFont="1" applyFill="1" applyBorder="1" applyAlignment="1">
      <alignment horizontal="center" vertical="center"/>
    </xf>
    <xf numFmtId="4" fontId="0" fillId="0" borderId="1" xfId="0" applyNumberFormat="1" applyBorder="1" applyAlignment="1">
      <alignment horizontal="center"/>
    </xf>
    <xf numFmtId="4" fontId="0" fillId="0" borderId="32" xfId="0" applyNumberFormat="1" applyBorder="1" applyAlignment="1">
      <alignment horizontal="center"/>
    </xf>
    <xf numFmtId="4" fontId="0" fillId="0" borderId="108" xfId="0" applyNumberFormat="1" applyBorder="1" applyAlignment="1">
      <alignment horizontal="center"/>
    </xf>
    <xf numFmtId="4" fontId="0" fillId="0" borderId="36" xfId="0" applyNumberFormat="1" applyBorder="1" applyAlignment="1">
      <alignment horizontal="center"/>
    </xf>
    <xf numFmtId="1" fontId="9" fillId="0" borderId="118" xfId="0" applyNumberFormat="1" applyFont="1" applyBorder="1" applyAlignment="1">
      <alignment horizontal="center"/>
    </xf>
    <xf numFmtId="1" fontId="9" fillId="0" borderId="117" xfId="0" applyNumberFormat="1" applyFont="1" applyBorder="1" applyAlignment="1">
      <alignment horizontal="center"/>
    </xf>
    <xf numFmtId="1" fontId="9" fillId="0" borderId="109" xfId="0" applyNumberFormat="1" applyFont="1" applyBorder="1" applyAlignment="1">
      <alignment horizont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2"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0" fontId="9" fillId="0" borderId="108"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9" fillId="0" borderId="7" xfId="22" applyFont="1" applyFill="1" applyBorder="1" applyAlignment="1">
      <alignment horizontal="center" vertical="center" wrapText="1"/>
    </xf>
    <xf numFmtId="0" fontId="0" fillId="0" borderId="7" xfId="0" applyBorder="1" applyAlignment="1">
      <alignment horizontal="center" vertical="center" wrapText="1"/>
    </xf>
    <xf numFmtId="0" fontId="18" fillId="0" borderId="7" xfId="22" applyFont="1" applyFill="1" applyBorder="1" applyAlignment="1">
      <alignment horizontal="center" vertical="center" wrapText="1"/>
    </xf>
    <xf numFmtId="0" fontId="3" fillId="0" borderId="7" xfId="0" applyFont="1" applyBorder="1" applyAlignment="1">
      <alignment horizontal="center" vertical="center" wrapText="1"/>
    </xf>
    <xf numFmtId="0" fontId="24" fillId="2" borderId="38" xfId="0" applyFont="1" applyFill="1" applyBorder="1" applyAlignment="1">
      <alignment horizontal="center" vertical="center" wrapText="1"/>
    </xf>
    <xf numFmtId="0" fontId="3" fillId="0" borderId="104" xfId="0" applyFont="1" applyBorder="1" applyAlignment="1">
      <alignment vertical="center" wrapText="1"/>
    </xf>
    <xf numFmtId="0" fontId="3" fillId="0" borderId="103" xfId="0" applyFont="1" applyBorder="1" applyAlignment="1">
      <alignment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104"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18" fillId="0" borderId="48" xfId="22" applyFont="1" applyFill="1" applyBorder="1" applyAlignment="1">
      <alignment horizontal="center" vertical="center" wrapText="1"/>
    </xf>
    <xf numFmtId="0" fontId="81" fillId="0" borderId="49" xfId="21" applyFont="1" applyBorder="1" applyAlignment="1">
      <alignment horizontal="center" vertical="center"/>
    </xf>
    <xf numFmtId="0" fontId="0" fillId="0" borderId="50" xfId="0" applyBorder="1" applyAlignment="1"/>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0" fillId="0" borderId="50" xfId="0"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9" fillId="0" borderId="48" xfId="23" applyFont="1" applyFill="1" applyBorder="1" applyAlignment="1">
      <alignment horizontal="center" vertical="center" wrapText="1"/>
    </xf>
    <xf numFmtId="0" fontId="9" fillId="0" borderId="49" xfId="23" applyFont="1" applyFill="1" applyBorder="1" applyAlignment="1">
      <alignment horizontal="center" vertical="center" wrapText="1"/>
    </xf>
    <xf numFmtId="0" fontId="9" fillId="0" borderId="66" xfId="23" applyFont="1" applyFill="1" applyBorder="1" applyAlignment="1">
      <alignment horizontal="center" vertical="center" wrapText="1"/>
    </xf>
    <xf numFmtId="0" fontId="0" fillId="0" borderId="70" xfId="0" applyBorder="1" applyAlignment="1">
      <alignment horizontal="center" vertical="center" wrapText="1"/>
    </xf>
    <xf numFmtId="4" fontId="9" fillId="0" borderId="131" xfId="0" applyNumberFormat="1" applyFont="1" applyFill="1" applyBorder="1" applyAlignment="1">
      <alignment horizontal="center"/>
    </xf>
    <xf numFmtId="4" fontId="9" fillId="0" borderId="134" xfId="0" applyNumberFormat="1" applyFont="1" applyFill="1" applyBorder="1" applyAlignment="1">
      <alignment horizontal="center"/>
    </xf>
    <xf numFmtId="2" fontId="9" fillId="0" borderId="131" xfId="0" applyNumberFormat="1" applyFont="1" applyBorder="1" applyAlignment="1">
      <alignment horizontal="center"/>
    </xf>
    <xf numFmtId="2" fontId="9" fillId="0" borderId="130" xfId="0" applyNumberFormat="1" applyFont="1" applyBorder="1" applyAlignment="1">
      <alignment horizontal="center"/>
    </xf>
    <xf numFmtId="4" fontId="9" fillId="0" borderId="131" xfId="0" applyNumberFormat="1" applyFont="1" applyBorder="1" applyAlignment="1">
      <alignment horizontal="center"/>
    </xf>
    <xf numFmtId="4" fontId="9" fillId="0" borderId="130" xfId="0" applyNumberFormat="1" applyFont="1" applyBorder="1" applyAlignment="1">
      <alignment horizontal="center"/>
    </xf>
    <xf numFmtId="4" fontId="9" fillId="0" borderId="32" xfId="0" applyNumberFormat="1" applyFont="1" applyFill="1" applyBorder="1" applyAlignment="1">
      <alignment horizontal="center"/>
    </xf>
    <xf numFmtId="4" fontId="9" fillId="0" borderId="8" xfId="0" applyNumberFormat="1" applyFont="1" applyFill="1" applyBorder="1" applyAlignment="1">
      <alignment horizontal="center"/>
    </xf>
    <xf numFmtId="2" fontId="9" fillId="0" borderId="32" xfId="0" applyNumberFormat="1" applyFont="1" applyBorder="1" applyAlignment="1">
      <alignment horizontal="center"/>
    </xf>
    <xf numFmtId="2" fontId="9" fillId="0" borderId="18" xfId="0" applyNumberFormat="1" applyFont="1" applyBorder="1" applyAlignment="1">
      <alignment horizontal="center"/>
    </xf>
    <xf numFmtId="4" fontId="9" fillId="0" borderId="36" xfId="0" applyNumberFormat="1" applyFont="1" applyFill="1" applyBorder="1" applyAlignment="1">
      <alignment horizontal="center"/>
    </xf>
    <xf numFmtId="4" fontId="9" fillId="0" borderId="11" xfId="0" applyNumberFormat="1" applyFont="1" applyFill="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0" fontId="0" fillId="0" borderId="11" xfId="0" applyBorder="1" applyAlignment="1"/>
    <xf numFmtId="2" fontId="0" fillId="0" borderId="13" xfId="0" applyNumberFormat="1" applyBorder="1" applyAlignment="1"/>
    <xf numFmtId="0" fontId="0" fillId="0" borderId="13" xfId="0" applyBorder="1" applyAlignment="1"/>
    <xf numFmtId="0" fontId="0" fillId="0" borderId="3" xfId="0" applyBorder="1" applyAlignment="1"/>
    <xf numFmtId="2" fontId="9" fillId="0" borderId="2" xfId="0" applyNumberFormat="1" applyFont="1" applyBorder="1" applyAlignment="1">
      <alignment horizontal="center"/>
    </xf>
    <xf numFmtId="2" fontId="0" fillId="0" borderId="52" xfId="0" applyNumberFormat="1" applyBorder="1" applyAlignment="1"/>
    <xf numFmtId="0" fontId="0" fillId="0" borderId="0" xfId="0" applyBorder="1" applyAlignment="1"/>
    <xf numFmtId="0" fontId="0" fillId="0" borderId="8" xfId="0" applyBorder="1" applyAlignment="1"/>
    <xf numFmtId="2" fontId="0" fillId="0" borderId="18" xfId="0" applyNumberFormat="1" applyBorder="1" applyAlignment="1"/>
    <xf numFmtId="0" fontId="0" fillId="0" borderId="18" xfId="0" applyBorder="1" applyAlignment="1"/>
    <xf numFmtId="0" fontId="0" fillId="0" borderId="108" xfId="0" applyBorder="1" applyAlignment="1"/>
    <xf numFmtId="2" fontId="9" fillId="0" borderId="0" xfId="0" applyNumberFormat="1" applyFont="1" applyBorder="1" applyAlignment="1">
      <alignment horizontal="center"/>
    </xf>
    <xf numFmtId="2" fontId="9" fillId="0" borderId="108" xfId="0" applyNumberFormat="1" applyFont="1" applyBorder="1" applyAlignment="1">
      <alignment horizontal="center"/>
    </xf>
    <xf numFmtId="0" fontId="0" fillId="0" borderId="52" xfId="0" applyBorder="1" applyAlignment="1"/>
    <xf numFmtId="4" fontId="9" fillId="0" borderId="1" xfId="0" applyNumberFormat="1" applyFont="1" applyFill="1" applyBorder="1" applyAlignment="1">
      <alignment horizontal="center"/>
    </xf>
    <xf numFmtId="2" fontId="9" fillId="0" borderId="1" xfId="0" applyNumberFormat="1" applyFont="1" applyBorder="1" applyAlignment="1">
      <alignment horizontal="center"/>
    </xf>
    <xf numFmtId="0" fontId="0" fillId="0" borderId="2" xfId="0" applyBorder="1" applyAlignment="1"/>
    <xf numFmtId="0" fontId="16" fillId="2" borderId="32" xfId="0" applyFont="1" applyFill="1" applyBorder="1" applyAlignment="1">
      <alignment horizontal="center" vertical="center"/>
    </xf>
    <xf numFmtId="0" fontId="0" fillId="0" borderId="5" xfId="0" applyBorder="1" applyAlignment="1"/>
    <xf numFmtId="0" fontId="0" fillId="0" borderId="31" xfId="0" applyBorder="1" applyAlignment="1"/>
    <xf numFmtId="0" fontId="11" fillId="3" borderId="28" xfId="0" applyFont="1" applyFill="1" applyBorder="1" applyAlignment="1">
      <alignment horizontal="center" vertical="center"/>
    </xf>
    <xf numFmtId="0" fontId="11" fillId="3" borderId="43" xfId="0" applyFont="1" applyFill="1" applyBorder="1" applyAlignment="1">
      <alignment horizontal="center" vertical="center"/>
    </xf>
    <xf numFmtId="0" fontId="11" fillId="3" borderId="6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28" xfId="0" applyFont="1" applyFill="1" applyBorder="1" applyAlignment="1">
      <alignment horizontal="center" vertical="center" wrapText="1"/>
    </xf>
    <xf numFmtId="0" fontId="0" fillId="0" borderId="43" xfId="0" applyBorder="1" applyAlignment="1">
      <alignment horizontal="center" vertical="center"/>
    </xf>
    <xf numFmtId="4" fontId="9" fillId="0" borderId="124" xfId="0" applyNumberFormat="1" applyFont="1" applyBorder="1" applyAlignment="1">
      <alignment horizontal="center"/>
    </xf>
    <xf numFmtId="4" fontId="9" fillId="0" borderId="22" xfId="0" applyNumberFormat="1" applyFont="1" applyBorder="1" applyAlignment="1">
      <alignment horizontal="center"/>
    </xf>
    <xf numFmtId="4" fontId="3" fillId="0" borderId="134" xfId="0" applyNumberFormat="1" applyFont="1" applyBorder="1" applyAlignment="1">
      <alignment horizontal="center"/>
    </xf>
    <xf numFmtId="4" fontId="9" fillId="0" borderId="17" xfId="0" applyNumberFormat="1" applyFont="1" applyBorder="1" applyAlignment="1">
      <alignment horizontal="center"/>
    </xf>
    <xf numFmtId="4" fontId="9" fillId="0" borderId="21" xfId="0" applyNumberFormat="1" applyFont="1" applyBorder="1" applyAlignment="1">
      <alignment horizontal="center"/>
    </xf>
    <xf numFmtId="0" fontId="0" fillId="0" borderId="108" xfId="0" applyBorder="1" applyAlignment="1">
      <alignment horizontal="center"/>
    </xf>
    <xf numFmtId="4" fontId="0" fillId="0" borderId="134" xfId="0" applyNumberFormat="1" applyBorder="1" applyAlignment="1">
      <alignment horizontal="center"/>
    </xf>
    <xf numFmtId="4" fontId="9" fillId="0" borderId="36" xfId="0" quotePrefix="1" applyNumberFormat="1" applyFont="1" applyBorder="1" applyAlignment="1">
      <alignment horizontal="center"/>
    </xf>
    <xf numFmtId="0" fontId="22" fillId="4" borderId="57" xfId="0" applyFont="1" applyFill="1" applyBorder="1" applyAlignment="1">
      <alignment horizontal="center" vertical="center" wrapText="1"/>
    </xf>
    <xf numFmtId="0" fontId="0" fillId="0" borderId="56" xfId="0" applyBorder="1" applyAlignment="1">
      <alignment horizontal="center" vertical="center" wrapText="1"/>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0" fillId="0" borderId="57" xfId="0" applyBorder="1" applyAlignment="1">
      <alignment horizontal="center" vertical="center" wrapText="1"/>
    </xf>
    <xf numFmtId="0" fontId="22" fillId="4" borderId="57" xfId="0" applyFont="1" applyFill="1" applyBorder="1" applyAlignment="1">
      <alignment horizontal="center" vertical="justify"/>
    </xf>
    <xf numFmtId="0" fontId="0" fillId="0" borderId="57" xfId="0" applyBorder="1" applyAlignment="1">
      <alignment horizontal="center"/>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4" fontId="0" fillId="0" borderId="109" xfId="0" applyNumberFormat="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2" xfId="0" applyFont="1" applyFill="1" applyBorder="1" applyAlignment="1">
      <alignment horizontal="center" vertical="center" wrapText="1"/>
    </xf>
    <xf numFmtId="0" fontId="0" fillId="0" borderId="42" xfId="0" applyBorder="1" applyAlignment="1">
      <alignment horizontal="center" vertical="center" wrapText="1"/>
    </xf>
    <xf numFmtId="0" fontId="22" fillId="4" borderId="42" xfId="0" applyFont="1" applyFill="1" applyBorder="1" applyAlignment="1">
      <alignment horizontal="center" vertical="justify"/>
    </xf>
    <xf numFmtId="0" fontId="0" fillId="0" borderId="42" xfId="0" applyBorder="1" applyAlignment="1">
      <alignment horizontal="center"/>
    </xf>
    <xf numFmtId="0" fontId="0" fillId="0" borderId="51" xfId="0" applyBorder="1" applyAlignment="1">
      <alignment horizontal="center" vertical="center" wrapText="1"/>
    </xf>
    <xf numFmtId="4" fontId="8" fillId="0" borderId="32" xfId="0" applyNumberFormat="1" applyFont="1" applyBorder="1" applyAlignment="1">
      <alignment horizontal="center"/>
    </xf>
    <xf numFmtId="0" fontId="8" fillId="0" borderId="8" xfId="0" applyFont="1" applyBorder="1" applyAlignment="1">
      <alignment horizontal="center"/>
    </xf>
    <xf numFmtId="3" fontId="9" fillId="0" borderId="20" xfId="0" applyNumberFormat="1" applyFont="1" applyBorder="1" applyAlignment="1">
      <alignment horizontal="center"/>
    </xf>
    <xf numFmtId="0" fontId="18" fillId="0" borderId="0" xfId="0" applyFont="1" applyBorder="1" applyAlignment="1">
      <alignment vertical="center" wrapText="1"/>
    </xf>
    <xf numFmtId="0" fontId="25" fillId="0" borderId="0" xfId="0" applyFont="1" applyBorder="1" applyAlignment="1">
      <alignment vertical="center" wrapText="1"/>
    </xf>
    <xf numFmtId="4" fontId="8" fillId="0" borderId="8" xfId="0" applyNumberFormat="1" applyFont="1" applyBorder="1" applyAlignment="1">
      <alignment horizontal="center"/>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4" fontId="9" fillId="0" borderId="12"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4" fontId="9" fillId="0" borderId="109" xfId="0" applyNumberFormat="1" applyFont="1" applyFill="1" applyBorder="1" applyAlignment="1">
      <alignment horizontal="center"/>
    </xf>
    <xf numFmtId="4" fontId="9" fillId="0" borderId="136" xfId="0" applyNumberFormat="1" applyFont="1" applyFill="1" applyBorder="1" applyAlignment="1">
      <alignment horizontal="center"/>
    </xf>
    <xf numFmtId="0" fontId="0" fillId="0" borderId="134" xfId="0" applyBorder="1" applyAlignment="1"/>
    <xf numFmtId="4" fontId="12" fillId="0" borderId="133" xfId="0" applyNumberFormat="1" applyFont="1" applyBorder="1" applyAlignment="1">
      <alignment horizontal="center"/>
    </xf>
    <xf numFmtId="0" fontId="0" fillId="0" borderId="134" xfId="0" applyBorder="1" applyAlignment="1">
      <alignment horizontal="center"/>
    </xf>
    <xf numFmtId="4" fontId="9" fillId="0" borderId="0" xfId="0" applyNumberFormat="1" applyFont="1" applyFill="1" applyBorder="1" applyAlignment="1">
      <alignment horizontal="center"/>
    </xf>
    <xf numFmtId="4" fontId="12" fillId="0" borderId="0" xfId="0" applyNumberFormat="1" applyFont="1" applyBorder="1" applyAlignment="1">
      <alignment horizontal="center"/>
    </xf>
    <xf numFmtId="4" fontId="9" fillId="0" borderId="110" xfId="0" applyNumberFormat="1" applyFont="1" applyFill="1" applyBorder="1" applyAlignment="1">
      <alignment horizontal="center"/>
    </xf>
    <xf numFmtId="0" fontId="0" fillId="0" borderId="109" xfId="0" applyBorder="1" applyAlignment="1"/>
    <xf numFmtId="4" fontId="12" fillId="0" borderId="111" xfId="0" applyNumberFormat="1" applyFont="1" applyBorder="1" applyAlignment="1">
      <alignment horizontal="center"/>
    </xf>
    <xf numFmtId="4" fontId="9" fillId="0" borderId="133" xfId="0" applyNumberFormat="1" applyFont="1" applyFill="1" applyBorder="1" applyAlignment="1">
      <alignment horizontal="center"/>
    </xf>
    <xf numFmtId="4" fontId="12" fillId="0" borderId="13" xfId="0" applyNumberFormat="1" applyFont="1" applyBorder="1" applyAlignment="1">
      <alignment horizontal="center"/>
    </xf>
    <xf numFmtId="0" fontId="0" fillId="0" borderId="109" xfId="0" applyBorder="1" applyAlignment="1">
      <alignment horizontal="center"/>
    </xf>
    <xf numFmtId="4" fontId="9" fillId="0" borderId="116" xfId="0" applyNumberFormat="1" applyFont="1" applyFill="1" applyBorder="1" applyAlignment="1">
      <alignment horizontal="center"/>
    </xf>
    <xf numFmtId="0" fontId="0" fillId="0" borderId="118" xfId="0" applyBorder="1" applyAlignment="1"/>
    <xf numFmtId="4" fontId="9" fillId="0" borderId="116" xfId="0" applyNumberFormat="1" applyFont="1" applyBorder="1" applyAlignment="1">
      <alignment horizontal="center"/>
    </xf>
    <xf numFmtId="0" fontId="0" fillId="0" borderId="118" xfId="0" applyBorder="1" applyAlignment="1">
      <alignment horizontal="center"/>
    </xf>
    <xf numFmtId="4" fontId="9" fillId="0" borderId="119" xfId="0" applyNumberFormat="1" applyFont="1" applyBorder="1" applyAlignment="1">
      <alignment horizontal="center"/>
    </xf>
    <xf numFmtId="4" fontId="9" fillId="0" borderId="118" xfId="0" applyNumberFormat="1" applyFont="1" applyBorder="1" applyAlignment="1">
      <alignment horizontal="center"/>
    </xf>
    <xf numFmtId="0" fontId="0" fillId="0" borderId="117" xfId="0" applyBorder="1" applyAlignment="1"/>
    <xf numFmtId="0" fontId="0" fillId="0" borderId="117" xfId="0" applyBorder="1" applyAlignment="1">
      <alignment horizontal="center"/>
    </xf>
    <xf numFmtId="0" fontId="16" fillId="2" borderId="20" xfId="0" applyFont="1" applyFill="1" applyBorder="1" applyAlignment="1">
      <alignment horizontal="center" vertical="center"/>
    </xf>
    <xf numFmtId="0" fontId="16" fillId="2" borderId="8"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0" fontId="11" fillId="3" borderId="48"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1" fillId="3" borderId="48" xfId="0" applyFont="1"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11" fillId="3" borderId="49" xfId="0" applyFont="1" applyFill="1" applyBorder="1" applyAlignment="1">
      <alignment horizontal="center" vertical="center"/>
    </xf>
    <xf numFmtId="0" fontId="11" fillId="3" borderId="50" xfId="0" applyFont="1" applyFill="1" applyBorder="1" applyAlignment="1">
      <alignment horizontal="center"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5" fillId="2" borderId="11" xfId="0" applyFont="1" applyFill="1" applyBorder="1" applyAlignment="1">
      <alignment vertical="center"/>
    </xf>
    <xf numFmtId="4" fontId="9" fillId="0" borderId="117" xfId="0" applyNumberFormat="1" applyFont="1" applyBorder="1" applyAlignment="1">
      <alignment horizontal="center"/>
    </xf>
    <xf numFmtId="4" fontId="4" fillId="0" borderId="41" xfId="0" applyNumberFormat="1" applyFont="1" applyFill="1" applyBorder="1" applyAlignment="1">
      <alignment horizontal="center"/>
    </xf>
    <xf numFmtId="4" fontId="4" fillId="0" borderId="34" xfId="0" applyNumberFormat="1" applyFont="1" applyFill="1" applyBorder="1" applyAlignment="1">
      <alignment horizontal="center"/>
    </xf>
    <xf numFmtId="4" fontId="4" fillId="0" borderId="41" xfId="0" applyNumberFormat="1" applyFont="1" applyBorder="1" applyAlignment="1">
      <alignment horizontal="center"/>
    </xf>
    <xf numFmtId="4" fontId="4" fillId="0" borderId="34" xfId="0" applyNumberFormat="1" applyFont="1" applyBorder="1" applyAlignment="1">
      <alignment horizontal="center"/>
    </xf>
    <xf numFmtId="4" fontId="4" fillId="0" borderId="26" xfId="0" applyNumberFormat="1" applyFont="1" applyBorder="1" applyAlignment="1">
      <alignment horizontal="center"/>
    </xf>
    <xf numFmtId="4" fontId="4" fillId="0" borderId="136" xfId="0" applyNumberFormat="1" applyFont="1" applyFill="1" applyBorder="1" applyAlignment="1">
      <alignment horizontal="center"/>
    </xf>
    <xf numFmtId="4" fontId="4" fillId="0" borderId="133" xfId="0" applyNumberFormat="1" applyFont="1" applyFill="1" applyBorder="1" applyAlignment="1">
      <alignment horizontal="center"/>
    </xf>
    <xf numFmtId="4" fontId="4" fillId="0" borderId="136" xfId="0" applyNumberFormat="1" applyFont="1" applyBorder="1" applyAlignment="1">
      <alignment horizontal="center"/>
    </xf>
    <xf numFmtId="4" fontId="4" fillId="0" borderId="133" xfId="0" applyNumberFormat="1" applyFont="1" applyBorder="1" applyAlignment="1">
      <alignment horizontal="center"/>
    </xf>
    <xf numFmtId="4" fontId="4" fillId="0" borderId="134" xfId="0" applyNumberFormat="1" applyFont="1" applyBorder="1" applyAlignment="1">
      <alignment horizontal="center"/>
    </xf>
    <xf numFmtId="4" fontId="4" fillId="0" borderId="36" xfId="0" applyNumberFormat="1" applyFont="1" applyBorder="1" applyAlignment="1">
      <alignment horizontal="center"/>
    </xf>
    <xf numFmtId="4" fontId="4" fillId="0" borderId="11" xfId="0" applyNumberFormat="1" applyFont="1" applyBorder="1" applyAlignment="1">
      <alignment horizontal="center"/>
    </xf>
    <xf numFmtId="4" fontId="4" fillId="0" borderId="110" xfId="0" applyNumberFormat="1" applyFont="1" applyFill="1" applyBorder="1" applyAlignment="1">
      <alignment horizontal="center"/>
    </xf>
    <xf numFmtId="4" fontId="4" fillId="0" borderId="108" xfId="0" applyNumberFormat="1" applyFont="1" applyFill="1" applyBorder="1" applyAlignment="1">
      <alignment horizontal="center"/>
    </xf>
    <xf numFmtId="4" fontId="4" fillId="0" borderId="110" xfId="0" applyNumberFormat="1" applyFont="1" applyBorder="1" applyAlignment="1">
      <alignment horizontal="center"/>
    </xf>
    <xf numFmtId="4" fontId="4" fillId="0" borderId="111" xfId="0" applyNumberFormat="1" applyFont="1" applyBorder="1" applyAlignment="1">
      <alignment horizontal="center"/>
    </xf>
    <xf numFmtId="4" fontId="4" fillId="0" borderId="109"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Fill="1" applyBorder="1" applyAlignment="1">
      <alignment horizontal="center"/>
    </xf>
    <xf numFmtId="4" fontId="4" fillId="0" borderId="0" xfId="0" applyNumberFormat="1" applyFont="1" applyBorder="1" applyAlignment="1">
      <alignment horizontal="center"/>
    </xf>
    <xf numFmtId="4" fontId="4" fillId="0" borderId="13" xfId="0" applyNumberFormat="1" applyFont="1" applyBorder="1" applyAlignment="1">
      <alignment horizontal="center"/>
    </xf>
    <xf numFmtId="4" fontId="4" fillId="0" borderId="32" xfId="0" applyNumberFormat="1" applyFont="1" applyFill="1" applyBorder="1" applyAlignment="1">
      <alignment horizontal="center"/>
    </xf>
    <xf numFmtId="4" fontId="4" fillId="0" borderId="109" xfId="0" applyNumberFormat="1" applyFont="1" applyFill="1" applyBorder="1" applyAlignment="1">
      <alignment horizontal="center"/>
    </xf>
    <xf numFmtId="4" fontId="4" fillId="0" borderId="32" xfId="0" applyNumberFormat="1" applyFont="1" applyBorder="1" applyAlignment="1">
      <alignment horizontal="center"/>
    </xf>
    <xf numFmtId="4" fontId="4" fillId="0" borderId="11" xfId="0" applyNumberFormat="1" applyFont="1" applyFill="1" applyBorder="1" applyAlignment="1">
      <alignment horizontal="center"/>
    </xf>
    <xf numFmtId="4" fontId="4" fillId="0" borderId="116" xfId="0" applyNumberFormat="1" applyFont="1" applyBorder="1" applyAlignment="1">
      <alignment horizontal="center"/>
    </xf>
    <xf numFmtId="4" fontId="4" fillId="0" borderId="119" xfId="0" applyNumberFormat="1" applyFont="1" applyBorder="1" applyAlignment="1">
      <alignment horizontal="center"/>
    </xf>
    <xf numFmtId="4" fontId="4" fillId="0" borderId="117" xfId="0" applyNumberFormat="1" applyFont="1" applyBorder="1" applyAlignment="1">
      <alignment horizontal="center"/>
    </xf>
    <xf numFmtId="4" fontId="4" fillId="0" borderId="116" xfId="0" applyNumberFormat="1" applyFont="1" applyFill="1" applyBorder="1" applyAlignment="1">
      <alignment horizontal="center"/>
    </xf>
    <xf numFmtId="4" fontId="4" fillId="0" borderId="118" xfId="0" applyNumberFormat="1" applyFont="1" applyFill="1" applyBorder="1" applyAlignment="1">
      <alignment horizontal="center"/>
    </xf>
    <xf numFmtId="4" fontId="4" fillId="0" borderId="117" xfId="0" applyNumberFormat="1" applyFont="1" applyFill="1" applyBorder="1" applyAlignment="1">
      <alignment horizont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20" xfId="0" applyFont="1" applyBorder="1" applyAlignment="1">
      <alignment horizontal="center"/>
    </xf>
    <xf numFmtId="0" fontId="4" fillId="0" borderId="8" xfId="0" applyFont="1" applyBorder="1" applyAlignment="1">
      <alignment horizontal="center"/>
    </xf>
    <xf numFmtId="0" fontId="4" fillId="4" borderId="54"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1" fillId="0" borderId="0" xfId="0" applyFont="1" applyAlignment="1">
      <alignment vertical="center" wrapText="1"/>
    </xf>
    <xf numFmtId="0" fontId="4" fillId="0" borderId="0" xfId="0" applyFont="1" applyAlignment="1"/>
    <xf numFmtId="0" fontId="11" fillId="3" borderId="48" xfId="0" applyFont="1" applyFill="1" applyBorder="1" applyAlignment="1">
      <alignment vertical="center"/>
    </xf>
    <xf numFmtId="0" fontId="11" fillId="3" borderId="49" xfId="0" applyFont="1" applyFill="1" applyBorder="1" applyAlignment="1">
      <alignment vertical="center"/>
    </xf>
    <xf numFmtId="4" fontId="4" fillId="0" borderId="108" xfId="0" applyNumberFormat="1" applyFont="1" applyBorder="1" applyAlignment="1">
      <alignment horizontal="center"/>
    </xf>
    <xf numFmtId="4" fontId="3" fillId="0" borderId="41" xfId="0" applyNumberFormat="1" applyFont="1" applyFill="1" applyBorder="1" applyAlignment="1">
      <alignment horizontal="center"/>
    </xf>
    <xf numFmtId="4" fontId="3" fillId="0" borderId="26" xfId="0" applyNumberFormat="1" applyFont="1" applyFill="1" applyBorder="1" applyAlignment="1">
      <alignment horizontal="center"/>
    </xf>
    <xf numFmtId="4" fontId="3" fillId="0" borderId="41" xfId="0" applyNumberFormat="1" applyFont="1" applyBorder="1" applyAlignment="1">
      <alignment horizontal="center"/>
    </xf>
    <xf numFmtId="4" fontId="3" fillId="0" borderId="35" xfId="0" applyNumberFormat="1" applyFont="1" applyBorder="1" applyAlignment="1">
      <alignment horizontal="center"/>
    </xf>
    <xf numFmtId="4" fontId="3" fillId="0" borderId="23" xfId="0" applyNumberFormat="1" applyFont="1" applyBorder="1" applyAlignment="1">
      <alignment horizontal="center"/>
    </xf>
    <xf numFmtId="4" fontId="3" fillId="0" borderId="36" xfId="0" applyNumberFormat="1" applyFont="1" applyFill="1" applyBorder="1" applyAlignment="1">
      <alignment horizontal="center"/>
    </xf>
    <xf numFmtId="4" fontId="3" fillId="0" borderId="11" xfId="0" applyNumberFormat="1" applyFont="1" applyFill="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9" xfId="0" applyNumberFormat="1" applyFont="1" applyBorder="1" applyAlignment="1">
      <alignment horizontal="center"/>
    </xf>
    <xf numFmtId="4" fontId="3" fillId="0" borderId="11" xfId="0" applyNumberFormat="1" applyFont="1" applyBorder="1" applyAlignment="1">
      <alignment horizontal="center"/>
    </xf>
    <xf numFmtId="4" fontId="3" fillId="0" borderId="110" xfId="0" applyNumberFormat="1" applyFont="1" applyFill="1" applyBorder="1" applyAlignment="1">
      <alignment horizontal="center"/>
    </xf>
    <xf numFmtId="4" fontId="3" fillId="0" borderId="109" xfId="0" applyNumberFormat="1" applyFont="1" applyFill="1" applyBorder="1" applyAlignment="1">
      <alignment horizontal="center"/>
    </xf>
    <xf numFmtId="4" fontId="3" fillId="0" borderId="110" xfId="0" applyNumberFormat="1" applyFont="1" applyBorder="1" applyAlignment="1">
      <alignment horizontal="center"/>
    </xf>
    <xf numFmtId="4" fontId="3" fillId="0" borderId="111" xfId="0" applyNumberFormat="1" applyFont="1" applyBorder="1" applyAlignment="1">
      <alignment horizontal="center"/>
    </xf>
    <xf numFmtId="4" fontId="3" fillId="0" borderId="15" xfId="0" applyNumberFormat="1" applyFont="1" applyBorder="1" applyAlignment="1">
      <alignment horizontal="center"/>
    </xf>
    <xf numFmtId="4" fontId="3" fillId="0" borderId="109" xfId="0" applyNumberFormat="1" applyFont="1" applyBorder="1" applyAlignment="1">
      <alignment horizontal="center"/>
    </xf>
    <xf numFmtId="4" fontId="3" fillId="0" borderId="32" xfId="0" applyNumberFormat="1" applyFont="1" applyFill="1" applyBorder="1" applyAlignment="1">
      <alignment horizontal="center"/>
    </xf>
    <xf numFmtId="4" fontId="3" fillId="0" borderId="32" xfId="0" applyNumberFormat="1" applyFont="1" applyBorder="1" applyAlignment="1">
      <alignment horizontal="center"/>
    </xf>
    <xf numFmtId="4" fontId="3" fillId="0" borderId="108" xfId="0" applyNumberFormat="1" applyFont="1" applyBorder="1" applyAlignment="1">
      <alignment horizontal="center"/>
    </xf>
    <xf numFmtId="4" fontId="3" fillId="0" borderId="0" xfId="0" applyNumberFormat="1" applyFont="1" applyBorder="1" applyAlignment="1">
      <alignment horizontal="center"/>
    </xf>
    <xf numFmtId="4" fontId="3" fillId="0" borderId="116" xfId="0" applyNumberFormat="1" applyFont="1" applyFill="1" applyBorder="1" applyAlignment="1">
      <alignment horizontal="center"/>
    </xf>
    <xf numFmtId="4" fontId="3" fillId="0" borderId="117" xfId="0" applyNumberFormat="1" applyFont="1" applyFill="1" applyBorder="1" applyAlignment="1">
      <alignment horizontal="center"/>
    </xf>
    <xf numFmtId="4" fontId="3" fillId="0" borderId="118" xfId="0" applyNumberFormat="1" applyFont="1" applyBorder="1" applyAlignment="1">
      <alignment horizontal="center"/>
    </xf>
    <xf numFmtId="4" fontId="3" fillId="0" borderId="119" xfId="0" applyNumberFormat="1" applyFont="1" applyBorder="1" applyAlignment="1">
      <alignment horizontal="center"/>
    </xf>
    <xf numFmtId="0" fontId="4" fillId="4"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11" fillId="0" borderId="0" xfId="0" applyFont="1" applyBorder="1" applyAlignment="1">
      <alignment wrapText="1"/>
    </xf>
    <xf numFmtId="4" fontId="3" fillId="0" borderId="0" xfId="0" applyNumberFormat="1" applyFont="1" applyFill="1" applyBorder="1" applyAlignment="1">
      <alignment horizontal="center"/>
    </xf>
    <xf numFmtId="4" fontId="3" fillId="0" borderId="108" xfId="0" applyNumberFormat="1" applyFont="1" applyFill="1" applyBorder="1" applyAlignment="1">
      <alignment horizont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32" xfId="0" applyFont="1" applyFill="1" applyBorder="1" applyAlignment="1">
      <alignment horizontal="center" vertical="center"/>
    </xf>
    <xf numFmtId="0" fontId="24" fillId="2" borderId="20" xfId="0" applyFont="1" applyFill="1" applyBorder="1" applyAlignment="1">
      <alignment horizontal="center" vertical="center"/>
    </xf>
    <xf numFmtId="0" fontId="24" fillId="2" borderId="8" xfId="0" applyFont="1" applyFill="1" applyBorder="1" applyAlignment="1">
      <alignment horizontal="center" vertical="center"/>
    </xf>
    <xf numFmtId="0" fontId="11" fillId="0" borderId="28" xfId="0" applyFont="1" applyBorder="1" applyAlignment="1">
      <alignment wrapText="1"/>
    </xf>
    <xf numFmtId="0" fontId="11" fillId="0" borderId="43" xfId="0" applyFont="1" applyBorder="1" applyAlignment="1">
      <alignment wrapText="1"/>
    </xf>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43" xfId="0" applyFont="1" applyFill="1" applyBorder="1" applyAlignment="1">
      <alignment horizontal="center" vertical="center" wrapText="1"/>
    </xf>
    <xf numFmtId="0" fontId="3" fillId="0" borderId="43" xfId="0" applyFont="1" applyBorder="1" applyAlignment="1">
      <alignment vertical="center"/>
    </xf>
    <xf numFmtId="0" fontId="3" fillId="0" borderId="65" xfId="0" applyFont="1" applyBorder="1" applyAlignment="1">
      <alignment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4" fontId="3" fillId="0" borderId="136" xfId="0" applyNumberFormat="1" applyFont="1" applyBorder="1" applyAlignment="1">
      <alignment horizontal="center"/>
    </xf>
    <xf numFmtId="4" fontId="3" fillId="0" borderId="135" xfId="0" applyNumberFormat="1" applyFont="1" applyBorder="1" applyAlignment="1">
      <alignment horizontal="center"/>
    </xf>
    <xf numFmtId="0" fontId="11" fillId="0" borderId="0" xfId="0" applyFont="1" applyBorder="1" applyAlignment="1">
      <alignment horizontal="left" wrapText="1"/>
    </xf>
    <xf numFmtId="4" fontId="3" fillId="0" borderId="18" xfId="0" applyNumberFormat="1" applyFont="1" applyBorder="1" applyAlignment="1">
      <alignment horizontal="center"/>
    </xf>
    <xf numFmtId="0" fontId="24" fillId="2" borderId="28"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3" fillId="0" borderId="49" xfId="0" applyFont="1" applyBorder="1" applyAlignment="1">
      <alignment vertical="center"/>
    </xf>
    <xf numFmtId="0" fontId="3" fillId="0" borderId="50" xfId="0" applyFont="1" applyBorder="1" applyAlignment="1">
      <alignment vertical="center"/>
    </xf>
    <xf numFmtId="4" fontId="3" fillId="0" borderId="116" xfId="0" applyNumberFormat="1" applyFont="1" applyBorder="1" applyAlignment="1">
      <alignment horizontal="center"/>
    </xf>
    <xf numFmtId="4" fontId="3" fillId="0" borderId="117" xfId="0" applyNumberFormat="1" applyFont="1" applyBorder="1" applyAlignment="1">
      <alignment horizontal="center"/>
    </xf>
    <xf numFmtId="0" fontId="3" fillId="4" borderId="5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4" borderId="57" xfId="0" applyFont="1" applyFill="1" applyBorder="1" applyAlignment="1">
      <alignment horizontal="center" vertical="center" wrapText="1"/>
    </xf>
    <xf numFmtId="0" fontId="3" fillId="0" borderId="57" xfId="0" applyFont="1" applyBorder="1" applyAlignment="1">
      <alignment horizontal="center" vertical="center" wrapText="1"/>
    </xf>
    <xf numFmtId="0" fontId="3" fillId="4" borderId="54" xfId="0" applyNumberFormat="1" applyFont="1" applyFill="1" applyBorder="1" applyAlignment="1">
      <alignment horizontal="center" vertical="center" wrapText="1"/>
    </xf>
    <xf numFmtId="0" fontId="18" fillId="0" borderId="0" xfId="0" applyFont="1" applyBorder="1" applyAlignment="1">
      <alignment wrapText="1"/>
    </xf>
    <xf numFmtId="0" fontId="75" fillId="3" borderId="48" xfId="0" applyFont="1" applyFill="1" applyBorder="1" applyAlignment="1">
      <alignment horizontal="center" vertical="center"/>
    </xf>
    <xf numFmtId="0" fontId="75" fillId="3" borderId="49" xfId="0" applyFont="1" applyFill="1" applyBorder="1" applyAlignment="1">
      <alignment horizontal="center" vertical="center"/>
    </xf>
    <xf numFmtId="0" fontId="75" fillId="3" borderId="50" xfId="0" applyFont="1" applyFill="1" applyBorder="1" applyAlignment="1">
      <alignment horizontal="center" vertical="center"/>
    </xf>
    <xf numFmtId="0" fontId="4"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20" xfId="0" applyFont="1" applyBorder="1" applyAlignment="1"/>
    <xf numFmtId="0" fontId="3" fillId="0" borderId="105" xfId="0" applyFont="1" applyBorder="1" applyAlignment="1"/>
    <xf numFmtId="0" fontId="3" fillId="0" borderId="0" xfId="0" applyFont="1" applyBorder="1" applyAlignment="1">
      <alignment wrapText="1"/>
    </xf>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Alignment="1"/>
    <xf numFmtId="0" fontId="9" fillId="0" borderId="0" xfId="0" applyFont="1" applyBorder="1" applyAlignment="1"/>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28" xfId="0" applyFont="1" applyBorder="1" applyAlignment="1">
      <alignment wrapText="1"/>
    </xf>
    <xf numFmtId="0" fontId="0" fillId="0" borderId="43" xfId="0"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4" fillId="0" borderId="48" xfId="0" applyFont="1" applyFill="1" applyBorder="1" applyAlignment="1">
      <alignment horizontal="center" vertical="center"/>
    </xf>
    <xf numFmtId="0" fontId="14" fillId="0" borderId="50"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0" fillId="0" borderId="0" xfId="0" applyAlignment="1">
      <alignment horizontal="left"/>
    </xf>
    <xf numFmtId="0" fontId="0" fillId="0" borderId="0" xfId="0" applyAlignment="1">
      <alignment horizontal="left" wrapText="1"/>
    </xf>
    <xf numFmtId="0" fontId="5" fillId="2" borderId="28"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4" fillId="0" borderId="0" xfId="0" applyFont="1" applyBorder="1" applyAlignment="1">
      <alignment wrapText="1"/>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8" xfId="0" applyFont="1" applyBorder="1" applyAlignment="1">
      <alignment horizontal="center" vertical="center"/>
    </xf>
    <xf numFmtId="0" fontId="4" fillId="0" borderId="0" xfId="0" applyFont="1" applyFill="1" applyBorder="1" applyAlignment="1">
      <alignment horizontal="left" wrapText="1"/>
    </xf>
    <xf numFmtId="0" fontId="4" fillId="0" borderId="0" xfId="0" applyFont="1" applyFill="1" applyBorder="1" applyAlignment="1">
      <alignmen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14" fillId="0" borderId="0" xfId="0" applyFont="1" applyFill="1" applyBorder="1" applyAlignment="1">
      <alignment horizontal="center" vertical="center" wrapText="1"/>
    </xf>
    <xf numFmtId="49" fontId="16" fillId="2" borderId="63" xfId="0" quotePrefix="1"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136" xfId="0" applyFont="1" applyFill="1" applyBorder="1" applyAlignment="1">
      <alignment horizontal="center" vertical="center"/>
    </xf>
    <xf numFmtId="0" fontId="11" fillId="4" borderId="135" xfId="0" applyFont="1" applyFill="1" applyBorder="1" applyAlignment="1">
      <alignment horizontal="center" vertical="center"/>
    </xf>
    <xf numFmtId="3" fontId="14" fillId="0" borderId="115" xfId="0" applyNumberFormat="1" applyFont="1" applyFill="1" applyBorder="1" applyAlignment="1">
      <alignment horizontal="center" vertical="center"/>
    </xf>
    <xf numFmtId="3" fontId="14" fillId="0" borderId="135" xfId="0" applyNumberFormat="1" applyFont="1" applyFill="1" applyBorder="1" applyAlignment="1">
      <alignment horizontal="center" vertical="center"/>
    </xf>
    <xf numFmtId="3" fontId="4" fillId="2" borderId="115" xfId="0" applyNumberFormat="1" applyFont="1" applyFill="1" applyBorder="1" applyAlignment="1">
      <alignment horizontal="center"/>
    </xf>
    <xf numFmtId="3" fontId="4" fillId="2" borderId="135" xfId="0" applyNumberFormat="1" applyFont="1" applyFill="1" applyBorder="1" applyAlignment="1">
      <alignment horizontal="center"/>
    </xf>
    <xf numFmtId="17" fontId="11" fillId="4" borderId="36"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36"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36"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41" xfId="0" applyFont="1" applyFill="1" applyBorder="1" applyAlignment="1">
      <alignment horizontal="center" vertical="center"/>
    </xf>
    <xf numFmtId="0" fontId="11" fillId="4" borderId="35" xfId="0" applyFont="1" applyFill="1" applyBorder="1" applyAlignment="1">
      <alignment horizontal="center" vertical="center"/>
    </xf>
    <xf numFmtId="0" fontId="11" fillId="0" borderId="0" xfId="0" applyFont="1" applyBorder="1" applyAlignment="1"/>
    <xf numFmtId="0" fontId="11" fillId="0" borderId="34" xfId="0" applyFont="1" applyBorder="1" applyAlignment="1"/>
    <xf numFmtId="49" fontId="16" fillId="2" borderId="63" xfId="0"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0" fillId="0" borderId="4" xfId="0" applyBorder="1" applyAlignment="1"/>
    <xf numFmtId="0" fontId="11" fillId="4" borderId="1" xfId="0" applyFont="1" applyFill="1" applyBorder="1" applyAlignment="1">
      <alignment horizontal="center" vertical="center"/>
    </xf>
    <xf numFmtId="0" fontId="11" fillId="4" borderId="2" xfId="0" applyFont="1" applyFill="1" applyBorder="1" applyAlignment="1">
      <alignment horizontal="center" vertic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17" fontId="16" fillId="2" borderId="63" xfId="0" quotePrefix="1" applyNumberFormat="1" applyFont="1" applyFill="1" applyBorder="1" applyAlignment="1">
      <alignment horizontal="center" vertical="center" textRotation="180"/>
    </xf>
    <xf numFmtId="17" fontId="16" fillId="2" borderId="14" xfId="0"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9" fillId="0" borderId="0" xfId="0" applyFont="1" applyAlignment="1">
      <alignment wrapText="1"/>
    </xf>
    <xf numFmtId="0" fontId="11" fillId="4" borderId="52" xfId="0" applyFont="1" applyFill="1" applyBorder="1" applyAlignment="1">
      <alignment horizontal="center" vertical="center"/>
    </xf>
    <xf numFmtId="0" fontId="11" fillId="0" borderId="35" xfId="0" applyFont="1" applyBorder="1" applyAlignment="1"/>
    <xf numFmtId="17" fontId="16" fillId="2" borderId="14" xfId="0" quotePrefix="1" applyNumberFormat="1" applyFont="1" applyFill="1" applyBorder="1" applyAlignment="1">
      <alignment horizontal="center" vertical="center" textRotation="180"/>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25" fillId="3" borderId="43"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9" fillId="0" borderId="43"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0" fontId="24" fillId="2" borderId="28" xfId="9" applyFont="1" applyFill="1" applyBorder="1" applyAlignment="1">
      <alignment horizontal="center" vertical="center"/>
    </xf>
    <xf numFmtId="0" fontId="29" fillId="0" borderId="43" xfId="9" applyBorder="1" applyAlignment="1">
      <alignment horizontal="center" vertical="center"/>
    </xf>
    <xf numFmtId="0" fontId="29" fillId="0" borderId="65" xfId="9" applyBorder="1" applyAlignment="1">
      <alignment horizontal="center" vertical="center"/>
    </xf>
    <xf numFmtId="4" fontId="9" fillId="0" borderId="128" xfId="9" quotePrefix="1" applyNumberFormat="1" applyFont="1" applyFill="1" applyBorder="1" applyAlignment="1">
      <alignment horizontal="center"/>
    </xf>
    <xf numFmtId="4" fontId="9" fillId="0" borderId="131" xfId="9" quotePrefix="1" applyNumberFormat="1" applyFont="1" applyFill="1" applyBorder="1" applyAlignment="1">
      <alignment horizontal="center"/>
    </xf>
    <xf numFmtId="4" fontId="9" fillId="0" borderId="130" xfId="9" quotePrefix="1" applyNumberFormat="1" applyFont="1" applyFill="1" applyBorder="1" applyAlignment="1">
      <alignment horizontal="center"/>
    </xf>
    <xf numFmtId="4" fontId="9" fillId="0" borderId="9" xfId="9" quotePrefix="1" applyNumberFormat="1" applyFont="1" applyFill="1" applyBorder="1" applyAlignment="1">
      <alignment horizontal="center"/>
    </xf>
    <xf numFmtId="4" fontId="30" fillId="0" borderId="0" xfId="9"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11" xfId="9" quotePrefix="1" applyNumberFormat="1" applyFont="1" applyFill="1" applyBorder="1" applyAlignment="1">
      <alignment horizontal="center"/>
    </xf>
    <xf numFmtId="4" fontId="9" fillId="0" borderId="0" xfId="9" quotePrefix="1" applyNumberFormat="1" applyFont="1" applyFill="1" applyBorder="1" applyAlignment="1">
      <alignment horizontal="center"/>
    </xf>
    <xf numFmtId="4" fontId="9" fillId="0" borderId="110" xfId="9" quotePrefix="1" applyNumberFormat="1" applyFont="1" applyFill="1" applyBorder="1" applyAlignment="1">
      <alignment horizontal="center"/>
    </xf>
    <xf numFmtId="4" fontId="9" fillId="0" borderId="111" xfId="9" quotePrefix="1" applyNumberFormat="1" applyFont="1" applyFill="1" applyBorder="1" applyAlignment="1">
      <alignment horizontal="center"/>
    </xf>
    <xf numFmtId="4" fontId="9" fillId="0" borderId="15" xfId="9" quotePrefix="1" applyNumberFormat="1" applyFont="1" applyFill="1" applyBorder="1" applyAlignment="1">
      <alignment horizontal="center"/>
    </xf>
    <xf numFmtId="4" fontId="30" fillId="0" borderId="109" xfId="9" applyNumberFormat="1" applyFont="1" applyFill="1" applyBorder="1" applyAlignment="1">
      <alignment horizontal="center"/>
    </xf>
    <xf numFmtId="4" fontId="9" fillId="0" borderId="109" xfId="9" quotePrefix="1" applyNumberFormat="1" applyFont="1" applyFill="1" applyBorder="1" applyAlignment="1">
      <alignment horizontal="center"/>
    </xf>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0" fontId="6" fillId="0" borderId="0" xfId="9" applyFont="1" applyBorder="1" applyAlignment="1">
      <alignment wrapText="1"/>
    </xf>
    <xf numFmtId="0" fontId="4" fillId="0" borderId="0" xfId="9" applyFont="1" applyBorder="1" applyAlignment="1">
      <alignment wrapText="1"/>
    </xf>
    <xf numFmtId="0" fontId="24" fillId="3" borderId="48" xfId="9" applyFont="1" applyFill="1" applyBorder="1" applyAlignment="1">
      <alignment horizontal="center" vertical="center" wrapText="1"/>
    </xf>
    <xf numFmtId="0" fontId="15" fillId="0" borderId="49" xfId="9" applyFont="1" applyBorder="1" applyAlignment="1"/>
    <xf numFmtId="0" fontId="15" fillId="0" borderId="50" xfId="9" applyFont="1" applyBorder="1" applyAlignment="1"/>
    <xf numFmtId="0" fontId="5" fillId="7" borderId="48" xfId="9" applyFont="1" applyFill="1" applyBorder="1" applyAlignment="1">
      <alignment horizontal="center" vertical="center"/>
    </xf>
    <xf numFmtId="0" fontId="5" fillId="0" borderId="50" xfId="9" applyFont="1" applyBorder="1" applyAlignment="1">
      <alignment horizontal="center" vertical="center"/>
    </xf>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24" fillId="3" borderId="48" xfId="9" applyFont="1" applyFill="1" applyBorder="1" applyAlignment="1">
      <alignment horizontal="center" vertical="center"/>
    </xf>
    <xf numFmtId="4" fontId="9" fillId="0" borderId="32" xfId="9" quotePrefix="1" applyNumberFormat="1" applyFont="1" applyFill="1" applyBorder="1" applyAlignment="1">
      <alignment horizontal="center"/>
    </xf>
    <xf numFmtId="4" fontId="9" fillId="0" borderId="18" xfId="9" quotePrefix="1" applyNumberFormat="1" applyFont="1" applyFill="1" applyBorder="1" applyAlignment="1">
      <alignment horizontal="center"/>
    </xf>
    <xf numFmtId="4" fontId="9" fillId="0" borderId="8" xfId="9" quotePrefix="1" applyNumberFormat="1" applyFont="1" applyFill="1" applyBorder="1" applyAlignment="1">
      <alignment horizontal="center"/>
    </xf>
    <xf numFmtId="4" fontId="9" fillId="0" borderId="1" xfId="9" quotePrefix="1" applyNumberFormat="1" applyFont="1" applyFill="1" applyBorder="1" applyAlignment="1">
      <alignment horizontal="center"/>
    </xf>
    <xf numFmtId="4" fontId="9" fillId="0" borderId="52" xfId="9" quotePrefix="1" applyNumberFormat="1" applyFont="1" applyFill="1" applyBorder="1" applyAlignment="1">
      <alignment horizontal="center"/>
    </xf>
    <xf numFmtId="4" fontId="30" fillId="0" borderId="20" xfId="9" applyNumberFormat="1" applyFont="1" applyFill="1" applyBorder="1" applyAlignment="1">
      <alignment horizontal="center"/>
    </xf>
    <xf numFmtId="0" fontId="29" fillId="0" borderId="43" xfId="9" applyBorder="1" applyAlignment="1"/>
    <xf numFmtId="0" fontId="29" fillId="0" borderId="65" xfId="9" applyBorder="1" applyAlignment="1"/>
    <xf numFmtId="4" fontId="9" fillId="0" borderId="20" xfId="9" quotePrefix="1" applyNumberFormat="1" applyFont="1" applyFill="1" applyBorder="1" applyAlignment="1">
      <alignment horizontal="center"/>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0" fontId="9" fillId="4" borderId="30" xfId="9" applyFont="1" applyFill="1" applyBorder="1" applyAlignment="1">
      <alignment horizontal="center" vertical="center" wrapText="1"/>
    </xf>
    <xf numFmtId="0" fontId="29" fillId="0" borderId="45" xfId="9" applyBorder="1" applyAlignment="1">
      <alignment horizontal="center" vertical="center" wrapText="1"/>
    </xf>
    <xf numFmtId="0" fontId="9" fillId="4" borderId="45" xfId="9" applyFont="1" applyFill="1" applyBorder="1" applyAlignment="1">
      <alignment horizontal="center" vertical="center" wrapText="1"/>
    </xf>
    <xf numFmtId="0" fontId="9" fillId="4" borderId="38" xfId="9" applyFont="1" applyFill="1" applyBorder="1" applyAlignment="1">
      <alignment horizontal="center" vertical="center" wrapText="1"/>
    </xf>
    <xf numFmtId="0" fontId="29" fillId="0" borderId="39" xfId="9" applyBorder="1" applyAlignment="1">
      <alignment horizontal="center" vertical="center" wrapText="1"/>
    </xf>
    <xf numFmtId="0" fontId="24" fillId="3" borderId="49" xfId="9" applyFont="1" applyFill="1" applyBorder="1" applyAlignment="1">
      <alignment horizontal="center" vertical="center" wrapText="1"/>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4" fontId="9" fillId="0" borderId="2" xfId="9" quotePrefix="1" applyNumberFormat="1" applyFont="1" applyFill="1" applyBorder="1" applyAlignment="1">
      <alignment horizontal="center"/>
    </xf>
    <xf numFmtId="4" fontId="9" fillId="0" borderId="3" xfId="9" quotePrefix="1" applyNumberFormat="1" applyFont="1" applyFill="1" applyBorder="1" applyAlignment="1">
      <alignment horizontal="center"/>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4" fontId="9" fillId="0" borderId="55" xfId="9" quotePrefix="1" applyNumberFormat="1" applyFont="1" applyFill="1" applyBorder="1" applyAlignment="1">
      <alignment horizontal="center"/>
    </xf>
    <xf numFmtId="0" fontId="6" fillId="0" borderId="0" xfId="9" applyFont="1" applyAlignment="1">
      <alignment wrapText="1"/>
    </xf>
    <xf numFmtId="0" fontId="4" fillId="0" borderId="0" xfId="9" applyFont="1" applyAlignment="1">
      <alignment wrapText="1"/>
    </xf>
    <xf numFmtId="0" fontId="16" fillId="7" borderId="48" xfId="9" applyFont="1" applyFill="1" applyBorder="1" applyAlignment="1">
      <alignment horizontal="center" vertical="center"/>
    </xf>
    <xf numFmtId="0" fontId="16" fillId="0" borderId="50" xfId="9" applyFont="1" applyBorder="1" applyAlignment="1">
      <alignment horizontal="center" vertical="center"/>
    </xf>
    <xf numFmtId="0" fontId="6" fillId="0" borderId="1" xfId="9" applyFont="1" applyBorder="1" applyAlignment="1">
      <alignment wrapText="1"/>
    </xf>
    <xf numFmtId="0" fontId="29" fillId="0" borderId="2" xfId="9" applyBorder="1" applyAlignment="1">
      <alignment wrapText="1"/>
    </xf>
    <xf numFmtId="0" fontId="29" fillId="0" borderId="3" xfId="9" applyBorder="1" applyAlignment="1">
      <alignment wrapText="1"/>
    </xf>
    <xf numFmtId="0" fontId="6" fillId="0" borderId="32" xfId="9" applyFont="1" applyBorder="1" applyAlignment="1">
      <alignment wrapText="1"/>
    </xf>
    <xf numFmtId="0" fontId="29" fillId="0" borderId="20" xfId="9" applyBorder="1" applyAlignment="1">
      <alignment wrapText="1"/>
    </xf>
    <xf numFmtId="0" fontId="29" fillId="0" borderId="8" xfId="9" applyBorder="1" applyAlignment="1">
      <alignment wrapText="1"/>
    </xf>
    <xf numFmtId="0" fontId="6" fillId="0" borderId="36" xfId="9" applyFont="1" applyBorder="1" applyAlignment="1">
      <alignment wrapText="1"/>
    </xf>
    <xf numFmtId="0" fontId="29" fillId="0" borderId="0" xfId="9" applyBorder="1" applyAlignment="1">
      <alignment wrapText="1"/>
    </xf>
    <xf numFmtId="0" fontId="29" fillId="0" borderId="11" xfId="9" applyBorder="1" applyAlignment="1">
      <alignment wrapText="1"/>
    </xf>
    <xf numFmtId="4" fontId="30" fillId="0" borderId="8" xfId="9" applyNumberFormat="1" applyFont="1" applyFill="1" applyBorder="1" applyAlignment="1">
      <alignment horizontal="center"/>
    </xf>
    <xf numFmtId="4" fontId="9" fillId="0" borderId="23" xfId="9" quotePrefix="1" applyNumberFormat="1" applyFont="1" applyFill="1" applyBorder="1" applyAlignment="1">
      <alignment horizontal="center"/>
    </xf>
    <xf numFmtId="4" fontId="9" fillId="0" borderId="26" xfId="9" quotePrefix="1" applyNumberFormat="1" applyFont="1" applyFill="1" applyBorder="1" applyAlignment="1">
      <alignment horizontal="center"/>
    </xf>
    <xf numFmtId="4" fontId="9" fillId="0" borderId="41" xfId="9" quotePrefix="1" applyNumberFormat="1" applyFont="1" applyFill="1" applyBorder="1" applyAlignment="1">
      <alignment horizontal="center"/>
    </xf>
    <xf numFmtId="4" fontId="9" fillId="0" borderId="35" xfId="9" quotePrefix="1" applyNumberFormat="1" applyFont="1" applyFill="1" applyBorder="1" applyAlignment="1">
      <alignment horizontal="center"/>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4" fontId="9" fillId="0" borderId="115" xfId="9" quotePrefix="1" applyNumberFormat="1" applyFont="1" applyFill="1" applyBorder="1" applyAlignment="1">
      <alignment horizontal="center"/>
    </xf>
    <xf numFmtId="4" fontId="30" fillId="0" borderId="128" xfId="9" applyNumberFormat="1" applyFont="1" applyFill="1" applyBorder="1" applyAlignment="1">
      <alignment horizontal="center"/>
    </xf>
    <xf numFmtId="4" fontId="9" fillId="0" borderId="127"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4" fontId="9" fillId="0" borderId="136" xfId="9" quotePrefix="1" applyNumberFormat="1" applyFont="1" applyFill="1" applyBorder="1" applyAlignment="1">
      <alignment horizontal="center"/>
    </xf>
    <xf numFmtId="4" fontId="9" fillId="0" borderId="135" xfId="9" quotePrefix="1" applyNumberFormat="1" applyFont="1" applyFill="1" applyBorder="1" applyAlignment="1">
      <alignment horizontal="center"/>
    </xf>
    <xf numFmtId="4" fontId="9" fillId="0" borderId="141" xfId="9" quotePrefix="1" applyNumberFormat="1" applyFont="1" applyFill="1" applyBorder="1" applyAlignment="1">
      <alignment horizontal="center"/>
    </xf>
    <xf numFmtId="4" fontId="30" fillId="0" borderId="133" xfId="9" applyNumberFormat="1" applyFont="1" applyFill="1" applyBorder="1" applyAlignment="1">
      <alignment horizontal="center"/>
    </xf>
    <xf numFmtId="4" fontId="9" fillId="0" borderId="134" xfId="9" quotePrefix="1" applyNumberFormat="1" applyFont="1" applyFill="1" applyBorder="1" applyAlignment="1">
      <alignment horizontal="center"/>
    </xf>
    <xf numFmtId="0" fontId="5" fillId="2" borderId="23" xfId="9" applyFont="1" applyFill="1" applyBorder="1" applyAlignment="1">
      <alignment horizontal="center" vertical="center"/>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18" fillId="3" borderId="48" xfId="9" applyFont="1" applyFill="1" applyBorder="1" applyAlignment="1">
      <alignment horizontal="center" vertical="center" wrapText="1"/>
    </xf>
    <xf numFmtId="0" fontId="9" fillId="0" borderId="49" xfId="9" applyFont="1" applyBorder="1" applyAlignment="1"/>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4" fillId="0" borderId="34" xfId="0" applyFont="1" applyBorder="1" applyAlignment="1"/>
    <xf numFmtId="0" fontId="4" fillId="0" borderId="35" xfId="0" applyFont="1" applyBorder="1" applyAlignment="1"/>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8" xfId="9" applyFont="1" applyFill="1" applyBorder="1" applyAlignment="1">
      <alignment horizontal="center" vertical="center" wrapText="1"/>
    </xf>
    <xf numFmtId="0" fontId="18" fillId="2" borderId="49"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18" fillId="3" borderId="48" xfId="9" applyFont="1" applyFill="1" applyBorder="1" applyAlignment="1">
      <alignment horizontal="center" vertical="center"/>
    </xf>
    <xf numFmtId="0" fontId="18" fillId="3" borderId="49"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3" fontId="8" fillId="0" borderId="0"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6" borderId="49" xfId="6" applyNumberFormat="1" applyFont="1" applyFill="1" applyBorder="1" applyAlignment="1">
      <alignment horizontal="center" vertical="center"/>
    </xf>
    <xf numFmtId="0" fontId="0" fillId="0" borderId="50" xfId="0" applyBorder="1" applyAlignment="1">
      <alignment vertical="center"/>
    </xf>
    <xf numFmtId="3" fontId="73" fillId="0" borderId="0" xfId="0" applyNumberFormat="1" applyFont="1" applyBorder="1" applyAlignment="1">
      <alignment horizontal="center"/>
    </xf>
    <xf numFmtId="0" fontId="4" fillId="0" borderId="0" xfId="6" applyFont="1" applyBorder="1" applyAlignment="1"/>
    <xf numFmtId="3" fontId="8" fillId="16" borderId="43" xfId="6" applyNumberFormat="1" applyFont="1" applyFill="1" applyBorder="1" applyAlignment="1">
      <alignment horizontal="center" vertical="center"/>
    </xf>
    <xf numFmtId="0" fontId="0" fillId="0" borderId="65" xfId="0" applyBorder="1" applyAlignment="1">
      <alignment vertical="center"/>
    </xf>
    <xf numFmtId="3" fontId="14" fillId="16" borderId="49" xfId="6" applyNumberFormat="1" applyFont="1" applyFill="1" applyBorder="1" applyAlignment="1">
      <alignment horizont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0" fontId="46" fillId="23" borderId="48" xfId="6" applyFont="1" applyFill="1" applyBorder="1" applyAlignment="1">
      <alignment horizontal="center" vertical="center" wrapText="1"/>
    </xf>
    <xf numFmtId="0" fontId="46" fillId="23" borderId="49" xfId="6" applyFont="1" applyFill="1" applyBorder="1" applyAlignment="1">
      <alignment horizontal="center" vertical="center" wrapText="1"/>
    </xf>
    <xf numFmtId="0" fontId="46" fillId="23" borderId="50" xfId="6" applyFont="1" applyFill="1" applyBorder="1" applyAlignment="1">
      <alignment horizontal="center" vertical="center" wrapText="1"/>
    </xf>
    <xf numFmtId="0" fontId="45" fillId="4" borderId="6" xfId="6" applyFont="1" applyFill="1" applyBorder="1" applyAlignment="1">
      <alignment horizontal="center"/>
    </xf>
    <xf numFmtId="0" fontId="45" fillId="4" borderId="4" xfId="6" applyFont="1" applyFill="1" applyBorder="1" applyAlignment="1">
      <alignment horizontal="center"/>
    </xf>
    <xf numFmtId="0" fontId="45" fillId="4" borderId="5" xfId="6" applyFont="1" applyFill="1" applyBorder="1" applyAlignment="1">
      <alignment horizontal="center"/>
    </xf>
    <xf numFmtId="3" fontId="8" fillId="0" borderId="0" xfId="6" applyNumberFormat="1" applyFont="1" applyBorder="1" applyAlignment="1">
      <alignment horizontal="center"/>
    </xf>
    <xf numFmtId="0" fontId="45" fillId="18" borderId="49" xfId="0" applyFont="1" applyFill="1" applyBorder="1" applyAlignment="1">
      <alignment horizontal="center" vertical="center" wrapText="1"/>
    </xf>
    <xf numFmtId="0" fontId="46" fillId="4" borderId="48" xfId="6" applyFont="1" applyFill="1" applyBorder="1" applyAlignment="1">
      <alignment horizontal="center" vertical="center" wrapText="1"/>
    </xf>
    <xf numFmtId="0" fontId="45" fillId="18" borderId="6" xfId="6" applyFont="1" applyFill="1" applyBorder="1" applyAlignment="1">
      <alignment horizontal="center" vertical="center"/>
    </xf>
    <xf numFmtId="0" fontId="45" fillId="18" borderId="5" xfId="6" applyFont="1" applyFill="1" applyBorder="1" applyAlignment="1">
      <alignment horizontal="center" vertical="center"/>
    </xf>
    <xf numFmtId="0" fontId="43" fillId="17" borderId="29" xfId="6" applyFont="1" applyFill="1" applyBorder="1" applyAlignment="1">
      <alignment horizontal="center" vertical="center"/>
    </xf>
    <xf numFmtId="0" fontId="43" fillId="17"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14" fillId="17" borderId="29" xfId="6" applyFont="1" applyFill="1" applyBorder="1" applyAlignment="1">
      <alignment horizontal="center" vertical="center" wrapText="1"/>
    </xf>
    <xf numFmtId="0" fontId="0" fillId="0" borderId="10" xfId="0" applyBorder="1" applyAlignment="1">
      <alignment horizontal="center" vertical="center"/>
    </xf>
    <xf numFmtId="0" fontId="0" fillId="0" borderId="24" xfId="0" applyBorder="1" applyAlignment="1">
      <alignment horizontal="center" vertical="center"/>
    </xf>
    <xf numFmtId="0" fontId="25" fillId="18" borderId="15" xfId="0" applyFont="1" applyFill="1" applyBorder="1" applyAlignment="1">
      <alignment horizontal="center" vertical="center"/>
    </xf>
    <xf numFmtId="0" fontId="0" fillId="0" borderId="69" xfId="0" applyBorder="1" applyAlignment="1">
      <alignment horizontal="center" vertical="center"/>
    </xf>
    <xf numFmtId="0" fontId="25" fillId="18" borderId="62" xfId="0" applyFont="1" applyFill="1" applyBorder="1" applyAlignment="1">
      <alignment horizontal="center" vertical="center"/>
    </xf>
    <xf numFmtId="0" fontId="0" fillId="0" borderId="79" xfId="0" applyBorder="1" applyAlignment="1">
      <alignment horizontal="center" vertical="center"/>
    </xf>
    <xf numFmtId="0" fontId="48" fillId="14" borderId="48" xfId="6" applyFont="1" applyFill="1" applyBorder="1" applyAlignment="1">
      <alignment horizontal="center" vertical="center"/>
    </xf>
    <xf numFmtId="0" fontId="48" fillId="14" borderId="49" xfId="6" applyFont="1" applyFill="1" applyBorder="1" applyAlignment="1">
      <alignment horizontal="center" vertical="center"/>
    </xf>
    <xf numFmtId="0" fontId="43" fillId="17" borderId="48" xfId="6" applyFont="1" applyFill="1" applyBorder="1" applyAlignment="1">
      <alignment horizontal="center" vertical="center"/>
    </xf>
    <xf numFmtId="0" fontId="43"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3" fillId="15" borderId="28" xfId="6" applyFont="1" applyFill="1" applyBorder="1" applyAlignment="1">
      <alignment horizontal="center" vertical="center" wrapText="1"/>
    </xf>
    <xf numFmtId="0" fontId="33" fillId="15" borderId="43" xfId="6" applyFont="1" applyFill="1" applyBorder="1" applyAlignment="1">
      <alignment horizontal="center" vertical="center" wrapText="1"/>
    </xf>
    <xf numFmtId="0" fontId="33" fillId="15" borderId="65" xfId="6" applyFont="1" applyFill="1" applyBorder="1" applyAlignment="1">
      <alignment horizontal="center" vertical="center" wrapText="1"/>
    </xf>
    <xf numFmtId="0" fontId="33" fillId="15" borderId="23" xfId="6" applyFont="1" applyFill="1" applyBorder="1" applyAlignment="1">
      <alignment horizontal="center" vertical="center" wrapText="1"/>
    </xf>
    <xf numFmtId="0" fontId="33" fillId="15" borderId="34" xfId="6" applyFont="1" applyFill="1" applyBorder="1" applyAlignment="1">
      <alignment horizontal="center" vertical="center" wrapText="1"/>
    </xf>
    <xf numFmtId="0" fontId="33" fillId="15" borderId="35" xfId="6" applyFont="1" applyFill="1" applyBorder="1" applyAlignment="1">
      <alignment horizontal="center" vertical="center" wrapText="1"/>
    </xf>
    <xf numFmtId="0" fontId="46" fillId="14" borderId="48" xfId="6" applyFont="1" applyFill="1" applyBorder="1" applyAlignment="1">
      <alignment horizontal="center" vertical="center" wrapText="1"/>
    </xf>
    <xf numFmtId="0" fontId="74" fillId="14" borderId="49" xfId="0" applyFont="1" applyFill="1" applyBorder="1" applyAlignment="1">
      <alignment horizontal="center" vertical="center" wrapText="1"/>
    </xf>
    <xf numFmtId="0" fontId="74" fillId="14"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3" fillId="4" borderId="29" xfId="6" applyFont="1" applyFill="1" applyBorder="1" applyAlignment="1">
      <alignment horizontal="center" vertical="center" wrapText="1"/>
    </xf>
    <xf numFmtId="0" fontId="69" fillId="0" borderId="24" xfId="0" applyFont="1" applyBorder="1" applyAlignment="1">
      <alignment horizontal="center" vertical="center" wrapText="1"/>
    </xf>
    <xf numFmtId="0" fontId="25" fillId="17" borderId="29" xfId="6" applyFont="1" applyFill="1" applyBorder="1" applyAlignment="1">
      <alignment horizontal="center" vertical="center" wrapText="1"/>
    </xf>
    <xf numFmtId="0" fontId="48" fillId="14" borderId="50" xfId="6" applyFont="1" applyFill="1" applyBorder="1" applyAlignment="1">
      <alignment horizontal="center" vertical="center"/>
    </xf>
    <xf numFmtId="0" fontId="14" fillId="18" borderId="48" xfId="6" applyFont="1" applyFill="1" applyBorder="1" applyAlignment="1">
      <alignment horizontal="center" vertical="center"/>
    </xf>
    <xf numFmtId="0" fontId="14" fillId="18" borderId="50" xfId="6" applyFont="1" applyFill="1" applyBorder="1" applyAlignment="1">
      <alignment horizontal="center" vertical="center"/>
    </xf>
    <xf numFmtId="0" fontId="14" fillId="15" borderId="29" xfId="6" applyFont="1" applyFill="1" applyBorder="1" applyAlignment="1">
      <alignment horizontal="center" vertical="center"/>
    </xf>
    <xf numFmtId="0" fontId="14" fillId="15" borderId="10" xfId="6" applyFont="1" applyFill="1" applyBorder="1" applyAlignment="1">
      <alignment horizontal="center" vertical="center"/>
    </xf>
    <xf numFmtId="0" fontId="14" fillId="15" borderId="24" xfId="6" applyFont="1" applyFill="1" applyBorder="1" applyAlignment="1">
      <alignment horizontal="center"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8" fillId="0" borderId="36" xfId="6" applyNumberFormat="1" applyFont="1" applyFill="1" applyBorder="1" applyAlignment="1">
      <alignment horizontal="center" vertical="center"/>
    </xf>
    <xf numFmtId="3" fontId="8" fillId="0" borderId="36" xfId="6" applyNumberFormat="1" applyFont="1" applyBorder="1" applyAlignment="1">
      <alignment horizontal="center"/>
    </xf>
    <xf numFmtId="3" fontId="73" fillId="0" borderId="36" xfId="0" applyNumberFormat="1" applyFont="1" applyBorder="1" applyAlignment="1">
      <alignment horizontal="center"/>
    </xf>
    <xf numFmtId="0" fontId="25" fillId="18" borderId="62" xfId="0" applyFont="1" applyFill="1" applyBorder="1" applyAlignment="1">
      <alignment horizontal="center" vertical="center" wrapText="1"/>
    </xf>
    <xf numFmtId="0" fontId="47" fillId="14" borderId="49" xfId="0" applyFont="1" applyFill="1" applyBorder="1" applyAlignment="1">
      <alignment horizontal="center" vertical="center"/>
    </xf>
    <xf numFmtId="0" fontId="47" fillId="14" borderId="50" xfId="0" applyFont="1" applyFill="1" applyBorder="1" applyAlignment="1">
      <alignment horizontal="center" vertical="center"/>
    </xf>
    <xf numFmtId="0" fontId="45" fillId="18" borderId="66"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33" fillId="2" borderId="48" xfId="0" applyFont="1" applyFill="1" applyBorder="1" applyAlignment="1">
      <alignment horizontal="center" vertical="center"/>
    </xf>
    <xf numFmtId="0" fontId="33" fillId="0" borderId="49" xfId="0" applyFont="1" applyBorder="1" applyAlignment="1">
      <alignment horizontal="center" vertical="center"/>
    </xf>
    <xf numFmtId="0" fontId="33"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20" fillId="5" borderId="28" xfId="0" applyFont="1" applyFill="1" applyBorder="1" applyAlignment="1">
      <alignment horizontal="center" vertical="center" wrapText="1"/>
    </xf>
    <xf numFmtId="0" fontId="9" fillId="0" borderId="65" xfId="0" applyFont="1" applyBorder="1" applyAlignment="1">
      <alignment horizontal="center" vertical="center"/>
    </xf>
    <xf numFmtId="0" fontId="20" fillId="5" borderId="6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3" fillId="0" borderId="34" xfId="0" applyFont="1" applyFill="1" applyBorder="1"/>
    <xf numFmtId="0" fontId="3" fillId="0" borderId="35" xfId="0" applyFont="1" applyFill="1" applyBorder="1"/>
    <xf numFmtId="0" fontId="0" fillId="0" borderId="34" xfId="0" applyFill="1" applyBorder="1"/>
    <xf numFmtId="0" fontId="0" fillId="0" borderId="35" xfId="0" applyFill="1" applyBorder="1"/>
    <xf numFmtId="0" fontId="25" fillId="0" borderId="48" xfId="0" applyFont="1" applyBorder="1" applyAlignment="1">
      <alignment horizontal="center" vertical="center" wrapText="1"/>
    </xf>
    <xf numFmtId="0" fontId="3" fillId="0" borderId="49" xfId="0" applyFont="1" applyBorder="1"/>
    <xf numFmtId="0" fontId="3" fillId="0" borderId="50" xfId="0" applyFont="1" applyBorder="1"/>
    <xf numFmtId="0" fontId="0" fillId="0" borderId="49" xfId="0" applyBorder="1"/>
    <xf numFmtId="0" fontId="0" fillId="0" borderId="50" xfId="0" applyBorder="1"/>
    <xf numFmtId="0" fontId="48" fillId="0" borderId="0" xfId="0" applyFont="1" applyAlignment="1">
      <alignment horizontal="center"/>
    </xf>
    <xf numFmtId="0" fontId="18" fillId="3" borderId="6"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123" xfId="0" applyFont="1" applyFill="1" applyBorder="1" applyAlignment="1">
      <alignment horizontal="center" vertical="center"/>
    </xf>
    <xf numFmtId="0" fontId="76" fillId="0" borderId="36"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104" fillId="0" borderId="0" xfId="0" applyFont="1" applyFill="1" applyBorder="1" applyAlignment="1">
      <alignment wrapText="1"/>
    </xf>
    <xf numFmtId="0" fontId="76" fillId="58" borderId="38" xfId="0" applyFont="1" applyFill="1" applyBorder="1" applyAlignment="1">
      <alignment horizontal="center" vertical="center"/>
    </xf>
    <xf numFmtId="0" fontId="76" fillId="58" borderId="138" xfId="0" applyFont="1" applyFill="1" applyBorder="1" applyAlignment="1">
      <alignment horizontal="center" vertical="center"/>
    </xf>
    <xf numFmtId="0" fontId="76" fillId="58" borderId="126" xfId="0" applyFont="1" applyFill="1" applyBorder="1" applyAlignment="1">
      <alignment horizontal="center" vertical="center"/>
    </xf>
    <xf numFmtId="0" fontId="76" fillId="2" borderId="38" xfId="0" applyFont="1" applyFill="1" applyBorder="1" applyAlignment="1">
      <alignment horizontal="center" vertical="center"/>
    </xf>
    <xf numFmtId="0" fontId="76" fillId="2" borderId="138" xfId="0" applyFont="1" applyFill="1" applyBorder="1" applyAlignment="1">
      <alignment horizontal="center" vertical="center"/>
    </xf>
    <xf numFmtId="0" fontId="76" fillId="2" borderId="126" xfId="0" applyFont="1" applyFill="1" applyBorder="1" applyAlignment="1">
      <alignment horizontal="center" vertical="center"/>
    </xf>
    <xf numFmtId="0" fontId="18" fillId="9"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6"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4" xfId="0" applyFont="1" applyFill="1" applyBorder="1" applyAlignment="1">
      <alignment horizontal="center" vertical="center"/>
    </xf>
    <xf numFmtId="0" fontId="25" fillId="22"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0" fontId="14" fillId="3" borderId="48" xfId="0" applyFont="1" applyFill="1" applyBorder="1" applyAlignment="1">
      <alignment horizontal="center" vertical="center" wrapText="1"/>
    </xf>
    <xf numFmtId="0" fontId="76" fillId="2" borderId="43" xfId="0" applyFont="1" applyFill="1" applyBorder="1" applyAlignment="1">
      <alignment horizontal="center" vertical="center"/>
    </xf>
    <xf numFmtId="0" fontId="76" fillId="2" borderId="65" xfId="0" applyFont="1" applyFill="1" applyBorder="1" applyAlignment="1">
      <alignment horizontal="center" vertical="center"/>
    </xf>
    <xf numFmtId="0" fontId="76" fillId="2" borderId="34" xfId="0" applyFont="1" applyFill="1" applyBorder="1" applyAlignment="1">
      <alignment horizontal="center" vertical="center"/>
    </xf>
    <xf numFmtId="0" fontId="76" fillId="2" borderId="35" xfId="0" applyFont="1" applyFill="1" applyBorder="1" applyAlignment="1">
      <alignment horizontal="center" vertical="center"/>
    </xf>
    <xf numFmtId="0" fontId="6" fillId="4" borderId="64" xfId="0" applyFont="1" applyFill="1" applyBorder="1" applyAlignment="1">
      <alignment horizontal="left" vertical="center"/>
    </xf>
    <xf numFmtId="0" fontId="6" fillId="4" borderId="30" xfId="0" applyFont="1" applyFill="1" applyBorder="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4" fillId="4" borderId="42"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42" xfId="0" applyFont="1" applyFill="1" applyBorder="1" applyAlignment="1">
      <alignment horizontal="center" vertical="center"/>
    </xf>
    <xf numFmtId="0" fontId="4" fillId="4" borderId="38"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14" fillId="21" borderId="125" xfId="0" applyFont="1" applyFill="1" applyBorder="1" applyAlignment="1">
      <alignment horizontal="center" vertical="center"/>
    </xf>
    <xf numFmtId="0" fontId="14" fillId="21" borderId="126" xfId="0" applyFont="1" applyFill="1" applyBorder="1" applyAlignment="1">
      <alignment horizontal="center" vertical="center"/>
    </xf>
    <xf numFmtId="0" fontId="14" fillId="0" borderId="0" xfId="0" applyFont="1" applyAlignment="1">
      <alignment vertical="center" wrapText="1"/>
    </xf>
    <xf numFmtId="0" fontId="46" fillId="2" borderId="28" xfId="0" applyFont="1" applyFill="1" applyBorder="1" applyAlignment="1">
      <alignment horizontal="center" vertical="center"/>
    </xf>
    <xf numFmtId="0" fontId="46" fillId="2" borderId="43" xfId="0" applyFont="1" applyFill="1" applyBorder="1" applyAlignment="1">
      <alignment horizontal="center" vertical="center"/>
    </xf>
    <xf numFmtId="0" fontId="46" fillId="2" borderId="65" xfId="0" applyFont="1" applyFill="1" applyBorder="1" applyAlignment="1">
      <alignment horizontal="center" vertical="center"/>
    </xf>
    <xf numFmtId="0" fontId="46" fillId="2" borderId="23" xfId="0" applyFont="1" applyFill="1" applyBorder="1" applyAlignment="1">
      <alignment horizontal="center" vertical="center"/>
    </xf>
    <xf numFmtId="0" fontId="46" fillId="2" borderId="34" xfId="0" applyFont="1" applyFill="1" applyBorder="1" applyAlignment="1">
      <alignment horizontal="center" vertical="center"/>
    </xf>
    <xf numFmtId="0" fontId="46" fillId="2" borderId="35" xfId="0" applyFont="1" applyFill="1" applyBorder="1" applyAlignment="1">
      <alignment horizontal="center" vertical="center"/>
    </xf>
    <xf numFmtId="0" fontId="14" fillId="27" borderId="124" xfId="0" applyFont="1" applyFill="1" applyBorder="1" applyAlignment="1">
      <alignment horizontal="center" vertical="center"/>
    </xf>
    <xf numFmtId="0" fontId="14" fillId="27" borderId="107" xfId="0" applyFont="1" applyFill="1" applyBorder="1" applyAlignment="1">
      <alignment horizontal="center" vertical="center"/>
    </xf>
    <xf numFmtId="0" fontId="76" fillId="2" borderId="36" xfId="0" applyFont="1" applyFill="1" applyBorder="1" applyAlignment="1">
      <alignment horizontal="center" vertical="center"/>
    </xf>
    <xf numFmtId="0" fontId="76" fillId="2" borderId="0" xfId="0" applyFont="1" applyFill="1" applyBorder="1" applyAlignment="1">
      <alignment horizontal="center" vertical="center"/>
    </xf>
    <xf numFmtId="3" fontId="34" fillId="0" borderId="123" xfId="0" applyNumberFormat="1" applyFont="1" applyBorder="1"/>
    <xf numFmtId="3" fontId="105" fillId="0" borderId="123" xfId="0" applyNumberFormat="1" applyFont="1" applyBorder="1"/>
    <xf numFmtId="0" fontId="14" fillId="0" borderId="0" xfId="0" applyFont="1" applyBorder="1" applyAlignment="1">
      <alignment horizontal="center" vertical="center" wrapText="1"/>
    </xf>
    <xf numFmtId="0" fontId="14" fillId="0" borderId="34" xfId="0" applyFont="1" applyBorder="1" applyAlignment="1">
      <alignment horizontal="center" vertical="center" wrapText="1"/>
    </xf>
    <xf numFmtId="0" fontId="99" fillId="0" borderId="0" xfId="0" applyFont="1" applyBorder="1" applyAlignment="1">
      <alignment horizontal="left"/>
    </xf>
    <xf numFmtId="3" fontId="9" fillId="13" borderId="12" xfId="0" applyNumberFormat="1" applyFont="1" applyFill="1" applyBorder="1" applyAlignment="1">
      <alignment horizontal="center"/>
    </xf>
    <xf numFmtId="0" fontId="27" fillId="0" borderId="24" xfId="0" quotePrefix="1" applyFont="1" applyFill="1" applyBorder="1"/>
    <xf numFmtId="0" fontId="18" fillId="0" borderId="33" xfId="0" applyFont="1" applyFill="1" applyBorder="1" applyAlignment="1">
      <alignment horizontal="center"/>
    </xf>
    <xf numFmtId="0" fontId="18" fillId="0" borderId="25" xfId="0" applyFont="1" applyFill="1" applyBorder="1" applyAlignment="1">
      <alignment horizontal="center"/>
    </xf>
    <xf numFmtId="3" fontId="9" fillId="4" borderId="35" xfId="0" applyNumberFormat="1" applyFont="1" applyFill="1" applyBorder="1" applyAlignment="1">
      <alignment horizontal="center"/>
    </xf>
    <xf numFmtId="3" fontId="9" fillId="0" borderId="41" xfId="0" applyNumberFormat="1" applyFont="1" applyFill="1" applyBorder="1" applyAlignment="1">
      <alignment horizontal="center"/>
    </xf>
    <xf numFmtId="3" fontId="9" fillId="0" borderId="27" xfId="0" applyNumberFormat="1" applyFont="1" applyFill="1" applyBorder="1" applyAlignment="1">
      <alignment horizontal="center"/>
    </xf>
    <xf numFmtId="3" fontId="9" fillId="13" borderId="23" xfId="0" applyNumberFormat="1" applyFont="1" applyFill="1" applyBorder="1" applyAlignment="1">
      <alignment horizontal="center"/>
    </xf>
    <xf numFmtId="3" fontId="9" fillId="0" borderId="35" xfId="0" applyNumberFormat="1" applyFont="1" applyFill="1" applyBorder="1" applyAlignment="1">
      <alignment horizontal="center"/>
    </xf>
    <xf numFmtId="3" fontId="3" fillId="0" borderId="9" xfId="0" applyNumberFormat="1" applyFont="1" applyBorder="1"/>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layout/>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6224768"/>
        <c:axId val="96226304"/>
      </c:barChart>
      <c:catAx>
        <c:axId val="96224768"/>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226304"/>
        <c:crosses val="autoZero"/>
        <c:auto val="1"/>
        <c:lblAlgn val="ctr"/>
        <c:lblOffset val="100"/>
        <c:tickLblSkip val="1"/>
        <c:tickMarkSkip val="1"/>
      </c:catAx>
      <c:valAx>
        <c:axId val="962263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224768"/>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3811840"/>
        <c:axId val="93813376"/>
      </c:barChart>
      <c:catAx>
        <c:axId val="93811840"/>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3813376"/>
        <c:crosses val="autoZero"/>
        <c:auto val="1"/>
        <c:lblAlgn val="ctr"/>
        <c:lblOffset val="100"/>
        <c:tickLblSkip val="1"/>
        <c:tickMarkSkip val="1"/>
      </c:catAx>
      <c:valAx>
        <c:axId val="9381337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381184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781"/>
          <c:w val="0.80148980484477361"/>
          <c:h val="0.52205882352944022"/>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110491904"/>
        <c:axId val="110301184"/>
      </c:barChart>
      <c:catAx>
        <c:axId val="110491904"/>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110301184"/>
        <c:crosses val="autoZero"/>
        <c:auto val="1"/>
        <c:lblAlgn val="ctr"/>
        <c:lblOffset val="100"/>
        <c:tickLblSkip val="1"/>
        <c:tickMarkSkip val="1"/>
      </c:catAx>
      <c:valAx>
        <c:axId val="11030118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110491904"/>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7801"/>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110374912"/>
        <c:axId val="110376448"/>
      </c:barChart>
      <c:catAx>
        <c:axId val="110374912"/>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10376448"/>
        <c:crosses val="autoZero"/>
        <c:auto val="1"/>
        <c:lblAlgn val="ctr"/>
        <c:lblOffset val="100"/>
        <c:tickLblSkip val="1"/>
        <c:tickMarkSkip val="1"/>
      </c:catAx>
      <c:valAx>
        <c:axId val="11037644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10374912"/>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617"/>
          <c:y val="3.7036714284232282E-2"/>
        </c:manualLayout>
      </c:layout>
      <c:overlay val="1"/>
      <c:spPr>
        <a:noFill/>
        <a:ln w="25400">
          <a:noFill/>
        </a:ln>
      </c:spPr>
    </c:title>
    <c:plotArea>
      <c:layout>
        <c:manualLayout>
          <c:layoutTarget val="inner"/>
          <c:xMode val="edge"/>
          <c:yMode val="edge"/>
          <c:x val="0.11581199262442236"/>
          <c:y val="0.29677092446777487"/>
          <c:w val="0.85363236467951464"/>
          <c:h val="0.49635024788570342"/>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110798720"/>
        <c:axId val="110809088"/>
      </c:lineChart>
      <c:catAx>
        <c:axId val="110798720"/>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10809088"/>
        <c:crosses val="autoZero"/>
        <c:auto val="1"/>
        <c:lblAlgn val="ctr"/>
        <c:lblOffset val="100"/>
      </c:catAx>
      <c:valAx>
        <c:axId val="110809088"/>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10798720"/>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609"/>
          <c:y val="3.7036714284232282E-2"/>
        </c:manualLayout>
      </c:layout>
      <c:overlay val="1"/>
      <c:spPr>
        <a:noFill/>
        <a:ln w="25400">
          <a:noFill/>
        </a:ln>
      </c:spPr>
    </c:title>
    <c:plotArea>
      <c:layout>
        <c:manualLayout>
          <c:layoutTarget val="inner"/>
          <c:xMode val="edge"/>
          <c:yMode val="edge"/>
          <c:x val="0.11581199262442241"/>
          <c:y val="0.29677092446777487"/>
          <c:w val="0.85363236467951464"/>
          <c:h val="0.49635024788570326"/>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108548096"/>
        <c:axId val="108549632"/>
      </c:lineChart>
      <c:catAx>
        <c:axId val="108548096"/>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8549632"/>
        <c:crosses val="autoZero"/>
        <c:auto val="1"/>
        <c:lblAlgn val="ctr"/>
        <c:lblOffset val="100"/>
      </c:catAx>
      <c:valAx>
        <c:axId val="108549632"/>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8548096"/>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Credito'!$N$3:$N$19</c:f>
              <c:strCache>
                <c:ptCount val="17"/>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strCache>
            </c:strRef>
          </c:cat>
          <c:val>
            <c:numRef>
              <c:f>'8.1 Credito'!$O$3:$O$19</c:f>
              <c:numCache>
                <c:formatCode>#,##0.00</c:formatCode>
                <c:ptCount val="17"/>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4158.84</c:v>
                </c:pt>
                <c:pt idx="16">
                  <c:v>4384.9949999999999</c:v>
                </c:pt>
              </c:numCache>
            </c:numRef>
          </c:val>
        </c:ser>
        <c:ser>
          <c:idx val="1"/>
          <c:order val="1"/>
          <c:tx>
            <c:strRef>
              <c:f>'8.1 Credito'!$P$2</c:f>
              <c:strCache>
                <c:ptCount val="1"/>
                <c:pt idx="0">
                  <c:v>Impieghi</c:v>
                </c:pt>
              </c:strCache>
            </c:strRef>
          </c:tx>
          <c:spPr>
            <a:solidFill>
              <a:srgbClr val="C0504D"/>
            </a:solidFill>
            <a:ln w="25400">
              <a:noFill/>
            </a:ln>
          </c:spPr>
          <c:cat>
            <c:strRef>
              <c:f>'8.1 Credito'!$N$3:$N$19</c:f>
              <c:strCache>
                <c:ptCount val="17"/>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strCache>
            </c:strRef>
          </c:cat>
          <c:val>
            <c:numRef>
              <c:f>'8.1 Credito'!$P$3:$P$19</c:f>
              <c:numCache>
                <c:formatCode>#,##0.00</c:formatCode>
                <c:ptCount val="17"/>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pt idx="16" formatCode="General">
                  <c:v>4292.04</c:v>
                </c:pt>
              </c:numCache>
            </c:numRef>
          </c:val>
        </c:ser>
        <c:gapWidth val="75"/>
        <c:overlap val="-25"/>
        <c:axId val="110786048"/>
        <c:axId val="110787584"/>
      </c:barChart>
      <c:catAx>
        <c:axId val="110786048"/>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10787584"/>
        <c:crosses val="autoZero"/>
        <c:auto val="1"/>
        <c:lblAlgn val="ctr"/>
        <c:lblOffset val="100"/>
      </c:catAx>
      <c:valAx>
        <c:axId val="110787584"/>
        <c:scaling>
          <c:orientation val="minMax"/>
          <c:max val="4600"/>
          <c:min val="150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110786048"/>
        <c:crosses val="autoZero"/>
        <c:crossBetween val="between"/>
      </c:valAx>
      <c:spPr>
        <a:solidFill>
          <a:srgbClr val="FFFFFF"/>
        </a:solidFill>
        <a:ln w="25400">
          <a:noFill/>
        </a:ln>
      </c:spPr>
    </c:plotArea>
    <c:legend>
      <c:legendPos val="r"/>
      <c:layout>
        <c:manualLayout>
          <c:xMode val="edge"/>
          <c:yMode val="edge"/>
          <c:x val="9.6187070641635009E-2"/>
          <c:y val="5.2345828071905146E-2"/>
          <c:w val="0.31153091381874776"/>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layout/>
      <c:overlay val="1"/>
    </c:title>
    <c:plotArea>
      <c:layout>
        <c:manualLayout>
          <c:layoutTarget val="inner"/>
          <c:xMode val="edge"/>
          <c:yMode val="edge"/>
          <c:x val="9.1739650363547892E-2"/>
          <c:y val="0.10286223447161549"/>
          <c:w val="0.89257828773253856"/>
          <c:h val="0.67977923423780295"/>
        </c:manualLayout>
      </c:layout>
      <c:lineChart>
        <c:grouping val="standard"/>
        <c:ser>
          <c:idx val="0"/>
          <c:order val="0"/>
          <c:tx>
            <c:strRef>
              <c:f>'10.1  Import-Export'!$C$4</c:f>
              <c:strCache>
                <c:ptCount val="1"/>
                <c:pt idx="0">
                  <c:v>IMPORT</c:v>
                </c:pt>
              </c:strCache>
            </c:strRef>
          </c:tx>
          <c:spPr>
            <a:ln w="38100">
              <a:solidFill>
                <a:schemeClr val="accent1"/>
              </a:solidFill>
              <a:prstDash val="solid"/>
            </a:ln>
          </c:spPr>
          <c:marker>
            <c:symbol val="none"/>
          </c:marker>
          <c:cat>
            <c:strRef>
              <c:f>'10.1  Import-Export'!$B$5:$B$57</c:f>
              <c:strCache>
                <c:ptCount val="53"/>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strCache>
            </c:strRef>
          </c:cat>
          <c:val>
            <c:numRef>
              <c:f>'10.1  Import-Export'!$C$5:$C$57</c:f>
              <c:numCache>
                <c:formatCode>#,##0.00</c:formatCode>
                <c:ptCount val="53"/>
                <c:pt idx="0">
                  <c:v>86.9</c:v>
                </c:pt>
                <c:pt idx="1">
                  <c:v>102</c:v>
                </c:pt>
                <c:pt idx="2">
                  <c:v>100</c:v>
                </c:pt>
                <c:pt idx="3">
                  <c:v>107.3</c:v>
                </c:pt>
                <c:pt idx="4">
                  <c:v>100.1</c:v>
                </c:pt>
                <c:pt idx="5">
                  <c:v>112.6</c:v>
                </c:pt>
                <c:pt idx="6">
                  <c:v>104</c:v>
                </c:pt>
                <c:pt idx="7">
                  <c:v>110.8</c:v>
                </c:pt>
                <c:pt idx="8">
                  <c:v>108.8</c:v>
                </c:pt>
                <c:pt idx="9">
                  <c:v>112.8</c:v>
                </c:pt>
                <c:pt idx="10">
                  <c:v>104.3</c:v>
                </c:pt>
                <c:pt idx="11">
                  <c:v>125.2</c:v>
                </c:pt>
                <c:pt idx="12">
                  <c:v>117.14920000000001</c:v>
                </c:pt>
                <c:pt idx="13">
                  <c:v>127.15079999999999</c:v>
                </c:pt>
                <c:pt idx="14">
                  <c:v>128.50400000000002</c:v>
                </c:pt>
                <c:pt idx="15">
                  <c:v>113.4218</c:v>
                </c:pt>
                <c:pt idx="16">
                  <c:v>120.892</c:v>
                </c:pt>
                <c:pt idx="17">
                  <c:v>134.9923</c:v>
                </c:pt>
                <c:pt idx="18">
                  <c:v>119.818</c:v>
                </c:pt>
                <c:pt idx="19">
                  <c:v>127.71280000000002</c:v>
                </c:pt>
                <c:pt idx="20">
                  <c:v>105.061571</c:v>
                </c:pt>
                <c:pt idx="21">
                  <c:v>104.07027600000001</c:v>
                </c:pt>
                <c:pt idx="22">
                  <c:v>103.98547499999999</c:v>
                </c:pt>
                <c:pt idx="23">
                  <c:v>103.51906</c:v>
                </c:pt>
                <c:pt idx="24">
                  <c:v>95.877565000000004</c:v>
                </c:pt>
                <c:pt idx="25">
                  <c:v>117.73960599999999</c:v>
                </c:pt>
                <c:pt idx="26">
                  <c:v>111.20545300000001</c:v>
                </c:pt>
                <c:pt idx="27">
                  <c:v>119.170227</c:v>
                </c:pt>
                <c:pt idx="28">
                  <c:v>114.924819</c:v>
                </c:pt>
                <c:pt idx="29">
                  <c:v>134.15082200000001</c:v>
                </c:pt>
                <c:pt idx="30">
                  <c:v>113.01763899999999</c:v>
                </c:pt>
                <c:pt idx="31">
                  <c:v>101.90765</c:v>
                </c:pt>
                <c:pt idx="32">
                  <c:v>92.144000000000005</c:v>
                </c:pt>
                <c:pt idx="33">
                  <c:v>105.219854</c:v>
                </c:pt>
                <c:pt idx="34">
                  <c:v>94.127877999999995</c:v>
                </c:pt>
                <c:pt idx="35">
                  <c:v>99.913904000000002</c:v>
                </c:pt>
                <c:pt idx="36">
                  <c:v>92.685868999999997</c:v>
                </c:pt>
                <c:pt idx="37">
                  <c:v>99.590618000000006</c:v>
                </c:pt>
                <c:pt idx="38">
                  <c:v>101.13427900000002</c:v>
                </c:pt>
                <c:pt idx="39">
                  <c:v>102.47799500000001</c:v>
                </c:pt>
                <c:pt idx="40">
                  <c:v>103.154467</c:v>
                </c:pt>
                <c:pt idx="41">
                  <c:v>96.927211999999997</c:v>
                </c:pt>
                <c:pt idx="42">
                  <c:v>101.251621</c:v>
                </c:pt>
                <c:pt idx="43">
                  <c:v>94.020109000000005</c:v>
                </c:pt>
                <c:pt idx="44">
                  <c:v>98.953666999999996</c:v>
                </c:pt>
                <c:pt idx="45">
                  <c:v>119.085517</c:v>
                </c:pt>
                <c:pt idx="46">
                  <c:v>103.25267599999999</c:v>
                </c:pt>
                <c:pt idx="47">
                  <c:v>112.106336</c:v>
                </c:pt>
                <c:pt idx="48">
                  <c:v>108.53472499999999</c:v>
                </c:pt>
                <c:pt idx="49">
                  <c:v>102.32020199999999</c:v>
                </c:pt>
                <c:pt idx="50">
                  <c:v>91.168745000000001</c:v>
                </c:pt>
                <c:pt idx="51">
                  <c:v>97.835954000000001</c:v>
                </c:pt>
                <c:pt idx="52">
                  <c:v>114.459577</c:v>
                </c:pt>
              </c:numCache>
            </c:numRef>
          </c:val>
        </c:ser>
        <c:ser>
          <c:idx val="1"/>
          <c:order val="1"/>
          <c:tx>
            <c:strRef>
              <c:f>'10.1  Import-Export'!$D$4</c:f>
              <c:strCache>
                <c:ptCount val="1"/>
                <c:pt idx="0">
                  <c:v>EXPORT</c:v>
                </c:pt>
              </c:strCache>
            </c:strRef>
          </c:tx>
          <c:spPr>
            <a:ln w="38100">
              <a:solidFill>
                <a:schemeClr val="accent2"/>
              </a:solidFill>
              <a:prstDash val="solid"/>
            </a:ln>
          </c:spPr>
          <c:marker>
            <c:symbol val="none"/>
          </c:marker>
          <c:cat>
            <c:strRef>
              <c:f>'10.1  Import-Export'!$B$5:$B$57</c:f>
              <c:strCache>
                <c:ptCount val="53"/>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strCache>
            </c:strRef>
          </c:cat>
          <c:val>
            <c:numRef>
              <c:f>'10.1  Import-Export'!$D$5:$D$57</c:f>
              <c:numCache>
                <c:formatCode>#,##0.00</c:formatCode>
                <c:ptCount val="53"/>
                <c:pt idx="0">
                  <c:v>98.1</c:v>
                </c:pt>
                <c:pt idx="1">
                  <c:v>120</c:v>
                </c:pt>
                <c:pt idx="2">
                  <c:v>109</c:v>
                </c:pt>
                <c:pt idx="3">
                  <c:v>116.3</c:v>
                </c:pt>
                <c:pt idx="4">
                  <c:v>115</c:v>
                </c:pt>
                <c:pt idx="5">
                  <c:v>139.1</c:v>
                </c:pt>
                <c:pt idx="6">
                  <c:v>116.9</c:v>
                </c:pt>
                <c:pt idx="7">
                  <c:v>139.9</c:v>
                </c:pt>
                <c:pt idx="8">
                  <c:v>138</c:v>
                </c:pt>
                <c:pt idx="9">
                  <c:v>154</c:v>
                </c:pt>
                <c:pt idx="10">
                  <c:v>126.319</c:v>
                </c:pt>
                <c:pt idx="11">
                  <c:v>144.30000000000001</c:v>
                </c:pt>
                <c:pt idx="12">
                  <c:v>157.4385</c:v>
                </c:pt>
                <c:pt idx="13">
                  <c:v>164.9853</c:v>
                </c:pt>
                <c:pt idx="14">
                  <c:v>135.7578</c:v>
                </c:pt>
                <c:pt idx="15">
                  <c:v>136.30840000000001</c:v>
                </c:pt>
                <c:pt idx="16">
                  <c:v>160.47510399999999</c:v>
                </c:pt>
                <c:pt idx="17">
                  <c:v>190.98140000000001</c:v>
                </c:pt>
                <c:pt idx="18">
                  <c:v>149.87530000000001</c:v>
                </c:pt>
                <c:pt idx="19">
                  <c:v>140.17449999999999</c:v>
                </c:pt>
                <c:pt idx="20">
                  <c:v>130.35998699999999</c:v>
                </c:pt>
                <c:pt idx="21">
                  <c:v>137.26665700000001</c:v>
                </c:pt>
                <c:pt idx="22">
                  <c:v>110.525148</c:v>
                </c:pt>
                <c:pt idx="23">
                  <c:v>128.50301300000001</c:v>
                </c:pt>
                <c:pt idx="24">
                  <c:v>120.615093</c:v>
                </c:pt>
                <c:pt idx="25">
                  <c:v>138.4007</c:v>
                </c:pt>
                <c:pt idx="26">
                  <c:v>116.06224400000001</c:v>
                </c:pt>
                <c:pt idx="27">
                  <c:v>127.88727299999999</c:v>
                </c:pt>
                <c:pt idx="28">
                  <c:v>127.16831799999999</c:v>
                </c:pt>
                <c:pt idx="29">
                  <c:v>141.95934700000001</c:v>
                </c:pt>
                <c:pt idx="30">
                  <c:v>134.85033200000001</c:v>
                </c:pt>
                <c:pt idx="31">
                  <c:v>138.55620900000002</c:v>
                </c:pt>
                <c:pt idx="32">
                  <c:v>143.06331499999999</c:v>
                </c:pt>
                <c:pt idx="33">
                  <c:v>152.63344900000001</c:v>
                </c:pt>
                <c:pt idx="34">
                  <c:v>138.15964500000001</c:v>
                </c:pt>
                <c:pt idx="35">
                  <c:v>149.242392</c:v>
                </c:pt>
                <c:pt idx="36">
                  <c:v>138.73112900000001</c:v>
                </c:pt>
                <c:pt idx="37">
                  <c:v>140.93101999999999</c:v>
                </c:pt>
                <c:pt idx="38">
                  <c:v>138.15964500000001</c:v>
                </c:pt>
                <c:pt idx="39">
                  <c:v>145.37702899999999</c:v>
                </c:pt>
                <c:pt idx="40">
                  <c:v>134.92362800000001</c:v>
                </c:pt>
                <c:pt idx="41">
                  <c:v>163.383206</c:v>
                </c:pt>
                <c:pt idx="42">
                  <c:v>143.05232599999999</c:v>
                </c:pt>
                <c:pt idx="43">
                  <c:v>163.62988899999999</c:v>
                </c:pt>
                <c:pt idx="44">
                  <c:v>150.97665699999999</c:v>
                </c:pt>
                <c:pt idx="45">
                  <c:v>166.78869399999999</c:v>
                </c:pt>
                <c:pt idx="46">
                  <c:v>151.75549799999999</c:v>
                </c:pt>
                <c:pt idx="47">
                  <c:v>171.83003400000001</c:v>
                </c:pt>
                <c:pt idx="48">
                  <c:v>148.06923499999999</c:v>
                </c:pt>
                <c:pt idx="49">
                  <c:v>166.65907100000001</c:v>
                </c:pt>
                <c:pt idx="50">
                  <c:v>146.974727</c:v>
                </c:pt>
                <c:pt idx="51">
                  <c:v>163.878468</c:v>
                </c:pt>
                <c:pt idx="52">
                  <c:v>157.575502</c:v>
                </c:pt>
              </c:numCache>
            </c:numRef>
          </c:val>
        </c:ser>
        <c:marker val="1"/>
        <c:axId val="111316992"/>
        <c:axId val="111318528"/>
      </c:lineChart>
      <c:catAx>
        <c:axId val="111316992"/>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11318528"/>
        <c:crosses val="autoZero"/>
        <c:lblAlgn val="ctr"/>
        <c:lblOffset val="100"/>
        <c:tickLblSkip val="1"/>
        <c:tickMarkSkip val="1"/>
      </c:catAx>
      <c:valAx>
        <c:axId val="111318528"/>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11316992"/>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315"/>
          <c:y val="0.89078167712811385"/>
          <c:w val="0.3475840934248039"/>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286351706036735"/>
          <c:y val="3.5848588894976566E-2"/>
          <c:w val="0.8787060367454097"/>
          <c:h val="0.75317859335691861"/>
        </c:manualLayout>
      </c:layout>
      <c:lineChart>
        <c:grouping val="standard"/>
        <c:ser>
          <c:idx val="0"/>
          <c:order val="0"/>
          <c:tx>
            <c:strRef>
              <c:f>'10.1  Import-Export'!$R$4</c:f>
              <c:strCache>
                <c:ptCount val="1"/>
                <c:pt idx="0">
                  <c:v>IMPORT</c:v>
                </c:pt>
              </c:strCache>
            </c:strRef>
          </c:tx>
          <c:marker>
            <c:symbol val="none"/>
          </c:marker>
          <c:cat>
            <c:strRef>
              <c:f>'10.1  Import-Export'!$Q$5:$Q$57</c:f>
              <c:strCache>
                <c:ptCount val="53"/>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strCache>
            </c:strRef>
          </c:cat>
          <c:val>
            <c:numRef>
              <c:f>'10.1  Import-Export'!$R$5:$R$57</c:f>
              <c:numCache>
                <c:formatCode>0.0%</c:formatCode>
                <c:ptCount val="53"/>
                <c:pt idx="0">
                  <c:v>0.71576524741081704</c:v>
                </c:pt>
                <c:pt idx="1">
                  <c:v>0.707843137254902</c:v>
                </c:pt>
                <c:pt idx="2">
                  <c:v>0.73699999999999999</c:v>
                </c:pt>
                <c:pt idx="3">
                  <c:v>0.78844361602982294</c:v>
                </c:pt>
                <c:pt idx="4">
                  <c:v>0.76823176823176831</c:v>
                </c:pt>
                <c:pt idx="5">
                  <c:v>0.72291296625222035</c:v>
                </c:pt>
                <c:pt idx="6">
                  <c:v>0.7846153846153846</c:v>
                </c:pt>
                <c:pt idx="7">
                  <c:v>0.75902527075812276</c:v>
                </c:pt>
                <c:pt idx="8">
                  <c:v>0.76102941176470584</c:v>
                </c:pt>
                <c:pt idx="9">
                  <c:v>0.7313829787234043</c:v>
                </c:pt>
                <c:pt idx="10">
                  <c:v>0.76115052732502408</c:v>
                </c:pt>
                <c:pt idx="11">
                  <c:v>0.82587859424920129</c:v>
                </c:pt>
                <c:pt idx="12">
                  <c:v>0.7795759595456051</c:v>
                </c:pt>
                <c:pt idx="13">
                  <c:v>0.75249231621035817</c:v>
                </c:pt>
                <c:pt idx="14">
                  <c:v>0.78577320550333052</c:v>
                </c:pt>
                <c:pt idx="15">
                  <c:v>0.79221102116171671</c:v>
                </c:pt>
                <c:pt idx="16">
                  <c:v>0.79172319094729182</c:v>
                </c:pt>
                <c:pt idx="17">
                  <c:v>0.80490516866517581</c:v>
                </c:pt>
                <c:pt idx="18">
                  <c:v>0.82708774975379318</c:v>
                </c:pt>
                <c:pt idx="19">
                  <c:v>0.82887541421063504</c:v>
                </c:pt>
                <c:pt idx="20">
                  <c:v>0.82275807583345584</c:v>
                </c:pt>
                <c:pt idx="21">
                  <c:v>0.8303679813436835</c:v>
                </c:pt>
                <c:pt idx="22">
                  <c:v>0.85629057327477709</c:v>
                </c:pt>
                <c:pt idx="23">
                  <c:v>0.85021194164630176</c:v>
                </c:pt>
                <c:pt idx="24">
                  <c:v>0.83785947212989809</c:v>
                </c:pt>
                <c:pt idx="25">
                  <c:v>0.84689265904287125</c:v>
                </c:pt>
                <c:pt idx="26">
                  <c:v>0.80542205965385516</c:v>
                </c:pt>
                <c:pt idx="27">
                  <c:v>0.81351812814789726</c:v>
                </c:pt>
                <c:pt idx="28">
                  <c:v>0.7757378064698105</c:v>
                </c:pt>
                <c:pt idx="29">
                  <c:v>0.82836874454634346</c:v>
                </c:pt>
                <c:pt idx="30">
                  <c:v>0.79016869216317642</c:v>
                </c:pt>
                <c:pt idx="31">
                  <c:v>0.76779736359341033</c:v>
                </c:pt>
                <c:pt idx="32">
                  <c:v>0.80592441179024132</c:v>
                </c:pt>
                <c:pt idx="33">
                  <c:v>0.76130590335166215</c:v>
                </c:pt>
                <c:pt idx="34">
                  <c:v>0.75975296075409249</c:v>
                </c:pt>
                <c:pt idx="35">
                  <c:v>0.77285268524789097</c:v>
                </c:pt>
                <c:pt idx="36">
                  <c:v>0.75100940144392447</c:v>
                </c:pt>
                <c:pt idx="37">
                  <c:v>0.75661483494358861</c:v>
                </c:pt>
                <c:pt idx="38">
                  <c:v>0.7336838382958164</c:v>
                </c:pt>
                <c:pt idx="39">
                  <c:v>0.74222845597242604</c:v>
                </c:pt>
                <c:pt idx="40">
                  <c:v>0.79177892509492587</c:v>
                </c:pt>
                <c:pt idx="41">
                  <c:v>0.77324734152056285</c:v>
                </c:pt>
                <c:pt idx="42">
                  <c:v>0.76580745309746701</c:v>
                </c:pt>
                <c:pt idx="43">
                  <c:v>0.69563038902667085</c:v>
                </c:pt>
                <c:pt idx="44">
                  <c:v>0.69986476600205239</c:v>
                </c:pt>
                <c:pt idx="45">
                  <c:v>0.73483797362193093</c:v>
                </c:pt>
                <c:pt idx="46">
                  <c:v>0.71901338421485561</c:v>
                </c:pt>
                <c:pt idx="47">
                  <c:v>0.69914887772266499</c:v>
                </c:pt>
                <c:pt idx="48">
                  <c:v>0.65018809417907497</c:v>
                </c:pt>
                <c:pt idx="49">
                  <c:v>0.74939850099201333</c:v>
                </c:pt>
                <c:pt idx="50">
                  <c:v>0.73116066257136703</c:v>
                </c:pt>
                <c:pt idx="51">
                  <c:v>0.75686917715342195</c:v>
                </c:pt>
                <c:pt idx="52">
                  <c:v>0.74897800819235949</c:v>
                </c:pt>
              </c:numCache>
            </c:numRef>
          </c:val>
        </c:ser>
        <c:ser>
          <c:idx val="1"/>
          <c:order val="1"/>
          <c:tx>
            <c:strRef>
              <c:f>'10.1  Import-Export'!$S$4</c:f>
              <c:strCache>
                <c:ptCount val="1"/>
                <c:pt idx="0">
                  <c:v>EXPORT</c:v>
                </c:pt>
              </c:strCache>
            </c:strRef>
          </c:tx>
          <c:marker>
            <c:symbol val="none"/>
          </c:marker>
          <c:cat>
            <c:strRef>
              <c:f>'10.1  Import-Export'!$Q$5:$Q$57</c:f>
              <c:strCache>
                <c:ptCount val="53"/>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strCache>
            </c:strRef>
          </c:cat>
          <c:val>
            <c:numRef>
              <c:f>'10.1  Import-Export'!$S$5:$S$57</c:f>
              <c:numCache>
                <c:formatCode>0.0%</c:formatCode>
                <c:ptCount val="53"/>
                <c:pt idx="0">
                  <c:v>0.6941896024464832</c:v>
                </c:pt>
                <c:pt idx="1">
                  <c:v>0.67333333333333334</c:v>
                </c:pt>
                <c:pt idx="2">
                  <c:v>0.60733944954128438</c:v>
                </c:pt>
                <c:pt idx="3">
                  <c:v>0.64230438521066213</c:v>
                </c:pt>
                <c:pt idx="4">
                  <c:v>0.66695652173913045</c:v>
                </c:pt>
                <c:pt idx="5">
                  <c:v>0.61610352264557877</c:v>
                </c:pt>
                <c:pt idx="6">
                  <c:v>0.63045337895637299</c:v>
                </c:pt>
                <c:pt idx="7">
                  <c:v>0.65689778413152256</c:v>
                </c:pt>
                <c:pt idx="8">
                  <c:v>0.65724637681159426</c:v>
                </c:pt>
                <c:pt idx="9">
                  <c:v>0.65389610389610386</c:v>
                </c:pt>
                <c:pt idx="10">
                  <c:v>0.61677182371614714</c:v>
                </c:pt>
                <c:pt idx="11">
                  <c:v>0.68191268191268195</c:v>
                </c:pt>
                <c:pt idx="12">
                  <c:v>0.74461456378204816</c:v>
                </c:pt>
                <c:pt idx="13">
                  <c:v>0.69575895549482292</c:v>
                </c:pt>
                <c:pt idx="14">
                  <c:v>0.68274530082249418</c:v>
                </c:pt>
                <c:pt idx="15">
                  <c:v>0.68898175020761743</c:v>
                </c:pt>
                <c:pt idx="16">
                  <c:v>0.73770321407612238</c:v>
                </c:pt>
                <c:pt idx="17">
                  <c:v>0.751272113409997</c:v>
                </c:pt>
                <c:pt idx="18">
                  <c:v>0.69191521217972529</c:v>
                </c:pt>
                <c:pt idx="19">
                  <c:v>0.6576089088956979</c:v>
                </c:pt>
                <c:pt idx="20">
                  <c:v>0.66006935088141738</c:v>
                </c:pt>
                <c:pt idx="21">
                  <c:v>0.6630222807859304</c:v>
                </c:pt>
                <c:pt idx="22">
                  <c:v>0.69360912323772683</c:v>
                </c:pt>
                <c:pt idx="23">
                  <c:v>0.68322780882966527</c:v>
                </c:pt>
                <c:pt idx="24">
                  <c:v>0.68591038602440901</c:v>
                </c:pt>
                <c:pt idx="25">
                  <c:v>0.66103482858106932</c:v>
                </c:pt>
                <c:pt idx="26">
                  <c:v>0.65105132725160819</c:v>
                </c:pt>
                <c:pt idx="27">
                  <c:v>0.67451349126820459</c:v>
                </c:pt>
                <c:pt idx="28">
                  <c:v>0.69901493861073172</c:v>
                </c:pt>
                <c:pt idx="29">
                  <c:v>0.66791516024654574</c:v>
                </c:pt>
                <c:pt idx="30">
                  <c:v>0.62513750429624448</c:v>
                </c:pt>
                <c:pt idx="31">
                  <c:v>0.64753140727168701</c:v>
                </c:pt>
                <c:pt idx="32">
                  <c:v>0.64918259443380022</c:v>
                </c:pt>
                <c:pt idx="33">
                  <c:v>0.64978669256173327</c:v>
                </c:pt>
                <c:pt idx="34">
                  <c:v>0.62542292013290446</c:v>
                </c:pt>
                <c:pt idx="35">
                  <c:v>0.56217031820288699</c:v>
                </c:pt>
                <c:pt idx="36">
                  <c:v>0.63719024444758898</c:v>
                </c:pt>
                <c:pt idx="37">
                  <c:v>0.60689849544834062</c:v>
                </c:pt>
                <c:pt idx="38">
                  <c:v>0.6221830839243977</c:v>
                </c:pt>
                <c:pt idx="39">
                  <c:v>0.61468140884898681</c:v>
                </c:pt>
                <c:pt idx="40">
                  <c:v>0.6644892916754358</c:v>
                </c:pt>
                <c:pt idx="41">
                  <c:v>0.61739150228206441</c:v>
                </c:pt>
                <c:pt idx="42">
                  <c:v>0.60830245430612573</c:v>
                </c:pt>
                <c:pt idx="43">
                  <c:v>0.5726140778595773</c:v>
                </c:pt>
                <c:pt idx="44">
                  <c:v>0.63916570228469161</c:v>
                </c:pt>
                <c:pt idx="45">
                  <c:v>0.63873145981945278</c:v>
                </c:pt>
                <c:pt idx="46">
                  <c:v>0.64818471354494189</c:v>
                </c:pt>
                <c:pt idx="47">
                  <c:v>0.64280054789490404</c:v>
                </c:pt>
                <c:pt idx="48">
                  <c:v>0.68408606960115659</c:v>
                </c:pt>
                <c:pt idx="49">
                  <c:v>0.66324522473787217</c:v>
                </c:pt>
                <c:pt idx="50">
                  <c:v>0.66157118971889639</c:v>
                </c:pt>
                <c:pt idx="51">
                  <c:v>0.61390225468790693</c:v>
                </c:pt>
                <c:pt idx="52">
                  <c:v>0.66153448776574419</c:v>
                </c:pt>
              </c:numCache>
            </c:numRef>
          </c:val>
        </c:ser>
        <c:marker val="1"/>
        <c:axId val="111343488"/>
        <c:axId val="111345024"/>
      </c:lineChart>
      <c:catAx>
        <c:axId val="111343488"/>
        <c:scaling>
          <c:orientation val="minMax"/>
        </c:scaling>
        <c:axPos val="b"/>
        <c:tickLblPos val="nextTo"/>
        <c:crossAx val="111345024"/>
        <c:crosses val="autoZero"/>
        <c:auto val="1"/>
        <c:lblAlgn val="ctr"/>
        <c:lblOffset val="100"/>
      </c:catAx>
      <c:valAx>
        <c:axId val="111345024"/>
        <c:scaling>
          <c:orientation val="minMax"/>
          <c:min val="0.5"/>
        </c:scaling>
        <c:axPos val="l"/>
        <c:majorGridlines/>
        <c:numFmt formatCode="0.0%" sourceLinked="1"/>
        <c:tickLblPos val="nextTo"/>
        <c:crossAx val="111343488"/>
        <c:crosses val="autoZero"/>
        <c:crossBetween val="between"/>
      </c:valAx>
    </c:plotArea>
    <c:legend>
      <c:legendPos val="b"/>
      <c:layout/>
    </c:legend>
    <c:plotVisOnly val="1"/>
  </c:chart>
  <c:txPr>
    <a:bodyPr/>
    <a:lstStyle/>
    <a:p>
      <a:pPr>
        <a:defRPr>
          <a:solidFill>
            <a:sysClr val="windowText" lastClr="000000"/>
          </a:solidFill>
        </a:defRPr>
      </a:pPr>
      <a:endParaRPr lang="it-IT"/>
    </a:p>
  </c:txPr>
  <c:printSettings>
    <c:headerFooter alignWithMargins="0"/>
    <c:pageMargins b="1" l="0.75000000000001465" r="0.7500000000000146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4816E-2"/>
        </c:manualLayout>
      </c:layout>
      <c:overlay val="1"/>
      <c:spPr>
        <a:noFill/>
        <a:ln w="25400">
          <a:noFill/>
        </a:ln>
      </c:spPr>
    </c:title>
    <c:plotArea>
      <c:layout>
        <c:manualLayout>
          <c:layoutTarget val="inner"/>
          <c:xMode val="edge"/>
          <c:yMode val="edge"/>
          <c:x val="0.13394663167104912"/>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108486656"/>
        <c:axId val="108488192"/>
      </c:lineChart>
      <c:catAx>
        <c:axId val="108486656"/>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8488192"/>
        <c:crosses val="autoZero"/>
        <c:lblAlgn val="ctr"/>
        <c:lblOffset val="100"/>
        <c:noMultiLvlLbl val="1"/>
      </c:catAx>
      <c:valAx>
        <c:axId val="108488192"/>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8486656"/>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8867"/>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4906"/>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11585536"/>
        <c:axId val="111591808"/>
      </c:lineChart>
      <c:catAx>
        <c:axId val="111585536"/>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1591808"/>
        <c:crosses val="autoZero"/>
        <c:auto val="1"/>
        <c:lblAlgn val="ctr"/>
        <c:lblOffset val="100"/>
      </c:catAx>
      <c:valAx>
        <c:axId val="111591808"/>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1585536"/>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layout/>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4117888"/>
        <c:axId val="94119424"/>
      </c:barChart>
      <c:catAx>
        <c:axId val="9411788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4119424"/>
        <c:crosses val="autoZero"/>
        <c:auto val="1"/>
        <c:lblAlgn val="ctr"/>
        <c:lblOffset val="100"/>
        <c:tickLblSkip val="1"/>
        <c:tickMarkSkip val="1"/>
      </c:catAx>
      <c:valAx>
        <c:axId val="9411942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4117888"/>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en-US" sz="1200"/>
              <a:t>IMPORTAZIONI</a:t>
            </a:r>
          </a:p>
        </c:rich>
      </c:tx>
      <c:layout/>
    </c:title>
    <c:plotArea>
      <c:layout>
        <c:manualLayout>
          <c:layoutTarget val="inner"/>
          <c:xMode val="edge"/>
          <c:yMode val="edge"/>
          <c:x val="0.14867912883005527"/>
          <c:y val="0.10661543924574425"/>
          <c:w val="0.82923507742596314"/>
          <c:h val="0.66820067106150205"/>
        </c:manualLayout>
      </c:layout>
      <c:lineChart>
        <c:grouping val="standard"/>
        <c:ser>
          <c:idx val="0"/>
          <c:order val="0"/>
          <c:tx>
            <c:strRef>
              <c:f>'12.5 Benchmark Commercio Estero'!$A$8</c:f>
              <c:strCache>
                <c:ptCount val="1"/>
                <c:pt idx="0">
                  <c:v>Aosta </c:v>
                </c:pt>
              </c:strCache>
            </c:strRef>
          </c:tx>
          <c:spPr>
            <a:ln>
              <a:solidFill>
                <a:srgbClr val="66FF99"/>
              </a:solidFill>
            </a:ln>
          </c:spPr>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Estero'!$B$8:$V$8</c:f>
              <c:numCache>
                <c:formatCode>#,##0</c:formatCode>
                <c:ptCount val="21"/>
                <c:pt idx="0">
                  <c:v>67296774</c:v>
                </c:pt>
                <c:pt idx="1">
                  <c:v>72112932</c:v>
                </c:pt>
                <c:pt idx="2">
                  <c:v>63220074</c:v>
                </c:pt>
                <c:pt idx="3">
                  <c:v>58732786</c:v>
                </c:pt>
                <c:pt idx="4">
                  <c:v>54955900</c:v>
                </c:pt>
                <c:pt idx="5">
                  <c:v>56603908</c:v>
                </c:pt>
                <c:pt idx="6">
                  <c:v>51230008</c:v>
                </c:pt>
                <c:pt idx="7">
                  <c:v>48687919</c:v>
                </c:pt>
                <c:pt idx="8">
                  <c:v>46639085</c:v>
                </c:pt>
                <c:pt idx="9">
                  <c:v>56943997</c:v>
                </c:pt>
                <c:pt idx="10">
                  <c:v>53214675</c:v>
                </c:pt>
                <c:pt idx="11">
                  <c:v>45916586</c:v>
                </c:pt>
                <c:pt idx="12">
                  <c:v>51653773</c:v>
                </c:pt>
                <c:pt idx="13">
                  <c:v>61045773</c:v>
                </c:pt>
                <c:pt idx="14">
                  <c:v>54423582</c:v>
                </c:pt>
                <c:pt idx="15">
                  <c:v>41741097</c:v>
                </c:pt>
                <c:pt idx="16">
                  <c:v>50551786</c:v>
                </c:pt>
                <c:pt idx="17">
                  <c:v>51790116</c:v>
                </c:pt>
                <c:pt idx="18">
                  <c:v>52857236</c:v>
                </c:pt>
                <c:pt idx="19">
                  <c:v>53043456</c:v>
                </c:pt>
                <c:pt idx="20">
                  <c:v>58073025</c:v>
                </c:pt>
              </c:numCache>
            </c:numRef>
          </c:val>
        </c:ser>
        <c:ser>
          <c:idx val="1"/>
          <c:order val="1"/>
          <c:tx>
            <c:strRef>
              <c:f>'12.5 Benchmark Commercio Estero'!$A$9</c:f>
              <c:strCache>
                <c:ptCount val="1"/>
                <c:pt idx="0">
                  <c:v>Belluno </c:v>
                </c:pt>
              </c:strCache>
            </c:strRef>
          </c:tx>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Estero'!$B$9:$V$9</c:f>
              <c:numCache>
                <c:formatCode>#,##0</c:formatCode>
                <c:ptCount val="21"/>
                <c:pt idx="0">
                  <c:v>193861124</c:v>
                </c:pt>
                <c:pt idx="1">
                  <c:v>199613702</c:v>
                </c:pt>
                <c:pt idx="2">
                  <c:v>193720764</c:v>
                </c:pt>
                <c:pt idx="3">
                  <c:v>181979840</c:v>
                </c:pt>
                <c:pt idx="4">
                  <c:v>180721310</c:v>
                </c:pt>
                <c:pt idx="5">
                  <c:v>187735473</c:v>
                </c:pt>
                <c:pt idx="6">
                  <c:v>170818216</c:v>
                </c:pt>
                <c:pt idx="7">
                  <c:v>177462302</c:v>
                </c:pt>
                <c:pt idx="8">
                  <c:v>177152569</c:v>
                </c:pt>
                <c:pt idx="9">
                  <c:v>191807614</c:v>
                </c:pt>
                <c:pt idx="10">
                  <c:v>197636130</c:v>
                </c:pt>
                <c:pt idx="11">
                  <c:v>196425503</c:v>
                </c:pt>
                <c:pt idx="12">
                  <c:v>216046654</c:v>
                </c:pt>
                <c:pt idx="13">
                  <c:v>217388932</c:v>
                </c:pt>
                <c:pt idx="14">
                  <c:v>213504655</c:v>
                </c:pt>
                <c:pt idx="15">
                  <c:v>213454597</c:v>
                </c:pt>
                <c:pt idx="16">
                  <c:v>223859318</c:v>
                </c:pt>
                <c:pt idx="17">
                  <c:v>222840733</c:v>
                </c:pt>
                <c:pt idx="18">
                  <c:v>214233409</c:v>
                </c:pt>
                <c:pt idx="19">
                  <c:v>236537181</c:v>
                </c:pt>
                <c:pt idx="20">
                  <c:v>208702859</c:v>
                </c:pt>
              </c:numCache>
            </c:numRef>
          </c:val>
        </c:ser>
        <c:ser>
          <c:idx val="2"/>
          <c:order val="2"/>
          <c:tx>
            <c:strRef>
              <c:f>'12.5 Benchmark Commercio Estero'!$A$10</c:f>
              <c:strCache>
                <c:ptCount val="1"/>
                <c:pt idx="0">
                  <c:v>Bolzano</c:v>
                </c:pt>
              </c:strCache>
            </c:strRef>
          </c:tx>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Estero'!$B$10:$V$10</c:f>
              <c:numCache>
                <c:formatCode>#,##0</c:formatCode>
                <c:ptCount val="21"/>
                <c:pt idx="0">
                  <c:v>1022756632</c:v>
                </c:pt>
                <c:pt idx="1">
                  <c:v>1037472281</c:v>
                </c:pt>
                <c:pt idx="2">
                  <c:v>1048952844</c:v>
                </c:pt>
                <c:pt idx="3">
                  <c:v>1072034329</c:v>
                </c:pt>
                <c:pt idx="4">
                  <c:v>963926163</c:v>
                </c:pt>
                <c:pt idx="5">
                  <c:v>1002670314</c:v>
                </c:pt>
                <c:pt idx="6">
                  <c:v>1012840042</c:v>
                </c:pt>
                <c:pt idx="7">
                  <c:v>1044061896</c:v>
                </c:pt>
                <c:pt idx="8">
                  <c:v>994850496</c:v>
                </c:pt>
                <c:pt idx="9">
                  <c:v>1000955620</c:v>
                </c:pt>
                <c:pt idx="10">
                  <c:v>1004764062</c:v>
                </c:pt>
                <c:pt idx="11">
                  <c:v>1034483826</c:v>
                </c:pt>
                <c:pt idx="12">
                  <c:v>990427685</c:v>
                </c:pt>
                <c:pt idx="13">
                  <c:v>1010039348</c:v>
                </c:pt>
                <c:pt idx="14">
                  <c:v>1034966148</c:v>
                </c:pt>
                <c:pt idx="15">
                  <c:v>1077747121</c:v>
                </c:pt>
                <c:pt idx="16">
                  <c:v>993823575</c:v>
                </c:pt>
                <c:pt idx="17">
                  <c:v>1068378930</c:v>
                </c:pt>
                <c:pt idx="18">
                  <c:v>1052419822</c:v>
                </c:pt>
                <c:pt idx="19">
                  <c:v>1116848297</c:v>
                </c:pt>
                <c:pt idx="20">
                  <c:v>1109133349</c:v>
                </c:pt>
              </c:numCache>
            </c:numRef>
          </c:val>
        </c:ser>
        <c:ser>
          <c:idx val="3"/>
          <c:order val="3"/>
          <c:tx>
            <c:strRef>
              <c:f>'12.5 Benchmark Commercio Estero'!$A$11</c:f>
              <c:strCache>
                <c:ptCount val="1"/>
                <c:pt idx="0">
                  <c:v>Cuneo </c:v>
                </c:pt>
              </c:strCache>
            </c:strRef>
          </c:tx>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Estero'!$B$11:$V$11</c:f>
              <c:numCache>
                <c:formatCode>#,##0</c:formatCode>
                <c:ptCount val="21"/>
                <c:pt idx="0">
                  <c:v>914485043</c:v>
                </c:pt>
                <c:pt idx="1">
                  <c:v>1095301857</c:v>
                </c:pt>
                <c:pt idx="2">
                  <c:v>946942007</c:v>
                </c:pt>
                <c:pt idx="3">
                  <c:v>944648297</c:v>
                </c:pt>
                <c:pt idx="4">
                  <c:v>928710985</c:v>
                </c:pt>
                <c:pt idx="5">
                  <c:v>868242915</c:v>
                </c:pt>
                <c:pt idx="6">
                  <c:v>892511249</c:v>
                </c:pt>
                <c:pt idx="7">
                  <c:v>994221133</c:v>
                </c:pt>
                <c:pt idx="8">
                  <c:v>948826770</c:v>
                </c:pt>
                <c:pt idx="9">
                  <c:v>926659027</c:v>
                </c:pt>
                <c:pt idx="10">
                  <c:v>965668655</c:v>
                </c:pt>
                <c:pt idx="11">
                  <c:v>1044411748</c:v>
                </c:pt>
                <c:pt idx="12">
                  <c:v>972693263</c:v>
                </c:pt>
                <c:pt idx="13">
                  <c:v>996019507</c:v>
                </c:pt>
                <c:pt idx="14">
                  <c:v>1022211538</c:v>
                </c:pt>
                <c:pt idx="15">
                  <c:v>1072148314</c:v>
                </c:pt>
                <c:pt idx="16">
                  <c:v>987283465</c:v>
                </c:pt>
                <c:pt idx="17">
                  <c:v>1012490611</c:v>
                </c:pt>
                <c:pt idx="18">
                  <c:v>968697177</c:v>
                </c:pt>
                <c:pt idx="19">
                  <c:v>1084499400</c:v>
                </c:pt>
                <c:pt idx="20">
                  <c:v>1028683193</c:v>
                </c:pt>
              </c:numCache>
            </c:numRef>
          </c:val>
        </c:ser>
        <c:ser>
          <c:idx val="4"/>
          <c:order val="4"/>
          <c:tx>
            <c:strRef>
              <c:f>'12.5 Benchmark Commercio Estero'!$A$12</c:f>
              <c:strCache>
                <c:ptCount val="1"/>
                <c:pt idx="0">
                  <c:v>Sondrio </c:v>
                </c:pt>
              </c:strCache>
            </c:strRef>
          </c:tx>
          <c:spPr>
            <a:ln>
              <a:solidFill>
                <a:srgbClr val="FF0000"/>
              </a:solidFill>
            </a:ln>
          </c:spPr>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Estero'!$B$12:$V$12</c:f>
              <c:numCache>
                <c:formatCode>#,##0</c:formatCode>
                <c:ptCount val="21"/>
                <c:pt idx="0">
                  <c:v>92144372</c:v>
                </c:pt>
                <c:pt idx="1">
                  <c:v>105219854</c:v>
                </c:pt>
                <c:pt idx="2">
                  <c:v>94127878</c:v>
                </c:pt>
                <c:pt idx="3">
                  <c:v>99913904</c:v>
                </c:pt>
                <c:pt idx="4">
                  <c:v>92685869</c:v>
                </c:pt>
                <c:pt idx="5">
                  <c:v>99590618</c:v>
                </c:pt>
                <c:pt idx="6">
                  <c:v>101134279</c:v>
                </c:pt>
                <c:pt idx="7">
                  <c:v>102477995</c:v>
                </c:pt>
                <c:pt idx="8">
                  <c:v>103154467</c:v>
                </c:pt>
                <c:pt idx="9">
                  <c:v>96927212</c:v>
                </c:pt>
                <c:pt idx="10">
                  <c:v>101251621</c:v>
                </c:pt>
                <c:pt idx="11">
                  <c:v>94020109</c:v>
                </c:pt>
                <c:pt idx="12">
                  <c:v>98953667</c:v>
                </c:pt>
                <c:pt idx="13">
                  <c:v>119085517</c:v>
                </c:pt>
                <c:pt idx="14">
                  <c:v>103252676</c:v>
                </c:pt>
                <c:pt idx="15">
                  <c:v>112106336</c:v>
                </c:pt>
                <c:pt idx="16">
                  <c:v>108534725</c:v>
                </c:pt>
                <c:pt idx="17">
                  <c:v>102320202</c:v>
                </c:pt>
                <c:pt idx="18">
                  <c:v>91168745</c:v>
                </c:pt>
                <c:pt idx="19">
                  <c:v>97835954</c:v>
                </c:pt>
                <c:pt idx="20">
                  <c:v>114459577</c:v>
                </c:pt>
              </c:numCache>
            </c:numRef>
          </c:val>
        </c:ser>
        <c:ser>
          <c:idx val="5"/>
          <c:order val="5"/>
          <c:tx>
            <c:strRef>
              <c:f>'12.5 Benchmark Commercio Estero'!$A$13</c:f>
              <c:strCache>
                <c:ptCount val="1"/>
                <c:pt idx="0">
                  <c:v>Trento </c:v>
                </c:pt>
              </c:strCache>
            </c:strRef>
          </c:tx>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Estero'!$B$13:$V$13</c:f>
              <c:numCache>
                <c:formatCode>#,##0</c:formatCode>
                <c:ptCount val="21"/>
                <c:pt idx="0">
                  <c:v>476168557</c:v>
                </c:pt>
                <c:pt idx="1">
                  <c:v>461969946</c:v>
                </c:pt>
                <c:pt idx="2">
                  <c:v>438464795</c:v>
                </c:pt>
                <c:pt idx="3">
                  <c:v>455376338</c:v>
                </c:pt>
                <c:pt idx="4">
                  <c:v>453610846</c:v>
                </c:pt>
                <c:pt idx="5">
                  <c:v>445559132</c:v>
                </c:pt>
                <c:pt idx="6">
                  <c:v>442254860</c:v>
                </c:pt>
                <c:pt idx="7">
                  <c:v>482455839</c:v>
                </c:pt>
                <c:pt idx="8">
                  <c:v>490090342</c:v>
                </c:pt>
                <c:pt idx="9">
                  <c:v>474687033</c:v>
                </c:pt>
                <c:pt idx="10">
                  <c:v>483831195</c:v>
                </c:pt>
                <c:pt idx="11">
                  <c:v>495512515</c:v>
                </c:pt>
                <c:pt idx="12">
                  <c:v>504017744</c:v>
                </c:pt>
                <c:pt idx="13">
                  <c:v>515627691</c:v>
                </c:pt>
                <c:pt idx="14">
                  <c:v>512806661</c:v>
                </c:pt>
                <c:pt idx="15">
                  <c:v>503020936</c:v>
                </c:pt>
                <c:pt idx="16">
                  <c:v>524902808</c:v>
                </c:pt>
                <c:pt idx="17">
                  <c:v>548088793</c:v>
                </c:pt>
                <c:pt idx="18">
                  <c:v>521300206</c:v>
                </c:pt>
                <c:pt idx="19">
                  <c:v>561333639</c:v>
                </c:pt>
                <c:pt idx="20">
                  <c:v>564915344</c:v>
                </c:pt>
              </c:numCache>
            </c:numRef>
          </c:val>
        </c:ser>
        <c:ser>
          <c:idx val="6"/>
          <c:order val="6"/>
          <c:tx>
            <c:strRef>
              <c:f>'12.5 Benchmark Commercio Estero'!$A$14</c:f>
              <c:strCache>
                <c:ptCount val="1"/>
                <c:pt idx="0">
                  <c:v>VCO</c:v>
                </c:pt>
              </c:strCache>
            </c:strRef>
          </c:tx>
          <c:marker>
            <c:symbol val="none"/>
          </c:marker>
          <c:cat>
            <c:strRef>
              <c:f>'12.5 Benchmark Commercio Estero'!$B$7:$V$7</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Estero'!$B$14:$V$14</c:f>
              <c:numCache>
                <c:formatCode>#,##0</c:formatCode>
                <c:ptCount val="21"/>
                <c:pt idx="0">
                  <c:v>112660926</c:v>
                </c:pt>
                <c:pt idx="1">
                  <c:v>113994371</c:v>
                </c:pt>
                <c:pt idx="2">
                  <c:v>87602214</c:v>
                </c:pt>
                <c:pt idx="3">
                  <c:v>90602423</c:v>
                </c:pt>
                <c:pt idx="4">
                  <c:v>93621968</c:v>
                </c:pt>
                <c:pt idx="5">
                  <c:v>105103065</c:v>
                </c:pt>
                <c:pt idx="6">
                  <c:v>97033702</c:v>
                </c:pt>
                <c:pt idx="7">
                  <c:v>104890341</c:v>
                </c:pt>
                <c:pt idx="8">
                  <c:v>110094841</c:v>
                </c:pt>
                <c:pt idx="9">
                  <c:v>117215499</c:v>
                </c:pt>
                <c:pt idx="10">
                  <c:v>113499493</c:v>
                </c:pt>
                <c:pt idx="11">
                  <c:v>104510865</c:v>
                </c:pt>
                <c:pt idx="12">
                  <c:v>110365672</c:v>
                </c:pt>
                <c:pt idx="13">
                  <c:v>109658970</c:v>
                </c:pt>
                <c:pt idx="14">
                  <c:v>104065923</c:v>
                </c:pt>
                <c:pt idx="15">
                  <c:v>108655520</c:v>
                </c:pt>
                <c:pt idx="16">
                  <c:v>107921515</c:v>
                </c:pt>
                <c:pt idx="17">
                  <c:v>99481627</c:v>
                </c:pt>
                <c:pt idx="18">
                  <c:v>94531023</c:v>
                </c:pt>
                <c:pt idx="19">
                  <c:v>89738037</c:v>
                </c:pt>
                <c:pt idx="20">
                  <c:v>109184485</c:v>
                </c:pt>
              </c:numCache>
            </c:numRef>
          </c:val>
        </c:ser>
        <c:marker val="1"/>
        <c:axId val="111757184"/>
        <c:axId val="111758720"/>
      </c:lineChart>
      <c:catAx>
        <c:axId val="111757184"/>
        <c:scaling>
          <c:orientation val="minMax"/>
        </c:scaling>
        <c:axPos val="b"/>
        <c:majorTickMark val="none"/>
        <c:tickLblPos val="nextTo"/>
        <c:txPr>
          <a:bodyPr/>
          <a:lstStyle/>
          <a:p>
            <a:pPr>
              <a:defRPr sz="800"/>
            </a:pPr>
            <a:endParaRPr lang="it-IT"/>
          </a:p>
        </c:txPr>
        <c:crossAx val="111758720"/>
        <c:crosses val="autoZero"/>
        <c:auto val="1"/>
        <c:lblAlgn val="ctr"/>
        <c:lblOffset val="100"/>
      </c:catAx>
      <c:valAx>
        <c:axId val="111758720"/>
        <c:scaling>
          <c:orientation val="minMax"/>
          <c:max val="1140000000.0000002"/>
          <c:min val="40000000"/>
        </c:scaling>
        <c:axPos val="l"/>
        <c:majorGridlines/>
        <c:numFmt formatCode="#,##0" sourceLinked="1"/>
        <c:majorTickMark val="none"/>
        <c:tickLblPos val="nextTo"/>
        <c:spPr>
          <a:ln w="9525">
            <a:noFill/>
          </a:ln>
        </c:spPr>
        <c:crossAx val="111757184"/>
        <c:crosses val="autoZero"/>
        <c:crossBetween val="between"/>
      </c:valAx>
    </c:plotArea>
    <c:legend>
      <c:legendPos val="b"/>
      <c:layout>
        <c:manualLayout>
          <c:xMode val="edge"/>
          <c:yMode val="edge"/>
          <c:x val="1.6601044240721743E-2"/>
          <c:y val="0.90418724983150789"/>
          <c:w val="0.98339895575927827"/>
          <c:h val="9.5812750168490168E-2"/>
        </c:manualLayout>
      </c:layout>
    </c:legend>
    <c:plotVisOnly val="1"/>
  </c:chart>
  <c:printSettings>
    <c:headerFooter/>
    <c:pageMargins b="0.75000000000000633" l="0.70000000000000062" r="0.70000000000000062" t="0.750000000000006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100"/>
              <a:t>ESPORTAZIONI</a:t>
            </a:r>
          </a:p>
        </c:rich>
      </c:tx>
      <c:layout/>
    </c:title>
    <c:plotArea>
      <c:layout>
        <c:manualLayout>
          <c:layoutTarget val="inner"/>
          <c:xMode val="edge"/>
          <c:yMode val="edge"/>
          <c:x val="0.15439845750648445"/>
          <c:y val="6.4167949402542029E-2"/>
          <c:w val="0.82957071786853165"/>
          <c:h val="0.68137557789497161"/>
        </c:manualLayout>
      </c:layout>
      <c:lineChart>
        <c:grouping val="standard"/>
        <c:ser>
          <c:idx val="0"/>
          <c:order val="0"/>
          <c:tx>
            <c:strRef>
              <c:f>'12.5 Benchmark Commercio Estero'!$A$20</c:f>
              <c:strCache>
                <c:ptCount val="1"/>
                <c:pt idx="0">
                  <c:v>Aosta </c:v>
                </c:pt>
              </c:strCache>
            </c:strRef>
          </c:tx>
          <c:spPr>
            <a:ln>
              <a:solidFill>
                <a:srgbClr val="66FF99"/>
              </a:solidFill>
            </a:ln>
          </c:spPr>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Estero'!$B$20:$V$20</c:f>
              <c:numCache>
                <c:formatCode>#,##0</c:formatCode>
                <c:ptCount val="21"/>
                <c:pt idx="0">
                  <c:v>144050237</c:v>
                </c:pt>
                <c:pt idx="1">
                  <c:v>168632451</c:v>
                </c:pt>
                <c:pt idx="2">
                  <c:v>129391687</c:v>
                </c:pt>
                <c:pt idx="3">
                  <c:v>153495783</c:v>
                </c:pt>
                <c:pt idx="4">
                  <c:v>139737709</c:v>
                </c:pt>
                <c:pt idx="5">
                  <c:v>155978470</c:v>
                </c:pt>
                <c:pt idx="6">
                  <c:v>132922954</c:v>
                </c:pt>
                <c:pt idx="7">
                  <c:v>144367886</c:v>
                </c:pt>
                <c:pt idx="8">
                  <c:v>140884626</c:v>
                </c:pt>
                <c:pt idx="9">
                  <c:v>158700670</c:v>
                </c:pt>
                <c:pt idx="10">
                  <c:v>149938887</c:v>
                </c:pt>
                <c:pt idx="11">
                  <c:v>157825509</c:v>
                </c:pt>
                <c:pt idx="12">
                  <c:v>148043524</c:v>
                </c:pt>
                <c:pt idx="13">
                  <c:v>178124545</c:v>
                </c:pt>
                <c:pt idx="14">
                  <c:v>138137904</c:v>
                </c:pt>
                <c:pt idx="15">
                  <c:v>141124340</c:v>
                </c:pt>
                <c:pt idx="16">
                  <c:v>126811844</c:v>
                </c:pt>
                <c:pt idx="17">
                  <c:v>145441253</c:v>
                </c:pt>
                <c:pt idx="18">
                  <c:v>136343099</c:v>
                </c:pt>
                <c:pt idx="19">
                  <c:v>162644383</c:v>
                </c:pt>
                <c:pt idx="20">
                  <c:v>159512944</c:v>
                </c:pt>
              </c:numCache>
            </c:numRef>
          </c:val>
        </c:ser>
        <c:ser>
          <c:idx val="1"/>
          <c:order val="1"/>
          <c:tx>
            <c:strRef>
              <c:f>'12.5 Benchmark Commercio Estero'!$A$21</c:f>
              <c:strCache>
                <c:ptCount val="1"/>
                <c:pt idx="0">
                  <c:v>Belluno </c:v>
                </c:pt>
              </c:strCache>
            </c:strRef>
          </c:tx>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Estero'!$B$21:$V$21</c:f>
              <c:numCache>
                <c:formatCode>#,##0</c:formatCode>
                <c:ptCount val="21"/>
                <c:pt idx="0">
                  <c:v>745856434</c:v>
                </c:pt>
                <c:pt idx="1">
                  <c:v>796624853</c:v>
                </c:pt>
                <c:pt idx="2">
                  <c:v>645955773</c:v>
                </c:pt>
                <c:pt idx="3">
                  <c:v>724886082</c:v>
                </c:pt>
                <c:pt idx="4">
                  <c:v>764960701</c:v>
                </c:pt>
                <c:pt idx="5">
                  <c:v>856697475</c:v>
                </c:pt>
                <c:pt idx="6">
                  <c:v>695020962</c:v>
                </c:pt>
                <c:pt idx="7">
                  <c:v>779421501</c:v>
                </c:pt>
                <c:pt idx="8">
                  <c:v>843821858</c:v>
                </c:pt>
                <c:pt idx="9">
                  <c:v>927200270</c:v>
                </c:pt>
                <c:pt idx="10">
                  <c:v>776867469</c:v>
                </c:pt>
                <c:pt idx="11">
                  <c:v>830783486</c:v>
                </c:pt>
                <c:pt idx="12">
                  <c:v>942395553</c:v>
                </c:pt>
                <c:pt idx="13">
                  <c:v>1057395101</c:v>
                </c:pt>
                <c:pt idx="14">
                  <c:v>861264801</c:v>
                </c:pt>
                <c:pt idx="15">
                  <c:v>908468415</c:v>
                </c:pt>
                <c:pt idx="16">
                  <c:v>988047467</c:v>
                </c:pt>
                <c:pt idx="17">
                  <c:v>1079410080</c:v>
                </c:pt>
                <c:pt idx="18">
                  <c:v>873906856</c:v>
                </c:pt>
                <c:pt idx="19">
                  <c:v>924331597</c:v>
                </c:pt>
                <c:pt idx="20">
                  <c:v>990953864</c:v>
                </c:pt>
              </c:numCache>
            </c:numRef>
          </c:val>
        </c:ser>
        <c:ser>
          <c:idx val="2"/>
          <c:order val="2"/>
          <c:tx>
            <c:strRef>
              <c:f>'12.5 Benchmark Commercio Estero'!$A$22</c:f>
              <c:strCache>
                <c:ptCount val="1"/>
                <c:pt idx="0">
                  <c:v>Bolzano</c:v>
                </c:pt>
              </c:strCache>
            </c:strRef>
          </c:tx>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Estero'!$B$22:$V$22</c:f>
              <c:numCache>
                <c:formatCode>#,##0</c:formatCode>
                <c:ptCount val="21"/>
                <c:pt idx="0">
                  <c:v>914795052</c:v>
                </c:pt>
                <c:pt idx="1">
                  <c:v>905109100</c:v>
                </c:pt>
                <c:pt idx="2">
                  <c:v>877992792</c:v>
                </c:pt>
                <c:pt idx="3">
                  <c:v>986273268</c:v>
                </c:pt>
                <c:pt idx="4">
                  <c:v>939320163</c:v>
                </c:pt>
                <c:pt idx="5">
                  <c:v>970026215</c:v>
                </c:pt>
                <c:pt idx="6">
                  <c:v>916581257</c:v>
                </c:pt>
                <c:pt idx="7">
                  <c:v>1026920951</c:v>
                </c:pt>
                <c:pt idx="8">
                  <c:v>972174895</c:v>
                </c:pt>
                <c:pt idx="9">
                  <c:v>994361399</c:v>
                </c:pt>
                <c:pt idx="10">
                  <c:v>978201010</c:v>
                </c:pt>
                <c:pt idx="11">
                  <c:v>1023588868</c:v>
                </c:pt>
                <c:pt idx="12">
                  <c:v>1045180566</c:v>
                </c:pt>
                <c:pt idx="13">
                  <c:v>1071266947</c:v>
                </c:pt>
                <c:pt idx="14">
                  <c:v>1063511083</c:v>
                </c:pt>
                <c:pt idx="15">
                  <c:v>1188039641</c:v>
                </c:pt>
                <c:pt idx="16">
                  <c:v>1093513220</c:v>
                </c:pt>
                <c:pt idx="17">
                  <c:v>1110841461</c:v>
                </c:pt>
                <c:pt idx="18">
                  <c:v>1067930434</c:v>
                </c:pt>
                <c:pt idx="19">
                  <c:v>1161849230</c:v>
                </c:pt>
                <c:pt idx="20">
                  <c:v>1144002893</c:v>
                </c:pt>
              </c:numCache>
            </c:numRef>
          </c:val>
        </c:ser>
        <c:ser>
          <c:idx val="3"/>
          <c:order val="3"/>
          <c:tx>
            <c:strRef>
              <c:f>'12.5 Benchmark Commercio Estero'!$A$23</c:f>
              <c:strCache>
                <c:ptCount val="1"/>
                <c:pt idx="0">
                  <c:v>Cuneo </c:v>
                </c:pt>
              </c:strCache>
            </c:strRef>
          </c:tx>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Estero'!$B$23:$V$23</c:f>
              <c:numCache>
                <c:formatCode>#,##0</c:formatCode>
                <c:ptCount val="21"/>
                <c:pt idx="0">
                  <c:v>1572363166</c:v>
                </c:pt>
                <c:pt idx="1">
                  <c:v>1550408055</c:v>
                </c:pt>
                <c:pt idx="2">
                  <c:v>1632205273</c:v>
                </c:pt>
                <c:pt idx="3">
                  <c:v>1834148453</c:v>
                </c:pt>
                <c:pt idx="4">
                  <c:v>1547131560</c:v>
                </c:pt>
                <c:pt idx="5">
                  <c:v>1547723636</c:v>
                </c:pt>
                <c:pt idx="6">
                  <c:v>1641091243</c:v>
                </c:pt>
                <c:pt idx="7">
                  <c:v>1771749089</c:v>
                </c:pt>
                <c:pt idx="8">
                  <c:v>1612762524</c:v>
                </c:pt>
                <c:pt idx="9">
                  <c:v>1545376866</c:v>
                </c:pt>
                <c:pt idx="10">
                  <c:v>1645681748</c:v>
                </c:pt>
                <c:pt idx="11">
                  <c:v>2212775107</c:v>
                </c:pt>
                <c:pt idx="12">
                  <c:v>1753587777</c:v>
                </c:pt>
                <c:pt idx="13">
                  <c:v>1728812307</c:v>
                </c:pt>
                <c:pt idx="14">
                  <c:v>1690721454</c:v>
                </c:pt>
                <c:pt idx="15">
                  <c:v>1892345621</c:v>
                </c:pt>
                <c:pt idx="16">
                  <c:v>1610360563</c:v>
                </c:pt>
                <c:pt idx="17">
                  <c:v>1668040935</c:v>
                </c:pt>
                <c:pt idx="18">
                  <c:v>1739870970</c:v>
                </c:pt>
                <c:pt idx="19">
                  <c:v>1927184201</c:v>
                </c:pt>
                <c:pt idx="20">
                  <c:v>1838230919</c:v>
                </c:pt>
              </c:numCache>
            </c:numRef>
          </c:val>
        </c:ser>
        <c:ser>
          <c:idx val="4"/>
          <c:order val="4"/>
          <c:tx>
            <c:strRef>
              <c:f>'12.5 Benchmark Commercio Estero'!$A$24</c:f>
              <c:strCache>
                <c:ptCount val="1"/>
                <c:pt idx="0">
                  <c:v>Sondrio </c:v>
                </c:pt>
              </c:strCache>
            </c:strRef>
          </c:tx>
          <c:spPr>
            <a:ln>
              <a:solidFill>
                <a:srgbClr val="FF0000"/>
              </a:solidFill>
              <a:prstDash val="sysDot"/>
            </a:ln>
          </c:spPr>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Estero'!$B$24:$V$24</c:f>
              <c:numCache>
                <c:formatCode>#,##0</c:formatCode>
                <c:ptCount val="21"/>
                <c:pt idx="0">
                  <c:v>143063315</c:v>
                </c:pt>
                <c:pt idx="1">
                  <c:v>152633449</c:v>
                </c:pt>
                <c:pt idx="2">
                  <c:v>136428537</c:v>
                </c:pt>
                <c:pt idx="3">
                  <c:v>149242392</c:v>
                </c:pt>
                <c:pt idx="4">
                  <c:v>138731129</c:v>
                </c:pt>
                <c:pt idx="5">
                  <c:v>140931020</c:v>
                </c:pt>
                <c:pt idx="6">
                  <c:v>138159645</c:v>
                </c:pt>
                <c:pt idx="7">
                  <c:v>145377029</c:v>
                </c:pt>
                <c:pt idx="8">
                  <c:v>134923628</c:v>
                </c:pt>
                <c:pt idx="9">
                  <c:v>163383206</c:v>
                </c:pt>
                <c:pt idx="10">
                  <c:v>143052326</c:v>
                </c:pt>
                <c:pt idx="11">
                  <c:v>163629889</c:v>
                </c:pt>
                <c:pt idx="12">
                  <c:v>150976657</c:v>
                </c:pt>
                <c:pt idx="13">
                  <c:v>166788694</c:v>
                </c:pt>
                <c:pt idx="14">
                  <c:v>151755498</c:v>
                </c:pt>
                <c:pt idx="15">
                  <c:v>171830034</c:v>
                </c:pt>
                <c:pt idx="16">
                  <c:v>148069235</c:v>
                </c:pt>
                <c:pt idx="17">
                  <c:v>166659071</c:v>
                </c:pt>
                <c:pt idx="18">
                  <c:v>146974727</c:v>
                </c:pt>
                <c:pt idx="19">
                  <c:v>163878468</c:v>
                </c:pt>
                <c:pt idx="20">
                  <c:v>157575502</c:v>
                </c:pt>
              </c:numCache>
            </c:numRef>
          </c:val>
        </c:ser>
        <c:ser>
          <c:idx val="5"/>
          <c:order val="5"/>
          <c:tx>
            <c:strRef>
              <c:f>'12.5 Benchmark Commercio Estero'!$A$25</c:f>
              <c:strCache>
                <c:ptCount val="1"/>
                <c:pt idx="0">
                  <c:v>Trento </c:v>
                </c:pt>
              </c:strCache>
            </c:strRef>
          </c:tx>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Estero'!$B$25:$V$25</c:f>
              <c:numCache>
                <c:formatCode>#,##0</c:formatCode>
                <c:ptCount val="21"/>
                <c:pt idx="0">
                  <c:v>807043983</c:v>
                </c:pt>
                <c:pt idx="1">
                  <c:v>841226447</c:v>
                </c:pt>
                <c:pt idx="2">
                  <c:v>769150549</c:v>
                </c:pt>
                <c:pt idx="3">
                  <c:v>818221699</c:v>
                </c:pt>
                <c:pt idx="4">
                  <c:v>777701141</c:v>
                </c:pt>
                <c:pt idx="5">
                  <c:v>846066342</c:v>
                </c:pt>
                <c:pt idx="6">
                  <c:v>826584094</c:v>
                </c:pt>
                <c:pt idx="7">
                  <c:v>821644512</c:v>
                </c:pt>
                <c:pt idx="8">
                  <c:v>787325190</c:v>
                </c:pt>
                <c:pt idx="9">
                  <c:v>860383247</c:v>
                </c:pt>
                <c:pt idx="10">
                  <c:v>808077659</c:v>
                </c:pt>
                <c:pt idx="11">
                  <c:v>844246876</c:v>
                </c:pt>
                <c:pt idx="12">
                  <c:v>844896605</c:v>
                </c:pt>
                <c:pt idx="13">
                  <c:v>869959140</c:v>
                </c:pt>
                <c:pt idx="14">
                  <c:v>838380900</c:v>
                </c:pt>
                <c:pt idx="15">
                  <c:v>884304190</c:v>
                </c:pt>
                <c:pt idx="16">
                  <c:v>819600162</c:v>
                </c:pt>
                <c:pt idx="17">
                  <c:v>872902658</c:v>
                </c:pt>
                <c:pt idx="18">
                  <c:v>816238671</c:v>
                </c:pt>
                <c:pt idx="19">
                  <c:v>876801935</c:v>
                </c:pt>
                <c:pt idx="20">
                  <c:v>915875053</c:v>
                </c:pt>
              </c:numCache>
            </c:numRef>
          </c:val>
        </c:ser>
        <c:ser>
          <c:idx val="6"/>
          <c:order val="6"/>
          <c:tx>
            <c:strRef>
              <c:f>'12.5 Benchmark Commercio Estero'!$A$26</c:f>
              <c:strCache>
                <c:ptCount val="1"/>
                <c:pt idx="0">
                  <c:v>VCO</c:v>
                </c:pt>
              </c:strCache>
            </c:strRef>
          </c:tx>
          <c:marker>
            <c:symbol val="none"/>
          </c:marker>
          <c:cat>
            <c:strRef>
              <c:f>'12.5 Benchmark Commercio Estero'!$B$19:$V$19</c:f>
              <c:strCache>
                <c:ptCount val="21"/>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pt idx="19">
                  <c:v>IV-2016</c:v>
                </c:pt>
                <c:pt idx="20">
                  <c:v>I-2017</c:v>
                </c:pt>
              </c:strCache>
            </c:strRef>
          </c:cat>
          <c:val>
            <c:numRef>
              <c:f>'12.5 Benchmark Commercio Estero'!$B$26:$V$26</c:f>
              <c:numCache>
                <c:formatCode>#,##0</c:formatCode>
                <c:ptCount val="21"/>
                <c:pt idx="0">
                  <c:v>152615326</c:v>
                </c:pt>
                <c:pt idx="1">
                  <c:v>154113107</c:v>
                </c:pt>
                <c:pt idx="2">
                  <c:v>143129709</c:v>
                </c:pt>
                <c:pt idx="3">
                  <c:v>144691353</c:v>
                </c:pt>
                <c:pt idx="4">
                  <c:v>140599804</c:v>
                </c:pt>
                <c:pt idx="5">
                  <c:v>148447072</c:v>
                </c:pt>
                <c:pt idx="6">
                  <c:v>141042392</c:v>
                </c:pt>
                <c:pt idx="7">
                  <c:v>158121175</c:v>
                </c:pt>
                <c:pt idx="8">
                  <c:v>155117131</c:v>
                </c:pt>
                <c:pt idx="9">
                  <c:v>152923628</c:v>
                </c:pt>
                <c:pt idx="10">
                  <c:v>140581683</c:v>
                </c:pt>
                <c:pt idx="11">
                  <c:v>156561699</c:v>
                </c:pt>
                <c:pt idx="12">
                  <c:v>155581737</c:v>
                </c:pt>
                <c:pt idx="13">
                  <c:v>169621143</c:v>
                </c:pt>
                <c:pt idx="14">
                  <c:v>156966091</c:v>
                </c:pt>
                <c:pt idx="15">
                  <c:v>163565312</c:v>
                </c:pt>
                <c:pt idx="16">
                  <c:v>148795978</c:v>
                </c:pt>
                <c:pt idx="17">
                  <c:v>165191568</c:v>
                </c:pt>
                <c:pt idx="18">
                  <c:v>139810546</c:v>
                </c:pt>
                <c:pt idx="19">
                  <c:v>151877970</c:v>
                </c:pt>
                <c:pt idx="20">
                  <c:v>169481563</c:v>
                </c:pt>
              </c:numCache>
            </c:numRef>
          </c:val>
        </c:ser>
        <c:marker val="1"/>
        <c:axId val="112918528"/>
        <c:axId val="112920064"/>
      </c:lineChart>
      <c:catAx>
        <c:axId val="112918528"/>
        <c:scaling>
          <c:orientation val="minMax"/>
        </c:scaling>
        <c:axPos val="b"/>
        <c:majorTickMark val="none"/>
        <c:tickLblPos val="nextTo"/>
        <c:txPr>
          <a:bodyPr/>
          <a:lstStyle/>
          <a:p>
            <a:pPr>
              <a:defRPr sz="800"/>
            </a:pPr>
            <a:endParaRPr lang="it-IT"/>
          </a:p>
        </c:txPr>
        <c:crossAx val="112920064"/>
        <c:crosses val="autoZero"/>
        <c:auto val="1"/>
        <c:lblAlgn val="ctr"/>
        <c:lblOffset val="100"/>
      </c:catAx>
      <c:valAx>
        <c:axId val="112920064"/>
        <c:scaling>
          <c:orientation val="minMax"/>
          <c:max val="2311999999.9999995"/>
          <c:min val="50000000"/>
        </c:scaling>
        <c:axPos val="l"/>
        <c:majorGridlines/>
        <c:numFmt formatCode="#,##0" sourceLinked="1"/>
        <c:majorTickMark val="none"/>
        <c:tickLblPos val="nextTo"/>
        <c:spPr>
          <a:ln w="9525">
            <a:noFill/>
          </a:ln>
        </c:spPr>
        <c:crossAx val="112918528"/>
        <c:crosses val="autoZero"/>
        <c:crossBetween val="between"/>
        <c:majorUnit val="500000000"/>
      </c:valAx>
    </c:plotArea>
    <c:legend>
      <c:legendPos val="b"/>
      <c:layout/>
    </c:legend>
    <c:plotVisOnly val="1"/>
  </c:chart>
  <c:printSettings>
    <c:headerFooter/>
    <c:pageMargins b="0.75000000000000611" l="0.70000000000000062" r="0.70000000000000062" t="0.750000000000006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percentStacked"/>
        <c:ser>
          <c:idx val="2"/>
          <c:order val="0"/>
          <c:tx>
            <c:strRef>
              <c:f>'[1]grafico import export'!$A$14</c:f>
              <c:strCache>
                <c:ptCount val="1"/>
                <c:pt idx="0">
                  <c:v>Prodotti att manifatturiere</c:v>
                </c:pt>
              </c:strCache>
            </c:strRef>
          </c:tx>
          <c:dLbls>
            <c:numFmt formatCode="0.00%" sourceLinked="0"/>
            <c:dLblPos val="ctr"/>
            <c:showVal val="1"/>
          </c:dLbls>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export'!$B$14:$O$14</c:f>
              <c:numCache>
                <c:formatCode>General</c:formatCode>
                <c:ptCount val="14"/>
                <c:pt idx="0">
                  <c:v>0.80605530968735339</c:v>
                </c:pt>
                <c:pt idx="1">
                  <c:v>0.94164756711815245</c:v>
                </c:pt>
                <c:pt idx="2">
                  <c:v>0.83296138665504549</c:v>
                </c:pt>
                <c:pt idx="3">
                  <c:v>0.94751210684779097</c:v>
                </c:pt>
                <c:pt idx="4">
                  <c:v>0.93128032650061388</c:v>
                </c:pt>
                <c:pt idx="5">
                  <c:v>0.99321814593637781</c:v>
                </c:pt>
                <c:pt idx="6">
                  <c:v>0.81664251273832933</c:v>
                </c:pt>
                <c:pt idx="7">
                  <c:v>0.92441356941591735</c:v>
                </c:pt>
                <c:pt idx="8">
                  <c:v>0.92776806041572257</c:v>
                </c:pt>
                <c:pt idx="9">
                  <c:v>0.88158203664415846</c:v>
                </c:pt>
                <c:pt idx="10">
                  <c:v>0.9665685246247534</c:v>
                </c:pt>
                <c:pt idx="11">
                  <c:v>0.95330761779112028</c:v>
                </c:pt>
                <c:pt idx="12">
                  <c:v>0.95125768642368935</c:v>
                </c:pt>
                <c:pt idx="13">
                  <c:v>0.9939302421492846</c:v>
                </c:pt>
              </c:numCache>
            </c:numRef>
          </c:val>
        </c:ser>
        <c:ser>
          <c:idx val="0"/>
          <c:order val="1"/>
          <c:tx>
            <c:strRef>
              <c:f>'[1]grafico import export'!$A$12</c:f>
              <c:strCache>
                <c:ptCount val="1"/>
                <c:pt idx="0">
                  <c:v>Prodotti dell'agricoltura</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export'!$B$12:$O$12</c:f>
              <c:numCache>
                <c:formatCode>General</c:formatCode>
                <c:ptCount val="14"/>
                <c:pt idx="0">
                  <c:v>0.1683007206699024</c:v>
                </c:pt>
                <c:pt idx="1">
                  <c:v>5.212968924931255E-2</c:v>
                </c:pt>
                <c:pt idx="2">
                  <c:v>8.3115465702724919E-3</c:v>
                </c:pt>
                <c:pt idx="3">
                  <c:v>7.5518122931870959E-3</c:v>
                </c:pt>
                <c:pt idx="4">
                  <c:v>3.7469042081579901E-3</c:v>
                </c:pt>
                <c:pt idx="5">
                  <c:v>7.3034866253113403E-4</c:v>
                </c:pt>
                <c:pt idx="6">
                  <c:v>0.16570991516884431</c:v>
                </c:pt>
                <c:pt idx="7">
                  <c:v>1.3872834068948466E-2</c:v>
                </c:pt>
                <c:pt idx="8">
                  <c:v>4.1861365663255247E-2</c:v>
                </c:pt>
                <c:pt idx="9">
                  <c:v>0.10658424872644841</c:v>
                </c:pt>
                <c:pt idx="10">
                  <c:v>1.6930956286635344E-2</c:v>
                </c:pt>
                <c:pt idx="11">
                  <c:v>2.0287454623673422E-2</c:v>
                </c:pt>
                <c:pt idx="12">
                  <c:v>1.6477621377905628E-2</c:v>
                </c:pt>
                <c:pt idx="13">
                  <c:v>4.3274451665361461E-3</c:v>
                </c:pt>
              </c:numCache>
            </c:numRef>
          </c:val>
        </c:ser>
        <c:ser>
          <c:idx val="1"/>
          <c:order val="2"/>
          <c:tx>
            <c:strRef>
              <c:f>'[1]grafico import export'!$A$13</c:f>
              <c:strCache>
                <c:ptCount val="1"/>
                <c:pt idx="0">
                  <c:v>Prodotti  minerali da cave e miniere</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export'!$B$13:$O$13</c:f>
              <c:numCache>
                <c:formatCode>General</c:formatCode>
                <c:ptCount val="14"/>
                <c:pt idx="0">
                  <c:v>1.4685373652121214E-2</c:v>
                </c:pt>
                <c:pt idx="1">
                  <c:v>1.1218182460967206E-3</c:v>
                </c:pt>
                <c:pt idx="2">
                  <c:v>1.3813888378209977E-2</c:v>
                </c:pt>
                <c:pt idx="3">
                  <c:v>1.5705810919299321E-2</c:v>
                </c:pt>
                <c:pt idx="4">
                  <c:v>1.4243026252829414E-2</c:v>
                </c:pt>
                <c:pt idx="5">
                  <c:v>6.2124889797319333E-4</c:v>
                </c:pt>
                <c:pt idx="6">
                  <c:v>8.5631539624681681E-3</c:v>
                </c:pt>
                <c:pt idx="7">
                  <c:v>5.8766817780855615E-2</c:v>
                </c:pt>
                <c:pt idx="8">
                  <c:v>8.7863833488305391E-3</c:v>
                </c:pt>
                <c:pt idx="9">
                  <c:v>3.27466554811191E-3</c:v>
                </c:pt>
                <c:pt idx="10">
                  <c:v>6.0446801358064305E-3</c:v>
                </c:pt>
                <c:pt idx="11">
                  <c:v>2.8790953963512959E-3</c:v>
                </c:pt>
                <c:pt idx="12">
                  <c:v>1.1271677985575069E-3</c:v>
                </c:pt>
                <c:pt idx="13">
                  <c:v>8.4379701902693387E-6</c:v>
                </c:pt>
              </c:numCache>
            </c:numRef>
          </c:val>
        </c:ser>
        <c:ser>
          <c:idx val="3"/>
          <c:order val="3"/>
          <c:tx>
            <c:strRef>
              <c:f>'[1]grafico import export'!$A$15</c:f>
              <c:strCache>
                <c:ptCount val="1"/>
                <c:pt idx="0">
                  <c:v>Prodotti da rifiuti </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export'!$B$15:$O$15</c:f>
              <c:numCache>
                <c:formatCode>General</c:formatCode>
                <c:ptCount val="14"/>
                <c:pt idx="0">
                  <c:v>9.8808701287254816E-3</c:v>
                </c:pt>
                <c:pt idx="1">
                  <c:v>2.7774168793677843E-3</c:v>
                </c:pt>
                <c:pt idx="2">
                  <c:v>0.14439327499925605</c:v>
                </c:pt>
                <c:pt idx="3">
                  <c:v>2.8418321175857506E-2</c:v>
                </c:pt>
                <c:pt idx="4">
                  <c:v>4.9930817419208226E-2</c:v>
                </c:pt>
                <c:pt idx="5">
                  <c:v>4.0892425365804543E-4</c:v>
                </c:pt>
                <c:pt idx="6">
                  <c:v>8.197052619294036E-3</c:v>
                </c:pt>
                <c:pt idx="7">
                  <c:v>1.156205583562676E-3</c:v>
                </c:pt>
                <c:pt idx="8">
                  <c:v>6.8988447843963165E-3</c:v>
                </c:pt>
                <c:pt idx="9">
                  <c:v>2.1803470768021957E-3</c:v>
                </c:pt>
                <c:pt idx="10">
                  <c:v>8.6885540191019989E-3</c:v>
                </c:pt>
                <c:pt idx="11">
                  <c:v>1.718001180073959E-3</c:v>
                </c:pt>
                <c:pt idx="12">
                  <c:v>2.9666885429620364E-2</c:v>
                </c:pt>
                <c:pt idx="13">
                  <c:v>3.318694641297104E-4</c:v>
                </c:pt>
              </c:numCache>
            </c:numRef>
          </c:val>
        </c:ser>
        <c:ser>
          <c:idx val="4"/>
          <c:order val="4"/>
          <c:tx>
            <c:strRef>
              <c:f>'[1]grafico import export'!$A$16</c:f>
              <c:strCache>
                <c:ptCount val="1"/>
                <c:pt idx="0">
                  <c:v>Altri prodotti o merci</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export'!$B$16:$O$16</c:f>
              <c:numCache>
                <c:formatCode>General</c:formatCode>
                <c:ptCount val="14"/>
                <c:pt idx="0">
                  <c:v>1.0777258618974998E-3</c:v>
                </c:pt>
                <c:pt idx="1">
                  <c:v>2.3235085070704986E-3</c:v>
                </c:pt>
                <c:pt idx="2">
                  <c:v>5.1990339721595951E-4</c:v>
                </c:pt>
                <c:pt idx="3">
                  <c:v>8.1194876386506641E-4</c:v>
                </c:pt>
                <c:pt idx="4">
                  <c:v>7.9892561919053047E-4</c:v>
                </c:pt>
                <c:pt idx="5">
                  <c:v>5.0213322494598719E-3</c:v>
                </c:pt>
                <c:pt idx="6">
                  <c:v>8.8736551106412623E-4</c:v>
                </c:pt>
                <c:pt idx="7">
                  <c:v>1.790573150715905E-3</c:v>
                </c:pt>
                <c:pt idx="8">
                  <c:v>1.4685345787795319E-2</c:v>
                </c:pt>
                <c:pt idx="9">
                  <c:v>6.3787020044790673E-3</c:v>
                </c:pt>
                <c:pt idx="10">
                  <c:v>1.7672849337028653E-3</c:v>
                </c:pt>
                <c:pt idx="11">
                  <c:v>2.180783100878101E-2</c:v>
                </c:pt>
                <c:pt idx="12">
                  <c:v>1.4706389702270947E-3</c:v>
                </c:pt>
                <c:pt idx="13">
                  <c:v>1.4020052498592596E-3</c:v>
                </c:pt>
              </c:numCache>
            </c:numRef>
          </c:val>
        </c:ser>
        <c:gapWidth val="100"/>
        <c:overlap val="100"/>
        <c:axId val="112966272"/>
        <c:axId val="112984448"/>
      </c:barChart>
      <c:catAx>
        <c:axId val="112966272"/>
        <c:scaling>
          <c:orientation val="minMax"/>
        </c:scaling>
        <c:axPos val="b"/>
        <c:tickLblPos val="nextTo"/>
        <c:crossAx val="112984448"/>
        <c:crosses val="autoZero"/>
        <c:auto val="1"/>
        <c:lblAlgn val="ctr"/>
        <c:lblOffset val="100"/>
      </c:catAx>
      <c:valAx>
        <c:axId val="112984448"/>
        <c:scaling>
          <c:orientation val="minMax"/>
        </c:scaling>
        <c:axPos val="l"/>
        <c:maj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prstDash val="sysDot"/>
            </a:ln>
          </c:spPr>
        </c:majorGridlines>
        <c:numFmt formatCode="0%" sourceLinked="1"/>
        <c:tickLblPos val="nextTo"/>
        <c:crossAx val="112966272"/>
        <c:crosses val="autoZero"/>
        <c:crossBetween val="between"/>
      </c:valAx>
    </c:plotArea>
    <c:legend>
      <c:legendPos val="b"/>
      <c:layout>
        <c:manualLayout>
          <c:xMode val="edge"/>
          <c:yMode val="edge"/>
          <c:x val="5.0000034219972914E-2"/>
          <c:y val="0.9129826392182907"/>
          <c:w val="0.9121685538981682"/>
          <c:h val="8.7017360781709727E-2"/>
        </c:manualLayout>
      </c:layout>
      <c:txPr>
        <a:bodyPr/>
        <a:lstStyle/>
        <a:p>
          <a:pPr>
            <a:defRPr sz="900"/>
          </a:pPr>
          <a:endParaRPr lang="it-IT"/>
        </a:p>
      </c:txPr>
    </c:legend>
    <c:plotVisOnly val="1"/>
  </c:chart>
  <c:printSettings>
    <c:headerFooter/>
    <c:pageMargins b="0.75000000000000355" l="0.70000000000000062" r="0.70000000000000062" t="0.750000000000003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layout/>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4156672"/>
        <c:axId val="94158208"/>
      </c:barChart>
      <c:catAx>
        <c:axId val="9415667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4158208"/>
        <c:crosses val="autoZero"/>
        <c:auto val="1"/>
        <c:lblAlgn val="ctr"/>
        <c:lblOffset val="100"/>
        <c:tickLblSkip val="1"/>
        <c:tickMarkSkip val="1"/>
      </c:catAx>
      <c:valAx>
        <c:axId val="941582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4156672"/>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layout/>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107954176"/>
        <c:axId val="107955712"/>
      </c:barChart>
      <c:catAx>
        <c:axId val="107954176"/>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07955712"/>
        <c:crosses val="autoZero"/>
        <c:auto val="1"/>
        <c:lblAlgn val="ctr"/>
        <c:lblOffset val="100"/>
        <c:tickLblSkip val="1"/>
        <c:tickMarkSkip val="1"/>
      </c:catAx>
      <c:valAx>
        <c:axId val="1079557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7954176"/>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108009728"/>
        <c:axId val="108019712"/>
      </c:barChart>
      <c:catAx>
        <c:axId val="108009728"/>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08019712"/>
        <c:crosses val="autoZero"/>
        <c:auto val="1"/>
        <c:lblAlgn val="ctr"/>
        <c:lblOffset val="100"/>
        <c:tickLblSkip val="1"/>
        <c:tickMarkSkip val="1"/>
      </c:catAx>
      <c:valAx>
        <c:axId val="1080197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800972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108048768"/>
        <c:axId val="108050304"/>
      </c:barChart>
      <c:catAx>
        <c:axId val="10804876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08050304"/>
        <c:crosses val="autoZero"/>
        <c:auto val="1"/>
        <c:lblAlgn val="ctr"/>
        <c:lblOffset val="100"/>
        <c:tickLblSkip val="1"/>
        <c:tickMarkSkip val="1"/>
      </c:catAx>
      <c:valAx>
        <c:axId val="1080503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804876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layout/>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5926912"/>
        <c:axId val="108192128"/>
      </c:barChart>
      <c:catAx>
        <c:axId val="9592691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08192128"/>
        <c:crosses val="autoZero"/>
        <c:auto val="1"/>
        <c:lblAlgn val="ctr"/>
        <c:lblOffset val="100"/>
        <c:tickLblSkip val="1"/>
        <c:tickMarkSkip val="1"/>
      </c:catAx>
      <c:valAx>
        <c:axId val="10819212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5926912"/>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layout/>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5994624"/>
        <c:axId val="95996160"/>
      </c:barChart>
      <c:catAx>
        <c:axId val="9599462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5996160"/>
        <c:crosses val="autoZero"/>
        <c:auto val="1"/>
        <c:lblAlgn val="ctr"/>
        <c:lblOffset val="100"/>
        <c:tickLblSkip val="1"/>
        <c:tickMarkSkip val="1"/>
      </c:catAx>
      <c:valAx>
        <c:axId val="9599616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5994624"/>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108620800"/>
        <c:axId val="108647168"/>
      </c:barChart>
      <c:catAx>
        <c:axId val="108620800"/>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08647168"/>
        <c:crosses val="autoZero"/>
        <c:auto val="1"/>
        <c:lblAlgn val="ctr"/>
        <c:lblOffset val="100"/>
        <c:tickLblSkip val="1"/>
        <c:tickMarkSkip val="1"/>
      </c:catAx>
      <c:valAx>
        <c:axId val="10864716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862080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8</xdr:col>
      <xdr:colOff>279115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557725</xdr:colOff>
      <xdr:row>27</xdr:row>
      <xdr:rowOff>58615</xdr:rowOff>
    </xdr:from>
    <xdr:to>
      <xdr:col>10</xdr:col>
      <xdr:colOff>410306</xdr:colOff>
      <xdr:row>46</xdr:row>
      <xdr:rowOff>97594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186689</xdr:colOff>
      <xdr:row>63</xdr:row>
      <xdr:rowOff>15239</xdr:rowOff>
    </xdr:from>
    <xdr:to>
      <xdr:col>13</xdr:col>
      <xdr:colOff>95249</xdr:colOff>
      <xdr:row>92</xdr:row>
      <xdr:rowOff>85725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515470</xdr:colOff>
      <xdr:row>62</xdr:row>
      <xdr:rowOff>112058</xdr:rowOff>
    </xdr:from>
    <xdr:to>
      <xdr:col>24</xdr:col>
      <xdr:colOff>33617</xdr:colOff>
      <xdr:row>92</xdr:row>
      <xdr:rowOff>11206</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07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190500</xdr:colOff>
      <xdr:row>26</xdr:row>
      <xdr:rowOff>114299</xdr:rowOff>
    </xdr:from>
    <xdr:to>
      <xdr:col>8</xdr:col>
      <xdr:colOff>438151</xdr:colOff>
      <xdr:row>50</xdr:row>
      <xdr:rowOff>304799</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395653</xdr:colOff>
      <xdr:row>26</xdr:row>
      <xdr:rowOff>102578</xdr:rowOff>
    </xdr:from>
    <xdr:to>
      <xdr:col>17</xdr:col>
      <xdr:colOff>637443</xdr:colOff>
      <xdr:row>50</xdr:row>
      <xdr:rowOff>315058</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64</xdr:row>
      <xdr:rowOff>7326</xdr:rowOff>
    </xdr:from>
    <xdr:to>
      <xdr:col>12</xdr:col>
      <xdr:colOff>798635</xdr:colOff>
      <xdr:row>89</xdr:row>
      <xdr:rowOff>65942</xdr:rowOff>
    </xdr:to>
    <xdr:graphicFrame macro="">
      <xdr:nvGraphicFramePr>
        <xdr:cNvPr id="8" name="Gra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64</xdr:row>
      <xdr:rowOff>0</xdr:rowOff>
    </xdr:from>
    <xdr:to>
      <xdr:col>17</xdr:col>
      <xdr:colOff>0</xdr:colOff>
      <xdr:row>64</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64</xdr:row>
      <xdr:rowOff>0</xdr:rowOff>
    </xdr:from>
    <xdr:to>
      <xdr:col>17</xdr:col>
      <xdr:colOff>0</xdr:colOff>
      <xdr:row>64</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64</xdr:row>
      <xdr:rowOff>0</xdr:rowOff>
    </xdr:from>
    <xdr:to>
      <xdr:col>17</xdr:col>
      <xdr:colOff>0</xdr:colOff>
      <xdr:row>64</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64</xdr:row>
      <xdr:rowOff>0</xdr:rowOff>
    </xdr:from>
    <xdr:to>
      <xdr:col>17</xdr:col>
      <xdr:colOff>0</xdr:colOff>
      <xdr:row>64</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64</xdr:row>
      <xdr:rowOff>0</xdr:rowOff>
    </xdr:from>
    <xdr:to>
      <xdr:col>17</xdr:col>
      <xdr:colOff>0</xdr:colOff>
      <xdr:row>64</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64</xdr:row>
      <xdr:rowOff>0</xdr:rowOff>
    </xdr:from>
    <xdr:to>
      <xdr:col>17</xdr:col>
      <xdr:colOff>0</xdr:colOff>
      <xdr:row>64</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65</xdr:row>
      <xdr:rowOff>0</xdr:rowOff>
    </xdr:from>
    <xdr:to>
      <xdr:col>17</xdr:col>
      <xdr:colOff>0</xdr:colOff>
      <xdr:row>65</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65</xdr:row>
      <xdr:rowOff>0</xdr:rowOff>
    </xdr:from>
    <xdr:to>
      <xdr:col>17</xdr:col>
      <xdr:colOff>0</xdr:colOff>
      <xdr:row>65</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65</xdr:row>
      <xdr:rowOff>0</xdr:rowOff>
    </xdr:from>
    <xdr:to>
      <xdr:col>17</xdr:col>
      <xdr:colOff>0</xdr:colOff>
      <xdr:row>65</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65</xdr:row>
      <xdr:rowOff>0</xdr:rowOff>
    </xdr:from>
    <xdr:to>
      <xdr:col>17</xdr:col>
      <xdr:colOff>0</xdr:colOff>
      <xdr:row>65</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65</xdr:row>
      <xdr:rowOff>0</xdr:rowOff>
    </xdr:from>
    <xdr:to>
      <xdr:col>17</xdr:col>
      <xdr:colOff>0</xdr:colOff>
      <xdr:row>65</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65</xdr:row>
      <xdr:rowOff>0</xdr:rowOff>
    </xdr:from>
    <xdr:to>
      <xdr:col>17</xdr:col>
      <xdr:colOff>0</xdr:colOff>
      <xdr:row>65</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tage%202017\GRAFICI%20nota%20congiunturale%20IV%20trim%202016%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raf Pro Fatt IND"/>
      <sheetName val="Fatt Ind E fatt Art"/>
      <sheetName val="Prod fattu  Art "/>
      <sheetName val="Grafico3 P So LOM  INd"/>
      <sheetName val=" Grafico 4 pro Art So LOM"/>
      <sheetName val="Qu Fat Estero Art IND "/>
      <sheetName val="Prod Art So Lom"/>
      <sheetName val="Prod Ind per prov "/>
      <sheetName val="Addetti IV 2016"/>
      <sheetName val="Dettaglio ad 2013 2016"/>
      <sheetName val="impre giurid"/>
      <sheetName val="attive regi"/>
      <sheetName val="settori"/>
      <sheetName val="localizzazioni"/>
      <sheetName val="Femminili"/>
      <sheetName val="Addetti"/>
      <sheetName val="Ita Lomb "/>
      <sheetName val="giovanili"/>
      <sheetName val="Protesti 2016"/>
      <sheetName val="IMPORT EXPORT"/>
      <sheetName val="grafico import 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B10" t="str">
            <v>Cuneo</v>
          </cell>
          <cell r="D10" t="str">
            <v>VCO</v>
          </cell>
          <cell r="F10" t="str">
            <v>Aosta</v>
          </cell>
          <cell r="H10" t="str">
            <v>Sondrio</v>
          </cell>
          <cell r="J10" t="str">
            <v>Bolzano</v>
          </cell>
          <cell r="L10" t="str">
            <v>Trento</v>
          </cell>
          <cell r="N10" t="str">
            <v>Belluno</v>
          </cell>
        </row>
        <row r="11">
          <cell r="B11" t="str">
            <v>Import</v>
          </cell>
          <cell r="C11" t="str">
            <v>Export</v>
          </cell>
          <cell r="D11" t="str">
            <v>Import</v>
          </cell>
          <cell r="E11" t="str">
            <v>Export</v>
          </cell>
          <cell r="F11" t="str">
            <v>Import</v>
          </cell>
          <cell r="G11" t="str">
            <v>Export</v>
          </cell>
          <cell r="H11" t="str">
            <v>Import</v>
          </cell>
          <cell r="I11" t="str">
            <v>Export</v>
          </cell>
          <cell r="J11" t="str">
            <v>Import</v>
          </cell>
          <cell r="K11" t="str">
            <v>Export</v>
          </cell>
          <cell r="L11" t="str">
            <v>Import</v>
          </cell>
          <cell r="M11" t="str">
            <v>Export</v>
          </cell>
          <cell r="N11" t="str">
            <v>Import</v>
          </cell>
          <cell r="O11" t="str">
            <v>Export</v>
          </cell>
        </row>
        <row r="12">
          <cell r="A12" t="str">
            <v>Prodotti dell'agricoltura</v>
          </cell>
          <cell r="B12">
            <v>0.1683007206699024</v>
          </cell>
          <cell r="C12">
            <v>5.212968924931255E-2</v>
          </cell>
          <cell r="D12">
            <v>8.3115465702724919E-3</v>
          </cell>
          <cell r="E12">
            <v>7.5518122931870959E-3</v>
          </cell>
          <cell r="F12">
            <v>3.7469042081579901E-3</v>
          </cell>
          <cell r="G12">
            <v>7.3034866253113403E-4</v>
          </cell>
          <cell r="H12">
            <v>0.16570991516884431</v>
          </cell>
          <cell r="I12">
            <v>1.3872834068948466E-2</v>
          </cell>
          <cell r="J12">
            <v>4.1861365663255247E-2</v>
          </cell>
          <cell r="K12">
            <v>0.10658424872644841</v>
          </cell>
          <cell r="L12">
            <v>1.6930956286635344E-2</v>
          </cell>
          <cell r="M12">
            <v>2.0287454623673422E-2</v>
          </cell>
          <cell r="N12">
            <v>1.6477621377905628E-2</v>
          </cell>
          <cell r="O12">
            <v>4.3274451665361461E-3</v>
          </cell>
        </row>
        <row r="13">
          <cell r="A13" t="str">
            <v>Prodotti  minerali da cave e miniere</v>
          </cell>
          <cell r="B13">
            <v>1.4685373652121214E-2</v>
          </cell>
          <cell r="C13">
            <v>1.1218182460967206E-3</v>
          </cell>
          <cell r="D13">
            <v>1.3813888378209977E-2</v>
          </cell>
          <cell r="E13">
            <v>1.5705810919299321E-2</v>
          </cell>
          <cell r="F13">
            <v>1.4243026252829414E-2</v>
          </cell>
          <cell r="G13">
            <v>6.2124889797319333E-4</v>
          </cell>
          <cell r="H13">
            <v>8.5631539624681681E-3</v>
          </cell>
          <cell r="I13">
            <v>5.8766817780855615E-2</v>
          </cell>
          <cell r="J13">
            <v>8.7863833488305391E-3</v>
          </cell>
          <cell r="K13">
            <v>3.27466554811191E-3</v>
          </cell>
          <cell r="L13">
            <v>6.0446801358064305E-3</v>
          </cell>
          <cell r="M13">
            <v>2.8790953963512959E-3</v>
          </cell>
          <cell r="N13">
            <v>1.1271677985575069E-3</v>
          </cell>
          <cell r="O13">
            <v>8.4379701902693387E-6</v>
          </cell>
        </row>
        <row r="14">
          <cell r="A14" t="str">
            <v>Prodotti att manifatturiere</v>
          </cell>
          <cell r="B14">
            <v>0.80605530968735339</v>
          </cell>
          <cell r="C14">
            <v>0.94164756711815245</v>
          </cell>
          <cell r="D14">
            <v>0.83296138665504549</v>
          </cell>
          <cell r="E14">
            <v>0.94751210684779097</v>
          </cell>
          <cell r="F14">
            <v>0.93128032650061388</v>
          </cell>
          <cell r="G14">
            <v>0.99321814593637781</v>
          </cell>
          <cell r="H14">
            <v>0.81664251273832933</v>
          </cell>
          <cell r="I14">
            <v>0.92441356941591735</v>
          </cell>
          <cell r="J14">
            <v>0.92776806041572257</v>
          </cell>
          <cell r="K14">
            <v>0.88158203664415846</v>
          </cell>
          <cell r="L14">
            <v>0.9665685246247534</v>
          </cell>
          <cell r="M14">
            <v>0.95330761779112028</v>
          </cell>
          <cell r="N14">
            <v>0.95125768642368935</v>
          </cell>
          <cell r="O14">
            <v>0.9939302421492846</v>
          </cell>
        </row>
        <row r="15">
          <cell r="A15" t="str">
            <v xml:space="preserve">Prodotti da rifiuti </v>
          </cell>
          <cell r="B15">
            <v>9.8808701287254816E-3</v>
          </cell>
          <cell r="C15">
            <v>2.7774168793677843E-3</v>
          </cell>
          <cell r="D15">
            <v>0.14439327499925605</v>
          </cell>
          <cell r="E15">
            <v>2.8418321175857506E-2</v>
          </cell>
          <cell r="F15">
            <v>4.9930817419208226E-2</v>
          </cell>
          <cell r="G15">
            <v>4.0892425365804543E-4</v>
          </cell>
          <cell r="H15">
            <v>8.197052619294036E-3</v>
          </cell>
          <cell r="I15">
            <v>1.156205583562676E-3</v>
          </cell>
          <cell r="J15">
            <v>6.8988447843963165E-3</v>
          </cell>
          <cell r="K15">
            <v>2.1803470768021957E-3</v>
          </cell>
          <cell r="L15">
            <v>8.6885540191019989E-3</v>
          </cell>
          <cell r="M15">
            <v>1.718001180073959E-3</v>
          </cell>
          <cell r="N15">
            <v>2.9666885429620364E-2</v>
          </cell>
          <cell r="O15">
            <v>3.318694641297104E-4</v>
          </cell>
        </row>
        <row r="16">
          <cell r="A16" t="str">
            <v>Altri prodotti o merci</v>
          </cell>
          <cell r="B16">
            <v>1.0777258618974998E-3</v>
          </cell>
          <cell r="C16">
            <v>2.3235085070704986E-3</v>
          </cell>
          <cell r="D16">
            <v>5.1990339721595951E-4</v>
          </cell>
          <cell r="E16">
            <v>8.1194876386506641E-4</v>
          </cell>
          <cell r="F16">
            <v>7.9892561919053047E-4</v>
          </cell>
          <cell r="G16">
            <v>5.0213322494598719E-3</v>
          </cell>
          <cell r="H16">
            <v>8.8736551106412623E-4</v>
          </cell>
          <cell r="I16">
            <v>1.790573150715905E-3</v>
          </cell>
          <cell r="J16">
            <v>1.4685345787795319E-2</v>
          </cell>
          <cell r="K16">
            <v>6.3787020044790673E-3</v>
          </cell>
          <cell r="L16">
            <v>1.7672849337028653E-3</v>
          </cell>
          <cell r="M16">
            <v>2.180783100878101E-2</v>
          </cell>
          <cell r="N16">
            <v>1.4706389702270947E-3</v>
          </cell>
          <cell r="O16">
            <v>1.4020052498592596E-3</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topLeftCell="A4" workbookViewId="0">
      <selection activeCell="E19" sqref="E19"/>
    </sheetView>
  </sheetViews>
  <sheetFormatPr defaultColWidth="8.85546875" defaultRowHeight="12.75"/>
  <cols>
    <col min="1" max="1" width="12.28515625" customWidth="1"/>
    <col min="2" max="2" width="8" customWidth="1"/>
  </cols>
  <sheetData>
    <row r="4" spans="2:9" ht="89.45" customHeight="1">
      <c r="C4" s="4315"/>
      <c r="D4" s="4316"/>
      <c r="E4" s="4316"/>
      <c r="F4" s="4316"/>
      <c r="G4" s="4316"/>
      <c r="H4" s="4316"/>
      <c r="I4" s="4316"/>
    </row>
    <row r="5" spans="2:9" ht="18.75">
      <c r="B5" s="862"/>
      <c r="C5" s="862"/>
      <c r="D5" s="1"/>
      <c r="E5" s="1"/>
      <c r="F5" s="1"/>
      <c r="G5" s="1"/>
      <c r="H5" s="1"/>
      <c r="I5" s="1"/>
    </row>
    <row r="6" spans="2:9" ht="48.2" customHeight="1">
      <c r="B6" s="862"/>
      <c r="C6" s="862"/>
      <c r="D6" s="1"/>
      <c r="E6" s="1"/>
      <c r="F6" s="1"/>
      <c r="G6" s="1"/>
      <c r="H6" s="1"/>
      <c r="I6" s="1"/>
    </row>
    <row r="7" spans="2:9" ht="48.2" customHeight="1"/>
    <row r="11" spans="2:9" ht="26.45" customHeight="1">
      <c r="E11" s="863" t="s">
        <v>342</v>
      </c>
    </row>
    <row r="12" spans="2:9" ht="27" customHeight="1">
      <c r="E12" s="863" t="s">
        <v>343</v>
      </c>
    </row>
    <row r="13" spans="2:9" ht="19.5">
      <c r="E13" s="864"/>
    </row>
    <row r="14" spans="2:9" ht="19.5">
      <c r="E14" s="864"/>
    </row>
    <row r="15" spans="2:9" ht="19.5">
      <c r="E15" s="864"/>
    </row>
    <row r="16" spans="2:9" ht="19.5">
      <c r="E16" s="864"/>
    </row>
    <row r="17" spans="3:9" ht="19.5">
      <c r="E17" s="864"/>
    </row>
    <row r="18" spans="3:9" ht="23.25">
      <c r="C18" s="3155" t="s">
        <v>1007</v>
      </c>
      <c r="E18" s="3155" t="s">
        <v>1008</v>
      </c>
    </row>
    <row r="21" spans="3:9">
      <c r="C21" s="865"/>
    </row>
    <row r="23" spans="3:9">
      <c r="C23" s="866"/>
      <c r="D23" s="558"/>
      <c r="E23" s="558"/>
      <c r="F23" s="146"/>
      <c r="G23" s="146"/>
      <c r="H23" s="146"/>
      <c r="I23" s="146"/>
    </row>
    <row r="24" spans="3:9">
      <c r="C24" s="866"/>
    </row>
    <row r="25" spans="3:9">
      <c r="C25" s="866"/>
      <c r="D25" s="867"/>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30"/>
  <sheetViews>
    <sheetView topLeftCell="A81" workbookViewId="0">
      <selection activeCell="A55" sqref="A55"/>
    </sheetView>
  </sheetViews>
  <sheetFormatPr defaultColWidth="8.85546875" defaultRowHeight="12.75"/>
  <cols>
    <col min="1" max="1" width="5.28515625" style="3" customWidth="1"/>
    <col min="2" max="2" width="7.28515625" style="3" customWidth="1"/>
    <col min="3" max="3" width="5" style="3" customWidth="1"/>
    <col min="4" max="4" width="6.7109375" style="3" customWidth="1"/>
    <col min="5" max="5" width="5.42578125" style="3" customWidth="1"/>
    <col min="6" max="6" width="5.85546875" style="3" customWidth="1"/>
    <col min="7" max="7" width="7.7109375" style="3" customWidth="1"/>
    <col min="8" max="8" width="5" style="3" customWidth="1"/>
    <col min="9" max="9" width="6.7109375" style="3" customWidth="1"/>
    <col min="10" max="10" width="5.42578125" style="3" customWidth="1"/>
    <col min="11" max="11" width="5.85546875" customWidth="1"/>
    <col min="12" max="12" width="6.42578125" customWidth="1"/>
    <col min="13" max="13" width="5.42578125" customWidth="1"/>
    <col min="14" max="14" width="6.7109375" customWidth="1"/>
    <col min="15" max="15" width="5.42578125" customWidth="1"/>
    <col min="16" max="16" width="5.7109375" customWidth="1"/>
    <col min="17" max="17" width="9" style="3" customWidth="1"/>
    <col min="18" max="18" width="5.7109375" customWidth="1"/>
    <col min="19" max="19" width="6.140625" customWidth="1"/>
  </cols>
  <sheetData>
    <row r="1" spans="1:20" ht="17.45" customHeight="1">
      <c r="A1" s="14" t="s">
        <v>32</v>
      </c>
      <c r="B1" s="14"/>
      <c r="D1" s="15" t="s">
        <v>191</v>
      </c>
      <c r="E1" s="16"/>
      <c r="F1" s="17"/>
      <c r="G1" s="17"/>
      <c r="H1" s="17"/>
      <c r="I1" s="18"/>
      <c r="J1" s="18"/>
      <c r="K1" s="18"/>
      <c r="L1" s="18"/>
      <c r="M1" s="18"/>
      <c r="N1" s="18"/>
      <c r="O1" s="18"/>
      <c r="P1" s="17"/>
      <c r="Q1" s="147"/>
      <c r="R1" s="20"/>
      <c r="S1" s="20"/>
    </row>
    <row r="2" spans="1:20" ht="12.75" customHeight="1" thickBot="1">
      <c r="A2" s="431"/>
      <c r="B2" s="21"/>
      <c r="D2" s="4513" t="s">
        <v>710</v>
      </c>
      <c r="E2" s="4608"/>
      <c r="F2" s="4608"/>
      <c r="G2" s="4608"/>
      <c r="H2" s="4608"/>
      <c r="I2" s="4608"/>
      <c r="J2" s="4608"/>
      <c r="K2" s="4608"/>
      <c r="L2" s="4608"/>
      <c r="M2" s="4608"/>
      <c r="N2" s="4608"/>
      <c r="O2" s="4608"/>
      <c r="P2" s="4608"/>
      <c r="Q2" s="4609"/>
      <c r="R2" s="20"/>
      <c r="S2" s="20"/>
    </row>
    <row r="3" spans="1:20" ht="22.7" customHeight="1" thickBot="1">
      <c r="A3" s="4612" t="s">
        <v>217</v>
      </c>
      <c r="B3" s="4613"/>
      <c r="C3" s="4614" t="s">
        <v>204</v>
      </c>
      <c r="D3" s="4615"/>
      <c r="E3" s="4615"/>
      <c r="F3" s="4615"/>
      <c r="G3" s="4616"/>
      <c r="H3" s="4614" t="s">
        <v>196</v>
      </c>
      <c r="I3" s="4615"/>
      <c r="J3" s="4615"/>
      <c r="K3" s="4615"/>
      <c r="L3" s="4616"/>
      <c r="M3" s="4614" t="s">
        <v>103</v>
      </c>
      <c r="N3" s="4615"/>
      <c r="O3" s="4615"/>
      <c r="P3" s="4615"/>
      <c r="Q3" s="4616"/>
      <c r="R3" s="20"/>
      <c r="S3" s="20"/>
    </row>
    <row r="4" spans="1:20" ht="27.75" customHeight="1">
      <c r="A4" s="223" t="s">
        <v>104</v>
      </c>
      <c r="B4" s="453" t="s">
        <v>485</v>
      </c>
      <c r="C4" s="210" t="s">
        <v>485</v>
      </c>
      <c r="D4" s="2134" t="s">
        <v>218</v>
      </c>
      <c r="E4" s="2134" t="s">
        <v>219</v>
      </c>
      <c r="F4" s="445" t="s">
        <v>200</v>
      </c>
      <c r="G4" s="446" t="s">
        <v>107</v>
      </c>
      <c r="H4" s="210" t="s">
        <v>485</v>
      </c>
      <c r="I4" s="2134" t="s">
        <v>220</v>
      </c>
      <c r="J4" s="2134" t="s">
        <v>219</v>
      </c>
      <c r="K4" s="445" t="s">
        <v>200</v>
      </c>
      <c r="L4" s="446" t="s">
        <v>107</v>
      </c>
      <c r="M4" s="1045" t="s">
        <v>485</v>
      </c>
      <c r="N4" s="2118" t="s">
        <v>220</v>
      </c>
      <c r="O4" s="2134" t="s">
        <v>219</v>
      </c>
      <c r="P4" s="445" t="s">
        <v>200</v>
      </c>
      <c r="Q4" s="203" t="s">
        <v>107</v>
      </c>
      <c r="R4" s="150"/>
      <c r="S4" s="27"/>
    </row>
    <row r="5" spans="1:20" ht="15.75" customHeight="1">
      <c r="A5" s="51" t="s">
        <v>124</v>
      </c>
      <c r="B5" s="29">
        <v>16831</v>
      </c>
      <c r="C5" s="126">
        <v>15551</v>
      </c>
      <c r="D5" s="30">
        <v>2531</v>
      </c>
      <c r="E5" s="2113">
        <v>16.275480676483827</v>
      </c>
      <c r="F5" s="2129">
        <v>1777</v>
      </c>
      <c r="G5" s="2130">
        <v>754</v>
      </c>
      <c r="H5" s="126">
        <v>352</v>
      </c>
      <c r="I5" s="30">
        <v>72</v>
      </c>
      <c r="J5" s="2113">
        <v>20.454545454545457</v>
      </c>
      <c r="K5" s="2129">
        <v>49</v>
      </c>
      <c r="L5" s="128">
        <v>23</v>
      </c>
      <c r="M5" s="2129">
        <v>487</v>
      </c>
      <c r="N5" s="151">
        <v>82</v>
      </c>
      <c r="O5" s="2109">
        <v>16.837782340862422</v>
      </c>
      <c r="P5" s="31">
        <v>71</v>
      </c>
      <c r="Q5" s="2130">
        <v>11</v>
      </c>
      <c r="R5" s="50"/>
      <c r="S5" s="50"/>
    </row>
    <row r="6" spans="1:20" ht="12.75" customHeight="1">
      <c r="A6" s="51" t="s">
        <v>125</v>
      </c>
      <c r="B6" s="29">
        <v>16971</v>
      </c>
      <c r="C6" s="126">
        <v>15673</v>
      </c>
      <c r="D6" s="30">
        <v>2582</v>
      </c>
      <c r="E6" s="2113">
        <v>16.474191284374402</v>
      </c>
      <c r="F6" s="2129">
        <v>1822</v>
      </c>
      <c r="G6" s="2130">
        <v>760</v>
      </c>
      <c r="H6" s="126">
        <v>296</v>
      </c>
      <c r="I6" s="30">
        <v>64</v>
      </c>
      <c r="J6" s="2113">
        <v>21.621621621621621</v>
      </c>
      <c r="K6" s="2129">
        <v>61</v>
      </c>
      <c r="L6" s="128">
        <v>3</v>
      </c>
      <c r="M6" s="2129">
        <v>153</v>
      </c>
      <c r="N6" s="151">
        <v>20</v>
      </c>
      <c r="O6" s="2109">
        <v>13.071895424836603</v>
      </c>
      <c r="P6" s="31">
        <v>17</v>
      </c>
      <c r="Q6" s="2130">
        <v>3</v>
      </c>
      <c r="R6" s="50"/>
      <c r="S6" s="50"/>
    </row>
    <row r="7" spans="1:20" ht="12.75" customHeight="1">
      <c r="A7" s="51" t="s">
        <v>126</v>
      </c>
      <c r="B7" s="29">
        <v>17023</v>
      </c>
      <c r="C7" s="126">
        <v>15729</v>
      </c>
      <c r="D7" s="30">
        <v>2612</v>
      </c>
      <c r="E7" s="2113">
        <v>16.606268675694576</v>
      </c>
      <c r="F7" s="2129">
        <v>1849</v>
      </c>
      <c r="G7" s="2130">
        <v>763</v>
      </c>
      <c r="H7" s="126">
        <v>201</v>
      </c>
      <c r="I7" s="30">
        <v>44</v>
      </c>
      <c r="J7" s="2113">
        <v>21.890547263681594</v>
      </c>
      <c r="K7" s="2129">
        <v>41</v>
      </c>
      <c r="L7" s="128">
        <v>3</v>
      </c>
      <c r="M7" s="2129">
        <v>151</v>
      </c>
      <c r="N7" s="151">
        <v>19</v>
      </c>
      <c r="O7" s="2109">
        <v>12.582781456953644</v>
      </c>
      <c r="P7" s="31">
        <v>15</v>
      </c>
      <c r="Q7" s="2130">
        <v>4</v>
      </c>
      <c r="R7" s="50"/>
      <c r="S7" s="50"/>
    </row>
    <row r="8" spans="1:20" ht="12.75" customHeight="1">
      <c r="A8" s="52" t="s">
        <v>127</v>
      </c>
      <c r="B8" s="39">
        <v>17075</v>
      </c>
      <c r="C8" s="132">
        <v>15759</v>
      </c>
      <c r="D8" s="40">
        <v>2632</v>
      </c>
      <c r="E8" s="2115">
        <v>16.70156735833492</v>
      </c>
      <c r="F8" s="2132">
        <v>1867</v>
      </c>
      <c r="G8" s="2133">
        <v>765</v>
      </c>
      <c r="H8" s="132">
        <v>257</v>
      </c>
      <c r="I8" s="40">
        <v>44</v>
      </c>
      <c r="J8" s="2115">
        <v>17.120622568093385</v>
      </c>
      <c r="K8" s="2132">
        <v>39</v>
      </c>
      <c r="L8" s="134">
        <v>5</v>
      </c>
      <c r="M8" s="2132">
        <v>205</v>
      </c>
      <c r="N8" s="157">
        <v>31</v>
      </c>
      <c r="O8" s="2107">
        <v>15.121951219512194</v>
      </c>
      <c r="P8" s="41">
        <v>21</v>
      </c>
      <c r="Q8" s="2133">
        <v>10</v>
      </c>
      <c r="R8" s="50"/>
      <c r="S8" s="50"/>
    </row>
    <row r="9" spans="1:20" ht="12.75" customHeight="1">
      <c r="A9" s="51" t="s">
        <v>128</v>
      </c>
      <c r="B9" s="29">
        <v>16988</v>
      </c>
      <c r="C9" s="126">
        <v>15701</v>
      </c>
      <c r="D9" s="30">
        <v>2654</v>
      </c>
      <c r="E9" s="2113">
        <f t="shared" ref="E9:E24" si="0">SUM(D9/C9)*100</f>
        <v>16.903381950194255</v>
      </c>
      <c r="F9" s="2129">
        <v>1887</v>
      </c>
      <c r="G9" s="2130">
        <v>767</v>
      </c>
      <c r="H9" s="126">
        <v>354</v>
      </c>
      <c r="I9" s="30">
        <v>80</v>
      </c>
      <c r="J9" s="2113">
        <f t="shared" ref="J9:J31" si="1">SUM(I9/H9)*100</f>
        <v>22.598870056497177</v>
      </c>
      <c r="K9" s="2129">
        <v>72</v>
      </c>
      <c r="L9" s="128">
        <v>8</v>
      </c>
      <c r="M9" s="2129">
        <v>438</v>
      </c>
      <c r="N9" s="151">
        <v>63</v>
      </c>
      <c r="O9" s="2109">
        <f t="shared" ref="O9:O31" si="2">SUM(N9/M9)*100</f>
        <v>14.383561643835616</v>
      </c>
      <c r="P9" s="31">
        <v>53</v>
      </c>
      <c r="Q9" s="2130">
        <v>10</v>
      </c>
      <c r="R9" s="50"/>
      <c r="S9" s="50"/>
    </row>
    <row r="10" spans="1:20" ht="12.75" customHeight="1">
      <c r="A10" s="51" t="s">
        <v>129</v>
      </c>
      <c r="B10" s="29">
        <v>17143</v>
      </c>
      <c r="C10" s="126">
        <v>15840</v>
      </c>
      <c r="D10" s="30">
        <v>2712</v>
      </c>
      <c r="E10" s="2113">
        <f t="shared" si="0"/>
        <v>17.121212121212121</v>
      </c>
      <c r="F10" s="2129">
        <v>1937</v>
      </c>
      <c r="G10" s="2130">
        <v>775</v>
      </c>
      <c r="H10" s="126">
        <v>292</v>
      </c>
      <c r="I10" s="30">
        <v>77</v>
      </c>
      <c r="J10" s="2113">
        <f t="shared" si="1"/>
        <v>26.36986301369863</v>
      </c>
      <c r="K10" s="2129">
        <v>68</v>
      </c>
      <c r="L10" s="128">
        <v>9</v>
      </c>
      <c r="M10" s="2129">
        <v>135</v>
      </c>
      <c r="N10" s="151">
        <v>22</v>
      </c>
      <c r="O10" s="2109">
        <f t="shared" si="2"/>
        <v>16.296296296296298</v>
      </c>
      <c r="P10" s="31">
        <v>17</v>
      </c>
      <c r="Q10" s="2130">
        <v>5</v>
      </c>
      <c r="R10" s="50"/>
      <c r="S10" s="50"/>
    </row>
    <row r="11" spans="1:20" ht="12.75" customHeight="1">
      <c r="A11" s="51" t="s">
        <v>130</v>
      </c>
      <c r="B11" s="29">
        <v>17132</v>
      </c>
      <c r="C11" s="126">
        <v>15864</v>
      </c>
      <c r="D11" s="30">
        <v>2731</v>
      </c>
      <c r="E11" s="2113">
        <f t="shared" si="0"/>
        <v>17.215078164397376</v>
      </c>
      <c r="F11" s="2129">
        <v>1950</v>
      </c>
      <c r="G11" s="2130">
        <v>781</v>
      </c>
      <c r="H11" s="126">
        <v>196</v>
      </c>
      <c r="I11" s="30">
        <v>38</v>
      </c>
      <c r="J11" s="2113">
        <f t="shared" si="1"/>
        <v>19.387755102040817</v>
      </c>
      <c r="K11" s="2129">
        <v>34</v>
      </c>
      <c r="L11" s="128">
        <v>4</v>
      </c>
      <c r="M11" s="2129">
        <v>170</v>
      </c>
      <c r="N11" s="151">
        <v>23</v>
      </c>
      <c r="O11" s="2109">
        <f t="shared" si="2"/>
        <v>13.529411764705882</v>
      </c>
      <c r="P11" s="31">
        <v>22</v>
      </c>
      <c r="Q11" s="2130">
        <v>1</v>
      </c>
      <c r="R11" s="50"/>
      <c r="S11" s="50"/>
    </row>
    <row r="12" spans="1:20" ht="12.75" customHeight="1">
      <c r="A12" s="52" t="s">
        <v>405</v>
      </c>
      <c r="B12" s="39">
        <v>17158</v>
      </c>
      <c r="C12" s="132">
        <v>15871</v>
      </c>
      <c r="D12" s="40">
        <v>2737</v>
      </c>
      <c r="E12" s="2115">
        <f t="shared" si="0"/>
        <v>17.245290151849286</v>
      </c>
      <c r="F12" s="2132">
        <v>1960</v>
      </c>
      <c r="G12" s="2133">
        <v>777</v>
      </c>
      <c r="H12" s="132">
        <v>235</v>
      </c>
      <c r="I12" s="40">
        <v>30</v>
      </c>
      <c r="J12" s="2115">
        <f t="shared" si="1"/>
        <v>12.76595744680851</v>
      </c>
      <c r="K12" s="2132">
        <v>28</v>
      </c>
      <c r="L12" s="134">
        <v>2</v>
      </c>
      <c r="M12" s="2132">
        <v>207</v>
      </c>
      <c r="N12" s="157">
        <v>27</v>
      </c>
      <c r="O12" s="2107">
        <f t="shared" si="2"/>
        <v>13.043478260869565</v>
      </c>
      <c r="P12" s="41">
        <v>18</v>
      </c>
      <c r="Q12" s="2133">
        <v>9</v>
      </c>
      <c r="R12" s="50"/>
      <c r="S12" s="50"/>
    </row>
    <row r="13" spans="1:20" ht="12.75" customHeight="1">
      <c r="A13" s="51" t="s">
        <v>425</v>
      </c>
      <c r="B13" s="29">
        <f>'1.2 Movimprese'!B10</f>
        <v>17069</v>
      </c>
      <c r="C13" s="126">
        <f>'1.2 Movimprese'!C10</f>
        <v>15798</v>
      </c>
      <c r="D13" s="30">
        <f>'1.3 - 1.4 - 1.5 Movimp.Settore'!K12</f>
        <v>2759</v>
      </c>
      <c r="E13" s="2113">
        <f t="shared" si="0"/>
        <v>17.464235979237877</v>
      </c>
      <c r="F13" s="2129">
        <v>1969</v>
      </c>
      <c r="G13" s="2130">
        <f>D13-F13</f>
        <v>790</v>
      </c>
      <c r="H13" s="126">
        <f>'1.2 Movimprese'!H10</f>
        <v>367</v>
      </c>
      <c r="I13" s="30">
        <f>'1.3 - 1.4 - 1.5 Movimp.Settore'!K121</f>
        <v>38</v>
      </c>
      <c r="J13" s="2113">
        <f t="shared" si="1"/>
        <v>10.354223433242508</v>
      </c>
      <c r="K13" s="2129">
        <v>80</v>
      </c>
      <c r="L13" s="128">
        <f>I13-K13</f>
        <v>-42</v>
      </c>
      <c r="M13" s="2129">
        <v>455</v>
      </c>
      <c r="N13" s="151">
        <f>'1.3 - 1.4 - 1.5 Movimp.Settore'!K225</f>
        <v>22</v>
      </c>
      <c r="O13" s="2113">
        <f t="shared" si="2"/>
        <v>4.8351648351648358</v>
      </c>
      <c r="P13" s="31">
        <v>65</v>
      </c>
      <c r="Q13" s="2130">
        <f>N13-P13</f>
        <v>-43</v>
      </c>
      <c r="R13" s="50"/>
      <c r="S13" s="50"/>
      <c r="T13" s="216"/>
    </row>
    <row r="14" spans="1:20" ht="12.75" customHeight="1">
      <c r="A14" s="51" t="s">
        <v>575</v>
      </c>
      <c r="B14" s="29">
        <v>17125</v>
      </c>
      <c r="C14" s="126">
        <v>15858</v>
      </c>
      <c r="D14" s="30">
        <v>2788</v>
      </c>
      <c r="E14" s="2113">
        <f t="shared" si="0"/>
        <v>17.581031655946525</v>
      </c>
      <c r="F14" s="2129">
        <v>2003</v>
      </c>
      <c r="G14" s="2130">
        <f>D14-F14</f>
        <v>785</v>
      </c>
      <c r="H14" s="126">
        <v>262</v>
      </c>
      <c r="I14" s="30">
        <v>62</v>
      </c>
      <c r="J14" s="2113">
        <f t="shared" si="1"/>
        <v>23.664122137404579</v>
      </c>
      <c r="K14" s="2129">
        <v>55</v>
      </c>
      <c r="L14" s="128">
        <f>I14-K14</f>
        <v>7</v>
      </c>
      <c r="M14" s="2129">
        <v>201</v>
      </c>
      <c r="N14" s="151">
        <v>32</v>
      </c>
      <c r="O14" s="2113">
        <f t="shared" si="2"/>
        <v>15.920398009950249</v>
      </c>
      <c r="P14" s="31">
        <v>29</v>
      </c>
      <c r="Q14" s="2130">
        <f>N14-P14</f>
        <v>3</v>
      </c>
      <c r="R14" s="50"/>
      <c r="S14" s="50"/>
      <c r="T14" s="216"/>
    </row>
    <row r="15" spans="1:20" ht="12.75" customHeight="1">
      <c r="A15" s="51" t="s">
        <v>426</v>
      </c>
      <c r="B15" s="29">
        <v>17121</v>
      </c>
      <c r="C15" s="126">
        <v>15862</v>
      </c>
      <c r="D15" s="30">
        <v>2782</v>
      </c>
      <c r="E15" s="2113">
        <f t="shared" si="0"/>
        <v>17.538771907703946</v>
      </c>
      <c r="F15" s="2129">
        <v>1997</v>
      </c>
      <c r="G15" s="2130">
        <v>785</v>
      </c>
      <c r="H15" s="126">
        <v>171</v>
      </c>
      <c r="I15" s="30">
        <v>26</v>
      </c>
      <c r="J15" s="2113">
        <f t="shared" si="1"/>
        <v>15.204678362573098</v>
      </c>
      <c r="K15" s="2129">
        <v>25</v>
      </c>
      <c r="L15" s="128">
        <v>1</v>
      </c>
      <c r="M15" s="2129">
        <v>172</v>
      </c>
      <c r="N15" s="151">
        <v>41</v>
      </c>
      <c r="O15" s="2109">
        <f t="shared" si="2"/>
        <v>23.837209302325583</v>
      </c>
      <c r="P15" s="31">
        <v>35</v>
      </c>
      <c r="Q15" s="2130">
        <v>6</v>
      </c>
      <c r="R15" s="50"/>
      <c r="S15" s="50"/>
      <c r="T15" s="216"/>
    </row>
    <row r="16" spans="1:20" ht="12.75" customHeight="1">
      <c r="A16" s="52" t="s">
        <v>479</v>
      </c>
      <c r="B16" s="39">
        <v>16936</v>
      </c>
      <c r="C16" s="132">
        <v>15658</v>
      </c>
      <c r="D16" s="40">
        <v>2758</v>
      </c>
      <c r="E16" s="42">
        <f t="shared" si="0"/>
        <v>17.613999233618596</v>
      </c>
      <c r="F16" s="2132">
        <v>1968</v>
      </c>
      <c r="G16" s="2133">
        <v>790</v>
      </c>
      <c r="H16" s="132">
        <v>188</v>
      </c>
      <c r="I16" s="40">
        <v>23</v>
      </c>
      <c r="J16" s="2115">
        <f t="shared" si="1"/>
        <v>12.23404255319149</v>
      </c>
      <c r="K16" s="2132">
        <v>19</v>
      </c>
      <c r="L16" s="134">
        <v>4</v>
      </c>
      <c r="M16" s="2132">
        <v>243</v>
      </c>
      <c r="N16" s="157">
        <v>33</v>
      </c>
      <c r="O16" s="2107">
        <f t="shared" si="2"/>
        <v>13.580246913580247</v>
      </c>
      <c r="P16" s="41">
        <v>26</v>
      </c>
      <c r="Q16" s="2133">
        <v>7</v>
      </c>
      <c r="R16" s="50"/>
      <c r="S16" s="50"/>
    </row>
    <row r="17" spans="1:22" ht="12.75" customHeight="1">
      <c r="A17" s="51" t="s">
        <v>526</v>
      </c>
      <c r="B17" s="29">
        <v>16624</v>
      </c>
      <c r="C17" s="126">
        <v>15594</v>
      </c>
      <c r="D17" s="153">
        <v>2752</v>
      </c>
      <c r="E17" s="159">
        <f t="shared" si="0"/>
        <v>17.647813261510837</v>
      </c>
      <c r="F17" s="107">
        <v>1946</v>
      </c>
      <c r="G17" s="2130">
        <f t="shared" ref="G17:G31" si="3">SUM(D17-F17)</f>
        <v>806</v>
      </c>
      <c r="H17" s="126">
        <v>339</v>
      </c>
      <c r="I17" s="30">
        <v>89</v>
      </c>
      <c r="J17" s="2113">
        <f t="shared" si="1"/>
        <v>26.253687315634217</v>
      </c>
      <c r="K17" s="2129">
        <v>73</v>
      </c>
      <c r="L17" s="128">
        <f t="shared" ref="L17:L31" si="4">SUM(I17-K17)</f>
        <v>16</v>
      </c>
      <c r="M17" s="557">
        <v>516</v>
      </c>
      <c r="N17" s="151">
        <v>117</v>
      </c>
      <c r="O17" s="2109">
        <f t="shared" si="2"/>
        <v>22.674418604651162</v>
      </c>
      <c r="P17" s="31">
        <v>99</v>
      </c>
      <c r="Q17" s="2130">
        <v>18</v>
      </c>
      <c r="R17" s="50"/>
      <c r="S17" s="560"/>
    </row>
    <row r="18" spans="1:22" ht="12.75" customHeight="1">
      <c r="A18" s="51" t="s">
        <v>484</v>
      </c>
      <c r="B18" s="29">
        <v>16673</v>
      </c>
      <c r="C18" s="126">
        <v>15494</v>
      </c>
      <c r="D18" s="156">
        <v>2745</v>
      </c>
      <c r="E18" s="32">
        <f t="shared" si="0"/>
        <v>17.716535433070867</v>
      </c>
      <c r="F18" s="31">
        <v>1952</v>
      </c>
      <c r="G18" s="2130">
        <f t="shared" si="3"/>
        <v>793</v>
      </c>
      <c r="H18" s="126">
        <v>263</v>
      </c>
      <c r="I18" s="30">
        <v>46</v>
      </c>
      <c r="J18" s="2113">
        <f t="shared" si="1"/>
        <v>17.490494296577946</v>
      </c>
      <c r="K18" s="2129">
        <v>38</v>
      </c>
      <c r="L18" s="128">
        <f t="shared" si="4"/>
        <v>8</v>
      </c>
      <c r="M18" s="557">
        <v>193</v>
      </c>
      <c r="N18" s="151">
        <v>32</v>
      </c>
      <c r="O18" s="2109">
        <f t="shared" si="2"/>
        <v>16.580310880829018</v>
      </c>
      <c r="P18" s="31">
        <v>29</v>
      </c>
      <c r="Q18" s="2130">
        <f t="shared" ref="Q18:Q31" si="5">SUM(N18-P18)</f>
        <v>3</v>
      </c>
      <c r="R18" s="50"/>
      <c r="S18" s="560"/>
    </row>
    <row r="19" spans="1:22" ht="12.75" customHeight="1">
      <c r="A19" s="51" t="s">
        <v>498</v>
      </c>
      <c r="B19" s="29">
        <v>16687</v>
      </c>
      <c r="C19" s="126">
        <v>15667</v>
      </c>
      <c r="D19" s="156">
        <v>2776</v>
      </c>
      <c r="E19" s="32">
        <f t="shared" si="0"/>
        <v>17.718771941022531</v>
      </c>
      <c r="F19" s="31">
        <v>1960</v>
      </c>
      <c r="G19" s="2130">
        <f t="shared" si="3"/>
        <v>816</v>
      </c>
      <c r="H19" s="126">
        <v>171</v>
      </c>
      <c r="I19" s="30">
        <v>36</v>
      </c>
      <c r="J19" s="2113">
        <f t="shared" si="1"/>
        <v>21.052631578947366</v>
      </c>
      <c r="K19" s="2129">
        <v>29</v>
      </c>
      <c r="L19" s="128">
        <f t="shared" si="4"/>
        <v>7</v>
      </c>
      <c r="M19" s="557">
        <v>154</v>
      </c>
      <c r="N19" s="151">
        <v>33</v>
      </c>
      <c r="O19" s="2109">
        <f t="shared" si="2"/>
        <v>21.428571428571427</v>
      </c>
      <c r="P19" s="31">
        <v>28</v>
      </c>
      <c r="Q19" s="2130">
        <f t="shared" si="5"/>
        <v>5</v>
      </c>
      <c r="R19" s="50"/>
      <c r="S19" s="560"/>
    </row>
    <row r="20" spans="1:22" ht="12.75" customHeight="1">
      <c r="A20" s="52" t="s">
        <v>428</v>
      </c>
      <c r="B20" s="39">
        <v>16631</v>
      </c>
      <c r="C20" s="132">
        <v>15600</v>
      </c>
      <c r="D20" s="154">
        <v>2762</v>
      </c>
      <c r="E20" s="42">
        <f t="shared" si="0"/>
        <v>17.705128205128204</v>
      </c>
      <c r="F20" s="41">
        <v>1948</v>
      </c>
      <c r="G20" s="2133">
        <f t="shared" si="3"/>
        <v>814</v>
      </c>
      <c r="H20" s="132">
        <v>187</v>
      </c>
      <c r="I20" s="40">
        <v>21</v>
      </c>
      <c r="J20" s="42">
        <f t="shared" si="1"/>
        <v>11.229946524064172</v>
      </c>
      <c r="K20" s="2132">
        <v>17</v>
      </c>
      <c r="L20" s="134">
        <f t="shared" si="4"/>
        <v>4</v>
      </c>
      <c r="M20" s="561">
        <v>244</v>
      </c>
      <c r="N20" s="157">
        <v>34</v>
      </c>
      <c r="O20" s="42">
        <f t="shared" si="2"/>
        <v>13.934426229508196</v>
      </c>
      <c r="P20" s="41">
        <v>28</v>
      </c>
      <c r="Q20" s="134">
        <f t="shared" si="5"/>
        <v>6</v>
      </c>
      <c r="R20" s="50"/>
      <c r="S20" s="560"/>
    </row>
    <row r="21" spans="1:22" ht="12.75" customHeight="1">
      <c r="A21" s="51" t="s">
        <v>416</v>
      </c>
      <c r="B21" s="29">
        <v>16419</v>
      </c>
      <c r="C21" s="399">
        <v>15446</v>
      </c>
      <c r="D21" s="153">
        <v>2726</v>
      </c>
      <c r="E21" s="159">
        <f t="shared" si="0"/>
        <v>17.648582157192802</v>
      </c>
      <c r="F21" s="2129">
        <v>1918</v>
      </c>
      <c r="G21" s="2130">
        <f t="shared" si="3"/>
        <v>808</v>
      </c>
      <c r="H21" s="2128">
        <v>319</v>
      </c>
      <c r="I21" s="158">
        <v>58</v>
      </c>
      <c r="J21" s="32">
        <f t="shared" si="1"/>
        <v>18.181818181818183</v>
      </c>
      <c r="K21" s="2129">
        <v>48</v>
      </c>
      <c r="L21" s="128">
        <f t="shared" si="4"/>
        <v>10</v>
      </c>
      <c r="M21" s="557">
        <v>527</v>
      </c>
      <c r="N21" s="153">
        <v>93</v>
      </c>
      <c r="O21" s="32">
        <f t="shared" si="2"/>
        <v>17.647058823529413</v>
      </c>
      <c r="P21" s="2121">
        <v>79</v>
      </c>
      <c r="Q21" s="120">
        <f t="shared" si="5"/>
        <v>14</v>
      </c>
      <c r="R21" s="50"/>
      <c r="S21" s="560"/>
    </row>
    <row r="22" spans="1:22" ht="12.75" customHeight="1">
      <c r="A22" s="51" t="s">
        <v>211</v>
      </c>
      <c r="B22" s="29">
        <v>16479</v>
      </c>
      <c r="C22" s="399">
        <v>15517</v>
      </c>
      <c r="D22" s="151">
        <v>2769</v>
      </c>
      <c r="E22" s="32">
        <f t="shared" si="0"/>
        <v>17.844944254688404</v>
      </c>
      <c r="F22" s="2129">
        <v>1918</v>
      </c>
      <c r="G22" s="2130">
        <f t="shared" si="3"/>
        <v>851</v>
      </c>
      <c r="H22" s="2128">
        <v>226</v>
      </c>
      <c r="I22" s="151">
        <v>32</v>
      </c>
      <c r="J22" s="32">
        <f t="shared" si="1"/>
        <v>14.159292035398231</v>
      </c>
      <c r="K22" s="2129">
        <v>29</v>
      </c>
      <c r="L22" s="128">
        <f t="shared" si="4"/>
        <v>3</v>
      </c>
      <c r="M22" s="557">
        <v>168</v>
      </c>
      <c r="N22" s="153">
        <v>37</v>
      </c>
      <c r="O22" s="2108">
        <f t="shared" si="2"/>
        <v>22.023809523809522</v>
      </c>
      <c r="P22" s="31">
        <v>32</v>
      </c>
      <c r="Q22" s="128">
        <f t="shared" si="5"/>
        <v>5</v>
      </c>
      <c r="R22" s="50"/>
      <c r="S22" s="216"/>
    </row>
    <row r="23" spans="1:22" ht="12.75" customHeight="1">
      <c r="A23" s="51" t="s">
        <v>332</v>
      </c>
      <c r="B23" s="29">
        <v>16510</v>
      </c>
      <c r="C23" s="399">
        <v>15527</v>
      </c>
      <c r="D23" s="151">
        <v>2801</v>
      </c>
      <c r="E23" s="2113">
        <f t="shared" si="0"/>
        <v>18.039544020094031</v>
      </c>
      <c r="F23" s="2129">
        <v>1916</v>
      </c>
      <c r="G23" s="2130">
        <f t="shared" si="3"/>
        <v>885</v>
      </c>
      <c r="H23" s="2128">
        <v>178</v>
      </c>
      <c r="I23" s="151">
        <v>26</v>
      </c>
      <c r="J23" s="2113">
        <f t="shared" si="1"/>
        <v>14.606741573033707</v>
      </c>
      <c r="K23" s="2129">
        <v>23</v>
      </c>
      <c r="L23" s="128">
        <f t="shared" si="4"/>
        <v>3</v>
      </c>
      <c r="M23" s="557">
        <v>145</v>
      </c>
      <c r="N23" s="153">
        <v>30</v>
      </c>
      <c r="O23" s="32">
        <f t="shared" si="2"/>
        <v>20.689655172413794</v>
      </c>
      <c r="P23" s="31">
        <v>26</v>
      </c>
      <c r="Q23" s="2130">
        <f t="shared" si="5"/>
        <v>4</v>
      </c>
      <c r="R23" s="50"/>
      <c r="S23" s="216"/>
    </row>
    <row r="24" spans="1:22" ht="12.75" customHeight="1">
      <c r="A24" s="52" t="s">
        <v>551</v>
      </c>
      <c r="B24" s="39">
        <v>16482</v>
      </c>
      <c r="C24" s="403">
        <v>15487</v>
      </c>
      <c r="D24" s="157">
        <v>2792</v>
      </c>
      <c r="E24" s="2115">
        <f t="shared" si="0"/>
        <v>18.02802350358365</v>
      </c>
      <c r="F24" s="2132">
        <v>1918</v>
      </c>
      <c r="G24" s="2133">
        <f t="shared" si="3"/>
        <v>874</v>
      </c>
      <c r="H24" s="2131">
        <v>199</v>
      </c>
      <c r="I24" s="157">
        <v>31</v>
      </c>
      <c r="J24" s="2115">
        <f t="shared" si="1"/>
        <v>15.577889447236181</v>
      </c>
      <c r="K24" s="2132">
        <v>27</v>
      </c>
      <c r="L24" s="134">
        <f t="shared" si="4"/>
        <v>4</v>
      </c>
      <c r="M24" s="561">
        <v>224</v>
      </c>
      <c r="N24" s="569">
        <v>38</v>
      </c>
      <c r="O24" s="42">
        <f t="shared" si="2"/>
        <v>16.964285714285715</v>
      </c>
      <c r="P24" s="41">
        <v>26</v>
      </c>
      <c r="Q24" s="2133">
        <f t="shared" si="5"/>
        <v>12</v>
      </c>
      <c r="R24" s="50"/>
      <c r="S24" s="560"/>
      <c r="T24" s="216"/>
      <c r="U24" s="216"/>
    </row>
    <row r="25" spans="1:22" ht="12.75" customHeight="1">
      <c r="A25" s="700" t="s">
        <v>603</v>
      </c>
      <c r="B25" s="795">
        <v>16300</v>
      </c>
      <c r="C25" s="1046">
        <v>15360</v>
      </c>
      <c r="D25" s="192">
        <v>2763</v>
      </c>
      <c r="E25" s="159">
        <f t="shared" ref="E25:E31" si="6">SUM(D25/C25)*100</f>
        <v>17.98828125</v>
      </c>
      <c r="F25" s="107">
        <v>1889</v>
      </c>
      <c r="G25" s="2130">
        <f t="shared" si="3"/>
        <v>874</v>
      </c>
      <c r="H25" s="2125">
        <v>288</v>
      </c>
      <c r="I25" s="192">
        <v>48</v>
      </c>
      <c r="J25" s="2114">
        <f t="shared" si="1"/>
        <v>16.666666666666664</v>
      </c>
      <c r="K25" s="2126">
        <v>41</v>
      </c>
      <c r="L25" s="128">
        <f t="shared" si="4"/>
        <v>7</v>
      </c>
      <c r="M25" s="1044">
        <v>426</v>
      </c>
      <c r="N25" s="158">
        <v>81</v>
      </c>
      <c r="O25" s="159">
        <f t="shared" si="2"/>
        <v>19.014084507042252</v>
      </c>
      <c r="P25" s="107">
        <v>65</v>
      </c>
      <c r="Q25" s="2130">
        <f t="shared" si="5"/>
        <v>16</v>
      </c>
      <c r="R25" s="50"/>
      <c r="S25" s="560"/>
      <c r="T25" s="216"/>
      <c r="U25" s="216"/>
    </row>
    <row r="26" spans="1:22" ht="12.75" customHeight="1">
      <c r="A26" s="51" t="s">
        <v>641</v>
      </c>
      <c r="B26" s="29">
        <v>16350</v>
      </c>
      <c r="C26" s="399">
        <v>15395</v>
      </c>
      <c r="D26" s="151">
        <v>2770</v>
      </c>
      <c r="E26" s="32">
        <f t="shared" si="6"/>
        <v>17.992854822994477</v>
      </c>
      <c r="F26" s="2120">
        <v>1890</v>
      </c>
      <c r="G26" s="128">
        <f t="shared" si="3"/>
        <v>880</v>
      </c>
      <c r="H26" s="2128">
        <v>232</v>
      </c>
      <c r="I26" s="153">
        <v>34</v>
      </c>
      <c r="J26" s="32">
        <f t="shared" si="1"/>
        <v>14.655172413793101</v>
      </c>
      <c r="K26" s="2120">
        <v>27</v>
      </c>
      <c r="L26" s="128">
        <f t="shared" si="4"/>
        <v>7</v>
      </c>
      <c r="M26" s="375">
        <v>158</v>
      </c>
      <c r="N26" s="153">
        <v>34</v>
      </c>
      <c r="O26" s="32">
        <f t="shared" si="2"/>
        <v>21.518987341772153</v>
      </c>
      <c r="P26" s="31">
        <v>27</v>
      </c>
      <c r="Q26" s="128">
        <f t="shared" si="5"/>
        <v>7</v>
      </c>
      <c r="R26" s="50"/>
      <c r="S26" s="560"/>
      <c r="T26" s="216"/>
      <c r="U26" s="216"/>
    </row>
    <row r="27" spans="1:22" ht="12.75" customHeight="1">
      <c r="A27" s="51" t="s">
        <v>654</v>
      </c>
      <c r="B27" s="29">
        <v>16380</v>
      </c>
      <c r="C27" s="399">
        <v>15430</v>
      </c>
      <c r="D27" s="151">
        <v>2771</v>
      </c>
      <c r="E27" s="2113">
        <f t="shared" si="6"/>
        <v>17.958522359040828</v>
      </c>
      <c r="F27" s="2120">
        <v>1889</v>
      </c>
      <c r="G27" s="128">
        <f t="shared" si="3"/>
        <v>882</v>
      </c>
      <c r="H27" s="2128">
        <v>172</v>
      </c>
      <c r="I27" s="153">
        <v>21</v>
      </c>
      <c r="J27" s="32">
        <f t="shared" si="1"/>
        <v>12.209302325581394</v>
      </c>
      <c r="K27" s="2121">
        <v>18</v>
      </c>
      <c r="L27" s="128">
        <f t="shared" si="4"/>
        <v>3</v>
      </c>
      <c r="M27" s="375">
        <v>141</v>
      </c>
      <c r="N27" s="153">
        <v>22</v>
      </c>
      <c r="O27" s="32">
        <f t="shared" si="2"/>
        <v>15.602836879432624</v>
      </c>
      <c r="P27" s="31">
        <v>20</v>
      </c>
      <c r="Q27" s="2130">
        <f t="shared" si="5"/>
        <v>2</v>
      </c>
      <c r="R27" s="50"/>
      <c r="S27" s="560"/>
      <c r="T27" s="216"/>
      <c r="U27" s="216"/>
    </row>
    <row r="28" spans="1:22" ht="12.75" customHeight="1">
      <c r="A28" s="52" t="s">
        <v>655</v>
      </c>
      <c r="B28" s="39">
        <v>16335</v>
      </c>
      <c r="C28" s="403">
        <v>15376</v>
      </c>
      <c r="D28" s="157">
        <v>2771</v>
      </c>
      <c r="E28" s="2115">
        <f t="shared" si="6"/>
        <v>18.021592091571282</v>
      </c>
      <c r="F28" s="2122">
        <v>1882</v>
      </c>
      <c r="G28" s="134">
        <f t="shared" si="3"/>
        <v>889</v>
      </c>
      <c r="H28" s="2131">
        <v>183</v>
      </c>
      <c r="I28" s="569">
        <v>15</v>
      </c>
      <c r="J28" s="42">
        <f t="shared" si="1"/>
        <v>8.1967213114754092</v>
      </c>
      <c r="K28" s="2123">
        <v>11</v>
      </c>
      <c r="L28" s="134">
        <f t="shared" si="4"/>
        <v>4</v>
      </c>
      <c r="M28" s="850">
        <v>228</v>
      </c>
      <c r="N28" s="569">
        <v>29</v>
      </c>
      <c r="O28" s="42">
        <f t="shared" si="2"/>
        <v>12.719298245614036</v>
      </c>
      <c r="P28" s="41">
        <v>22</v>
      </c>
      <c r="Q28" s="2133">
        <f t="shared" si="5"/>
        <v>7</v>
      </c>
      <c r="R28" s="50"/>
      <c r="S28" s="560"/>
      <c r="T28" s="217"/>
      <c r="U28" s="216"/>
    </row>
    <row r="29" spans="1:22" ht="12.75" customHeight="1" thickBot="1">
      <c r="A29" s="700" t="s">
        <v>705</v>
      </c>
      <c r="B29" s="795">
        <v>16163</v>
      </c>
      <c r="C29" s="1602">
        <v>15213</v>
      </c>
      <c r="D29" s="192">
        <v>2725</v>
      </c>
      <c r="E29" s="2114">
        <f t="shared" si="6"/>
        <v>17.912311838559127</v>
      </c>
      <c r="F29" s="107">
        <v>1836</v>
      </c>
      <c r="G29" s="120">
        <f t="shared" si="3"/>
        <v>889</v>
      </c>
      <c r="H29" s="2125">
        <v>262</v>
      </c>
      <c r="I29" s="192">
        <v>46</v>
      </c>
      <c r="J29" s="159">
        <f t="shared" si="1"/>
        <v>17.557251908396946</v>
      </c>
      <c r="K29" s="107">
        <v>36</v>
      </c>
      <c r="L29" s="120">
        <f t="shared" si="4"/>
        <v>10</v>
      </c>
      <c r="M29" s="1044">
        <v>432</v>
      </c>
      <c r="N29" s="192">
        <v>97</v>
      </c>
      <c r="O29" s="159">
        <f t="shared" si="2"/>
        <v>22.453703703703702</v>
      </c>
      <c r="P29" s="107">
        <v>82</v>
      </c>
      <c r="Q29" s="2127">
        <f t="shared" si="5"/>
        <v>15</v>
      </c>
      <c r="R29" s="50"/>
      <c r="S29" s="560"/>
      <c r="T29" s="216"/>
      <c r="U29" s="216"/>
    </row>
    <row r="30" spans="1:22" ht="12.75" customHeight="1" thickBot="1">
      <c r="A30" s="616" t="s">
        <v>723</v>
      </c>
      <c r="B30" s="1805">
        <v>16246</v>
      </c>
      <c r="C30" s="2128">
        <v>15268</v>
      </c>
      <c r="D30" s="151">
        <v>2728</v>
      </c>
      <c r="E30" s="2113">
        <f t="shared" si="6"/>
        <v>17.86743515850144</v>
      </c>
      <c r="F30" s="31">
        <v>1835</v>
      </c>
      <c r="G30" s="2130">
        <f t="shared" si="3"/>
        <v>893</v>
      </c>
      <c r="H30" s="126">
        <v>231</v>
      </c>
      <c r="I30" s="151">
        <v>35</v>
      </c>
      <c r="J30" s="32">
        <f t="shared" si="1"/>
        <v>15.151515151515152</v>
      </c>
      <c r="K30" s="31">
        <v>31</v>
      </c>
      <c r="L30" s="128">
        <f t="shared" si="4"/>
        <v>4</v>
      </c>
      <c r="M30" s="2129">
        <v>150</v>
      </c>
      <c r="N30" s="151">
        <v>28</v>
      </c>
      <c r="O30" s="2109">
        <f t="shared" si="2"/>
        <v>18.666666666666668</v>
      </c>
      <c r="P30" s="31">
        <v>26</v>
      </c>
      <c r="Q30" s="128">
        <f t="shared" si="5"/>
        <v>2</v>
      </c>
      <c r="R30" s="50"/>
      <c r="S30" s="50"/>
      <c r="V30" s="1695"/>
    </row>
    <row r="31" spans="1:22" ht="12.75" customHeight="1">
      <c r="A31" s="51" t="s">
        <v>724</v>
      </c>
      <c r="B31" s="1805">
        <v>16260</v>
      </c>
      <c r="C31" s="2128">
        <v>15305</v>
      </c>
      <c r="D31" s="153">
        <v>2735</v>
      </c>
      <c r="E31" s="2108">
        <f t="shared" si="6"/>
        <v>17.869977131656324</v>
      </c>
      <c r="F31" s="2120">
        <v>1839</v>
      </c>
      <c r="G31" s="128">
        <f t="shared" si="3"/>
        <v>896</v>
      </c>
      <c r="H31" s="126">
        <v>145</v>
      </c>
      <c r="I31" s="156">
        <v>24</v>
      </c>
      <c r="J31" s="2108">
        <f t="shared" si="1"/>
        <v>16.551724137931036</v>
      </c>
      <c r="K31" s="31">
        <v>21</v>
      </c>
      <c r="L31" s="2130">
        <f t="shared" si="4"/>
        <v>3</v>
      </c>
      <c r="M31" s="2128">
        <v>134</v>
      </c>
      <c r="N31" s="153">
        <v>26</v>
      </c>
      <c r="O31" s="2108">
        <f t="shared" si="2"/>
        <v>19.402985074626866</v>
      </c>
      <c r="P31" s="2120">
        <v>19</v>
      </c>
      <c r="Q31" s="128">
        <f t="shared" si="5"/>
        <v>7</v>
      </c>
      <c r="R31" s="50"/>
      <c r="S31" s="50"/>
    </row>
    <row r="32" spans="1:22" ht="12.75" customHeight="1">
      <c r="A32" s="616" t="s">
        <v>725</v>
      </c>
      <c r="B32" s="1805">
        <v>16103</v>
      </c>
      <c r="C32" s="2128">
        <v>15186</v>
      </c>
      <c r="D32" s="153">
        <v>2698</v>
      </c>
      <c r="E32" s="2108">
        <f t="shared" ref="E32:E44" si="7">SUM(D32/C32)*100</f>
        <v>17.766363756091135</v>
      </c>
      <c r="F32" s="2120">
        <v>1824</v>
      </c>
      <c r="G32" s="128">
        <f t="shared" ref="G32:G44" si="8">SUM(D32-F32)</f>
        <v>874</v>
      </c>
      <c r="H32" s="126">
        <v>173</v>
      </c>
      <c r="I32" s="156">
        <v>16</v>
      </c>
      <c r="J32" s="2108">
        <f t="shared" ref="J32:J44" si="9">SUM(I32/H32)*100</f>
        <v>9.2485549132947966</v>
      </c>
      <c r="K32" s="31">
        <v>14</v>
      </c>
      <c r="L32" s="2130">
        <f t="shared" ref="L32:L44" si="10">SUM(I32-K32)</f>
        <v>2</v>
      </c>
      <c r="M32" s="2128">
        <v>235</v>
      </c>
      <c r="N32" s="153">
        <v>39</v>
      </c>
      <c r="O32" s="2108">
        <f t="shared" ref="O32:O44" si="11">SUM(N32/M32)*100</f>
        <v>16.595744680851062</v>
      </c>
      <c r="P32" s="2120">
        <v>29</v>
      </c>
      <c r="Q32" s="128">
        <f t="shared" ref="Q32:Q44" si="12">SUM(N32-P32)</f>
        <v>10</v>
      </c>
      <c r="R32" s="50"/>
      <c r="S32" s="50"/>
    </row>
    <row r="33" spans="1:22" ht="12.75" customHeight="1">
      <c r="A33" s="2139" t="s">
        <v>746</v>
      </c>
      <c r="B33" s="795">
        <v>15889</v>
      </c>
      <c r="C33" s="1602">
        <v>15018</v>
      </c>
      <c r="D33" s="192">
        <v>2650</v>
      </c>
      <c r="E33" s="2114">
        <f t="shared" si="7"/>
        <v>17.645492076175255</v>
      </c>
      <c r="F33" s="107">
        <v>1775</v>
      </c>
      <c r="G33" s="120">
        <f t="shared" si="8"/>
        <v>875</v>
      </c>
      <c r="H33" s="2125">
        <v>271</v>
      </c>
      <c r="I33" s="192">
        <v>47</v>
      </c>
      <c r="J33" s="159">
        <f t="shared" si="9"/>
        <v>17.343173431734318</v>
      </c>
      <c r="K33" s="107">
        <v>38</v>
      </c>
      <c r="L33" s="120">
        <f t="shared" si="10"/>
        <v>9</v>
      </c>
      <c r="M33" s="1044">
        <v>427</v>
      </c>
      <c r="N33" s="192">
        <v>86</v>
      </c>
      <c r="O33" s="159">
        <f t="shared" si="11"/>
        <v>20.140515222482435</v>
      </c>
      <c r="P33" s="107">
        <v>81</v>
      </c>
      <c r="Q33" s="2127">
        <f t="shared" si="12"/>
        <v>5</v>
      </c>
      <c r="R33" s="50"/>
      <c r="S33" s="50"/>
    </row>
    <row r="34" spans="1:22" ht="12.75" customHeight="1">
      <c r="A34" s="2137" t="s">
        <v>747</v>
      </c>
      <c r="B34" s="1805">
        <v>15954</v>
      </c>
      <c r="C34" s="2128">
        <v>15057</v>
      </c>
      <c r="D34" s="151">
        <v>2647</v>
      </c>
      <c r="E34" s="2113">
        <f t="shared" si="7"/>
        <v>17.579863186557748</v>
      </c>
      <c r="F34" s="31">
        <v>1776</v>
      </c>
      <c r="G34" s="2130">
        <f t="shared" si="8"/>
        <v>871</v>
      </c>
      <c r="H34" s="126">
        <v>220</v>
      </c>
      <c r="I34" s="151">
        <v>38</v>
      </c>
      <c r="J34" s="32">
        <f t="shared" si="9"/>
        <v>17.272727272727273</v>
      </c>
      <c r="K34" s="31">
        <v>36</v>
      </c>
      <c r="L34" s="128">
        <f t="shared" si="10"/>
        <v>2</v>
      </c>
      <c r="M34" s="2129">
        <v>155</v>
      </c>
      <c r="N34" s="151">
        <v>39</v>
      </c>
      <c r="O34" s="2109">
        <f t="shared" si="11"/>
        <v>25.161290322580644</v>
      </c>
      <c r="P34" s="31">
        <v>35</v>
      </c>
      <c r="Q34" s="128">
        <f t="shared" si="12"/>
        <v>4</v>
      </c>
      <c r="R34" s="50"/>
      <c r="S34" s="50"/>
    </row>
    <row r="35" spans="1:22" ht="14.25" customHeight="1">
      <c r="A35" s="2140" t="s">
        <v>748</v>
      </c>
      <c r="B35" s="1805">
        <v>15932</v>
      </c>
      <c r="C35" s="2128">
        <v>15028</v>
      </c>
      <c r="D35" s="153">
        <v>2636</v>
      </c>
      <c r="E35" s="2108">
        <f t="shared" si="7"/>
        <v>17.540590896992281</v>
      </c>
      <c r="F35" s="2120">
        <v>1767</v>
      </c>
      <c r="G35" s="128">
        <f t="shared" si="8"/>
        <v>869</v>
      </c>
      <c r="H35" s="126">
        <v>139</v>
      </c>
      <c r="I35" s="156">
        <v>19</v>
      </c>
      <c r="J35" s="2108">
        <f t="shared" si="9"/>
        <v>13.669064748201439</v>
      </c>
      <c r="K35" s="31">
        <v>17</v>
      </c>
      <c r="L35" s="2130">
        <f t="shared" si="10"/>
        <v>2</v>
      </c>
      <c r="M35" s="2128">
        <v>145</v>
      </c>
      <c r="N35" s="153">
        <v>28</v>
      </c>
      <c r="O35" s="2108">
        <f t="shared" si="11"/>
        <v>19.310344827586206</v>
      </c>
      <c r="P35" s="2120">
        <v>23</v>
      </c>
      <c r="Q35" s="128">
        <f t="shared" si="12"/>
        <v>5</v>
      </c>
      <c r="R35" s="50"/>
      <c r="S35" s="50"/>
    </row>
    <row r="36" spans="1:22" ht="14.25" customHeight="1">
      <c r="A36" s="2138" t="s">
        <v>749</v>
      </c>
      <c r="B36" s="2142">
        <v>15688</v>
      </c>
      <c r="C36" s="2131">
        <v>14803</v>
      </c>
      <c r="D36" s="569">
        <v>2595</v>
      </c>
      <c r="E36" s="2106">
        <f t="shared" si="7"/>
        <v>17.530230358711073</v>
      </c>
      <c r="F36" s="2122">
        <v>1742</v>
      </c>
      <c r="G36" s="134">
        <f t="shared" si="8"/>
        <v>853</v>
      </c>
      <c r="H36" s="132">
        <v>142</v>
      </c>
      <c r="I36" s="154">
        <v>14</v>
      </c>
      <c r="J36" s="2106">
        <f t="shared" si="9"/>
        <v>9.8591549295774641</v>
      </c>
      <c r="K36" s="41">
        <v>9</v>
      </c>
      <c r="L36" s="2133">
        <f t="shared" si="10"/>
        <v>5</v>
      </c>
      <c r="M36" s="2131">
        <v>239</v>
      </c>
      <c r="N36" s="569">
        <v>48</v>
      </c>
      <c r="O36" s="2106">
        <f t="shared" si="11"/>
        <v>20.0836820083682</v>
      </c>
      <c r="P36" s="2122">
        <v>32</v>
      </c>
      <c r="Q36" s="134">
        <f t="shared" si="12"/>
        <v>16</v>
      </c>
      <c r="R36" s="50"/>
      <c r="S36" s="50"/>
    </row>
    <row r="37" spans="1:22" ht="14.25" customHeight="1">
      <c r="A37" s="2139" t="s">
        <v>809</v>
      </c>
      <c r="B37" s="795">
        <v>15445</v>
      </c>
      <c r="C37" s="1602">
        <v>14599</v>
      </c>
      <c r="D37" s="192">
        <v>2547</v>
      </c>
      <c r="E37" s="2159">
        <f t="shared" si="7"/>
        <v>17.446400438386192</v>
      </c>
      <c r="F37" s="107">
        <v>1697</v>
      </c>
      <c r="G37" s="120">
        <f t="shared" si="8"/>
        <v>850</v>
      </c>
      <c r="H37" s="2161">
        <v>239</v>
      </c>
      <c r="I37" s="192">
        <v>42</v>
      </c>
      <c r="J37" s="159">
        <f t="shared" si="9"/>
        <v>17.573221757322173</v>
      </c>
      <c r="K37" s="107">
        <v>32</v>
      </c>
      <c r="L37" s="120">
        <f t="shared" si="10"/>
        <v>10</v>
      </c>
      <c r="M37" s="1044">
        <v>425</v>
      </c>
      <c r="N37" s="192">
        <v>83</v>
      </c>
      <c r="O37" s="159">
        <f t="shared" si="11"/>
        <v>19.52941176470588</v>
      </c>
      <c r="P37" s="107">
        <v>74</v>
      </c>
      <c r="Q37" s="2162">
        <f t="shared" si="12"/>
        <v>9</v>
      </c>
      <c r="R37" s="50"/>
      <c r="S37" s="50"/>
    </row>
    <row r="38" spans="1:22" ht="14.25" customHeight="1">
      <c r="A38" s="2137" t="s">
        <v>817</v>
      </c>
      <c r="B38" s="1805">
        <v>15440</v>
      </c>
      <c r="C38" s="2163">
        <v>14575</v>
      </c>
      <c r="D38" s="151">
        <v>2544</v>
      </c>
      <c r="E38" s="2158">
        <f t="shared" si="7"/>
        <v>17.454545454545457</v>
      </c>
      <c r="F38" s="31">
        <v>1688</v>
      </c>
      <c r="G38" s="2165">
        <f t="shared" si="8"/>
        <v>856</v>
      </c>
      <c r="H38" s="126">
        <v>195</v>
      </c>
      <c r="I38" s="151">
        <v>24</v>
      </c>
      <c r="J38" s="32">
        <f t="shared" si="9"/>
        <v>12.307692307692308</v>
      </c>
      <c r="K38" s="31">
        <v>16</v>
      </c>
      <c r="L38" s="128">
        <f t="shared" si="10"/>
        <v>8</v>
      </c>
      <c r="M38" s="2164">
        <v>202</v>
      </c>
      <c r="N38" s="151">
        <v>30</v>
      </c>
      <c r="O38" s="2157">
        <f t="shared" si="11"/>
        <v>14.85148514851485</v>
      </c>
      <c r="P38" s="31">
        <v>27</v>
      </c>
      <c r="Q38" s="128">
        <f t="shared" si="12"/>
        <v>3</v>
      </c>
      <c r="R38" s="50"/>
      <c r="S38" s="50"/>
      <c r="V38" s="20"/>
    </row>
    <row r="39" spans="1:22" ht="14.25" customHeight="1">
      <c r="A39" s="2140" t="s">
        <v>797</v>
      </c>
      <c r="B39" s="1805">
        <v>15463</v>
      </c>
      <c r="C39" s="2212">
        <v>14578</v>
      </c>
      <c r="D39" s="151">
        <v>2533</v>
      </c>
      <c r="E39" s="2210">
        <f t="shared" si="7"/>
        <v>17.375497324735903</v>
      </c>
      <c r="F39" s="31">
        <v>1680</v>
      </c>
      <c r="G39" s="2214">
        <f t="shared" si="8"/>
        <v>853</v>
      </c>
      <c r="H39" s="2212">
        <v>168</v>
      </c>
      <c r="I39" s="151">
        <v>15</v>
      </c>
      <c r="J39" s="2210">
        <f t="shared" si="9"/>
        <v>8.9285714285714288</v>
      </c>
      <c r="K39" s="31">
        <v>12</v>
      </c>
      <c r="L39" s="2214">
        <f t="shared" si="10"/>
        <v>3</v>
      </c>
      <c r="M39" s="2211">
        <v>144</v>
      </c>
      <c r="N39" s="151">
        <v>21</v>
      </c>
      <c r="O39" s="2210">
        <f t="shared" si="11"/>
        <v>14.583333333333334</v>
      </c>
      <c r="P39" s="31">
        <v>20</v>
      </c>
      <c r="Q39" s="2214">
        <f t="shared" si="12"/>
        <v>1</v>
      </c>
      <c r="R39" s="50"/>
      <c r="S39" s="50"/>
    </row>
    <row r="40" spans="1:22" ht="14.25" customHeight="1">
      <c r="A40" s="2138" t="s">
        <v>818</v>
      </c>
      <c r="B40" s="2142">
        <v>15383</v>
      </c>
      <c r="C40" s="2306">
        <v>14493</v>
      </c>
      <c r="D40" s="157">
        <v>2502</v>
      </c>
      <c r="E40" s="2293">
        <f t="shared" si="7"/>
        <v>17.263506520389154</v>
      </c>
      <c r="F40" s="41">
        <v>1663</v>
      </c>
      <c r="G40" s="2308">
        <f t="shared" si="8"/>
        <v>839</v>
      </c>
      <c r="H40" s="2306">
        <v>161</v>
      </c>
      <c r="I40" s="157">
        <v>12</v>
      </c>
      <c r="J40" s="2293">
        <f t="shared" si="9"/>
        <v>7.4534161490683228</v>
      </c>
      <c r="K40" s="41">
        <v>9</v>
      </c>
      <c r="L40" s="2308">
        <f t="shared" si="10"/>
        <v>3</v>
      </c>
      <c r="M40" s="2303">
        <v>237</v>
      </c>
      <c r="N40" s="157">
        <v>36</v>
      </c>
      <c r="O40" s="2293">
        <f t="shared" si="11"/>
        <v>15.18987341772152</v>
      </c>
      <c r="P40" s="41">
        <v>24</v>
      </c>
      <c r="Q40" s="2308">
        <f t="shared" si="12"/>
        <v>12</v>
      </c>
      <c r="R40" s="50"/>
      <c r="S40" s="50"/>
    </row>
    <row r="41" spans="1:22" ht="14.25" customHeight="1">
      <c r="A41" s="2315" t="s">
        <v>866</v>
      </c>
      <c r="B41" s="1805">
        <v>15201</v>
      </c>
      <c r="C41" s="2309">
        <v>14337</v>
      </c>
      <c r="D41" s="151">
        <v>2461</v>
      </c>
      <c r="E41" s="2292">
        <f t="shared" si="7"/>
        <v>17.165376299086279</v>
      </c>
      <c r="F41" s="31">
        <v>1638</v>
      </c>
      <c r="G41" s="2311">
        <f t="shared" si="8"/>
        <v>823</v>
      </c>
      <c r="H41" s="2309">
        <v>217</v>
      </c>
      <c r="I41" s="151">
        <v>28</v>
      </c>
      <c r="J41" s="2292">
        <f t="shared" si="9"/>
        <v>12.903225806451612</v>
      </c>
      <c r="K41" s="31">
        <v>25</v>
      </c>
      <c r="L41" s="2311">
        <f t="shared" si="10"/>
        <v>3</v>
      </c>
      <c r="M41" s="2301">
        <v>391</v>
      </c>
      <c r="N41" s="151">
        <v>70</v>
      </c>
      <c r="O41" s="2292">
        <f t="shared" si="11"/>
        <v>17.902813299232736</v>
      </c>
      <c r="P41" s="31">
        <v>53</v>
      </c>
      <c r="Q41" s="2311">
        <f t="shared" si="12"/>
        <v>17</v>
      </c>
      <c r="R41" s="50"/>
      <c r="S41" s="50"/>
    </row>
    <row r="42" spans="1:22" ht="14.25" customHeight="1">
      <c r="A42" s="2315" t="s">
        <v>873</v>
      </c>
      <c r="B42" s="1805">
        <v>15239</v>
      </c>
      <c r="C42" s="2336">
        <v>14355</v>
      </c>
      <c r="D42" s="151">
        <v>2452</v>
      </c>
      <c r="E42" s="2330">
        <f t="shared" si="7"/>
        <v>17.081156391501221</v>
      </c>
      <c r="F42" s="31">
        <v>1625</v>
      </c>
      <c r="G42" s="2337">
        <f t="shared" si="8"/>
        <v>827</v>
      </c>
      <c r="H42" s="2336">
        <v>177</v>
      </c>
      <c r="I42" s="151">
        <v>20</v>
      </c>
      <c r="J42" s="2330">
        <f t="shared" si="9"/>
        <v>11.299435028248588</v>
      </c>
      <c r="K42" s="31">
        <v>16</v>
      </c>
      <c r="L42" s="2337">
        <f t="shared" si="10"/>
        <v>4</v>
      </c>
      <c r="M42" s="126">
        <v>121</v>
      </c>
      <c r="N42" s="151">
        <v>27</v>
      </c>
      <c r="O42" s="2330">
        <f t="shared" si="11"/>
        <v>22.314049586776861</v>
      </c>
      <c r="P42" s="31">
        <v>27</v>
      </c>
      <c r="Q42" s="2337">
        <f t="shared" si="12"/>
        <v>0</v>
      </c>
      <c r="R42" s="50"/>
      <c r="S42" s="50"/>
    </row>
    <row r="43" spans="1:22" ht="14.25" customHeight="1">
      <c r="A43" s="2315" t="s">
        <v>860</v>
      </c>
      <c r="B43" s="1805">
        <v>15221</v>
      </c>
      <c r="C43" s="2468">
        <v>14316</v>
      </c>
      <c r="D43" s="151">
        <v>2437</v>
      </c>
      <c r="E43" s="2436">
        <f t="shared" si="7"/>
        <v>17.022911427773121</v>
      </c>
      <c r="F43" s="31">
        <v>1612</v>
      </c>
      <c r="G43" s="2470">
        <f t="shared" si="8"/>
        <v>825</v>
      </c>
      <c r="H43" s="2468">
        <v>127</v>
      </c>
      <c r="I43" s="151">
        <v>14</v>
      </c>
      <c r="J43" s="2436">
        <f t="shared" si="9"/>
        <v>11.023622047244094</v>
      </c>
      <c r="K43" s="31">
        <v>11</v>
      </c>
      <c r="L43" s="2470">
        <f t="shared" si="10"/>
        <v>3</v>
      </c>
      <c r="M43" s="2468">
        <v>144</v>
      </c>
      <c r="N43" s="151">
        <v>26</v>
      </c>
      <c r="O43" s="2436">
        <f t="shared" si="11"/>
        <v>18.055555555555554</v>
      </c>
      <c r="P43" s="31">
        <v>24</v>
      </c>
      <c r="Q43" s="2470">
        <f t="shared" si="12"/>
        <v>2</v>
      </c>
      <c r="R43" s="50"/>
      <c r="S43" s="50"/>
    </row>
    <row r="44" spans="1:22">
      <c r="A44" s="615" t="s">
        <v>874</v>
      </c>
      <c r="B44" s="39">
        <v>15064</v>
      </c>
      <c r="C44" s="129">
        <v>14193</v>
      </c>
      <c r="D44" s="2960">
        <v>2409</v>
      </c>
      <c r="E44" s="2546">
        <f t="shared" si="7"/>
        <v>16.973155781018811</v>
      </c>
      <c r="F44" s="2951">
        <v>1589</v>
      </c>
      <c r="G44" s="134">
        <f t="shared" si="8"/>
        <v>820</v>
      </c>
      <c r="H44" s="132">
        <v>159</v>
      </c>
      <c r="I44" s="2960">
        <v>12</v>
      </c>
      <c r="J44" s="2546">
        <f t="shared" si="9"/>
        <v>7.5471698113207548</v>
      </c>
      <c r="K44" s="2951">
        <v>7</v>
      </c>
      <c r="L44" s="134">
        <f t="shared" si="10"/>
        <v>5</v>
      </c>
      <c r="M44" s="403">
        <v>316</v>
      </c>
      <c r="N44" s="2960">
        <v>46</v>
      </c>
      <c r="O44" s="2546">
        <f t="shared" si="11"/>
        <v>14.556962025316455</v>
      </c>
      <c r="P44" s="2951">
        <v>28</v>
      </c>
      <c r="Q44" s="134">
        <f t="shared" si="12"/>
        <v>18</v>
      </c>
      <c r="R44" s="50"/>
      <c r="S44" s="50"/>
      <c r="V44" s="20"/>
    </row>
    <row r="45" spans="1:22" ht="14.25" customHeight="1">
      <c r="A45" s="2315" t="s">
        <v>912</v>
      </c>
      <c r="B45" s="1805">
        <v>14953</v>
      </c>
      <c r="C45" s="2704">
        <v>14066</v>
      </c>
      <c r="D45" s="151">
        <v>2374</v>
      </c>
      <c r="E45" s="2692">
        <f t="shared" ref="E45" si="13">SUM(D45/C45)*100</f>
        <v>16.877577136357175</v>
      </c>
      <c r="F45" s="31">
        <v>1561</v>
      </c>
      <c r="G45" s="2705">
        <f t="shared" ref="G45" si="14">SUM(D45-F45)</f>
        <v>813</v>
      </c>
      <c r="H45" s="2704">
        <v>228</v>
      </c>
      <c r="I45" s="151">
        <v>29</v>
      </c>
      <c r="J45" s="2692">
        <f t="shared" ref="J45" si="15">SUM(I45/H45)*100</f>
        <v>12.719298245614036</v>
      </c>
      <c r="K45" s="31">
        <v>22</v>
      </c>
      <c r="L45" s="2705">
        <f t="shared" ref="L45" si="16">SUM(I45-K45)</f>
        <v>7</v>
      </c>
      <c r="M45" s="2698">
        <v>335</v>
      </c>
      <c r="N45" s="151">
        <v>53</v>
      </c>
      <c r="O45" s="2692">
        <f t="shared" ref="O45" si="17">SUM(N45/M45)*100</f>
        <v>15.82089552238806</v>
      </c>
      <c r="P45" s="31">
        <v>49</v>
      </c>
      <c r="Q45" s="2705">
        <f t="shared" ref="Q45" si="18">SUM(N45-P45)</f>
        <v>4</v>
      </c>
      <c r="R45" s="50"/>
      <c r="S45" s="50"/>
    </row>
    <row r="46" spans="1:22">
      <c r="A46" s="616" t="s">
        <v>916</v>
      </c>
      <c r="B46" s="29">
        <v>15014</v>
      </c>
      <c r="C46" s="123">
        <v>14107</v>
      </c>
      <c r="D46" s="151">
        <v>2375</v>
      </c>
      <c r="E46" s="32">
        <f t="shared" ref="E46:E50" si="19">SUM(D46/C46)*100</f>
        <v>16.835613525200255</v>
      </c>
      <c r="F46" s="31">
        <v>1561</v>
      </c>
      <c r="G46" s="128">
        <f>SUM(D46-F46)</f>
        <v>814</v>
      </c>
      <c r="H46" s="126">
        <v>181</v>
      </c>
      <c r="I46" s="151">
        <v>23</v>
      </c>
      <c r="J46" s="32">
        <f t="shared" ref="J46:J50" si="20">SUM(I46/H46)*100</f>
        <v>12.707182320441991</v>
      </c>
      <c r="K46" s="31">
        <v>19</v>
      </c>
      <c r="L46" s="128">
        <f t="shared" ref="L46:L50" si="21">SUM(I46-K46)</f>
        <v>4</v>
      </c>
      <c r="M46" s="399">
        <v>122</v>
      </c>
      <c r="N46" s="151">
        <v>19</v>
      </c>
      <c r="O46" s="32">
        <f t="shared" ref="O46:O50" si="22">SUM(N46/M46)*100</f>
        <v>15.573770491803279</v>
      </c>
      <c r="P46" s="31">
        <v>17</v>
      </c>
      <c r="Q46" s="128">
        <f t="shared" ref="Q46:Q50" si="23">SUM(N46-P46)</f>
        <v>2</v>
      </c>
      <c r="R46" s="50"/>
      <c r="S46" s="50"/>
      <c r="V46" s="20"/>
    </row>
    <row r="47" spans="1:22">
      <c r="A47" s="616" t="s">
        <v>934</v>
      </c>
      <c r="B47" s="29">
        <v>15028</v>
      </c>
      <c r="C47" s="375">
        <v>14115</v>
      </c>
      <c r="D47" s="151">
        <v>2375</v>
      </c>
      <c r="E47" s="2802">
        <f t="shared" si="19"/>
        <v>16.826071555083246</v>
      </c>
      <c r="F47" s="31">
        <v>1559</v>
      </c>
      <c r="G47" s="128">
        <f t="shared" ref="G47:G50" si="24">SUM(D47-F47)</f>
        <v>816</v>
      </c>
      <c r="H47" s="2806">
        <v>114</v>
      </c>
      <c r="I47" s="151">
        <v>12</v>
      </c>
      <c r="J47" s="2802">
        <f t="shared" si="20"/>
        <v>10.526315789473683</v>
      </c>
      <c r="K47" s="31">
        <v>9</v>
      </c>
      <c r="L47" s="128">
        <f t="shared" si="21"/>
        <v>3</v>
      </c>
      <c r="M47" s="375">
        <v>102</v>
      </c>
      <c r="N47" s="151">
        <v>14</v>
      </c>
      <c r="O47" s="2802">
        <f t="shared" si="22"/>
        <v>13.725490196078432</v>
      </c>
      <c r="P47" s="31">
        <v>11</v>
      </c>
      <c r="Q47" s="2809">
        <f t="shared" si="23"/>
        <v>3</v>
      </c>
      <c r="R47" s="50"/>
      <c r="S47" s="560"/>
      <c r="V47" s="20"/>
    </row>
    <row r="48" spans="1:22">
      <c r="A48" s="615" t="s">
        <v>935</v>
      </c>
      <c r="B48" s="39">
        <v>15002</v>
      </c>
      <c r="C48" s="403">
        <v>14077</v>
      </c>
      <c r="D48" s="2960">
        <v>2353</v>
      </c>
      <c r="E48" s="2921">
        <f t="shared" si="19"/>
        <v>16.715209206507069</v>
      </c>
      <c r="F48" s="2951">
        <v>1549</v>
      </c>
      <c r="G48" s="134">
        <f t="shared" si="24"/>
        <v>804</v>
      </c>
      <c r="H48" s="2929">
        <v>162</v>
      </c>
      <c r="I48" s="2960">
        <v>17</v>
      </c>
      <c r="J48" s="2921">
        <f t="shared" si="20"/>
        <v>10.493827160493826</v>
      </c>
      <c r="K48" s="2951">
        <v>12</v>
      </c>
      <c r="L48" s="134">
        <f t="shared" si="21"/>
        <v>5</v>
      </c>
      <c r="M48" s="2491">
        <v>188</v>
      </c>
      <c r="N48" s="2960">
        <v>37</v>
      </c>
      <c r="O48" s="2921">
        <f t="shared" si="22"/>
        <v>19.680851063829788</v>
      </c>
      <c r="P48" s="2951">
        <v>24</v>
      </c>
      <c r="Q48" s="2407">
        <f t="shared" si="23"/>
        <v>13</v>
      </c>
      <c r="R48" s="50"/>
      <c r="S48" s="560"/>
      <c r="V48" s="20"/>
    </row>
    <row r="49" spans="1:256">
      <c r="A49" s="616" t="s">
        <v>936</v>
      </c>
      <c r="B49" s="29">
        <v>14969</v>
      </c>
      <c r="C49" s="375">
        <v>14049</v>
      </c>
      <c r="D49" s="151">
        <v>2311</v>
      </c>
      <c r="E49" s="2802">
        <f t="shared" si="19"/>
        <v>16.449569364367569</v>
      </c>
      <c r="F49" s="31">
        <v>1509</v>
      </c>
      <c r="G49" s="128">
        <f t="shared" si="24"/>
        <v>802</v>
      </c>
      <c r="H49" s="2806">
        <v>305</v>
      </c>
      <c r="I49" s="151">
        <v>31</v>
      </c>
      <c r="J49" s="2802">
        <f t="shared" si="20"/>
        <v>10.163934426229508</v>
      </c>
      <c r="K49" s="31">
        <v>20</v>
      </c>
      <c r="L49" s="128">
        <f t="shared" si="21"/>
        <v>11</v>
      </c>
      <c r="M49" s="375">
        <v>339</v>
      </c>
      <c r="N49" s="151">
        <v>64</v>
      </c>
      <c r="O49" s="2802">
        <f t="shared" si="22"/>
        <v>18.87905604719764</v>
      </c>
      <c r="P49" s="31">
        <v>58</v>
      </c>
      <c r="Q49" s="2413">
        <f t="shared" si="23"/>
        <v>6</v>
      </c>
      <c r="R49" s="50"/>
      <c r="S49" s="560"/>
      <c r="V49" s="20"/>
    </row>
    <row r="50" spans="1:256">
      <c r="A50" s="616" t="s">
        <v>962</v>
      </c>
      <c r="B50" s="29">
        <v>15054</v>
      </c>
      <c r="C50" s="123">
        <v>14102</v>
      </c>
      <c r="D50" s="151">
        <v>2301</v>
      </c>
      <c r="E50" s="3161">
        <f t="shared" si="19"/>
        <v>16.31683449156148</v>
      </c>
      <c r="F50" s="31">
        <v>1495</v>
      </c>
      <c r="G50" s="128">
        <f t="shared" si="24"/>
        <v>806</v>
      </c>
      <c r="H50" s="126">
        <v>221</v>
      </c>
      <c r="I50" s="151">
        <v>23</v>
      </c>
      <c r="J50" s="3161">
        <f t="shared" si="20"/>
        <v>10.407239819004525</v>
      </c>
      <c r="K50" s="31">
        <v>19</v>
      </c>
      <c r="L50" s="128">
        <f t="shared" si="21"/>
        <v>4</v>
      </c>
      <c r="M50" s="399">
        <v>140</v>
      </c>
      <c r="N50" s="151">
        <v>32</v>
      </c>
      <c r="O50" s="3161">
        <f t="shared" si="22"/>
        <v>22.857142857142858</v>
      </c>
      <c r="P50" s="31">
        <v>25</v>
      </c>
      <c r="Q50" s="128">
        <f t="shared" si="23"/>
        <v>7</v>
      </c>
      <c r="R50" s="50"/>
      <c r="S50" s="50"/>
      <c r="V50" s="20"/>
    </row>
    <row r="51" spans="1:256">
      <c r="A51" s="616" t="s">
        <v>981</v>
      </c>
      <c r="B51" s="29">
        <v>15095</v>
      </c>
      <c r="C51" s="375">
        <v>14102</v>
      </c>
      <c r="D51" s="151">
        <v>2304</v>
      </c>
      <c r="E51" s="3322">
        <f t="shared" ref="E51:E52" si="25">SUM(D51/C51)*100</f>
        <v>16.338108069777338</v>
      </c>
      <c r="F51" s="31">
        <v>1501</v>
      </c>
      <c r="G51" s="128">
        <f t="shared" ref="G51:G52" si="26">SUM(D51-F51)</f>
        <v>803</v>
      </c>
      <c r="H51" s="3325">
        <v>158</v>
      </c>
      <c r="I51" s="151">
        <v>23</v>
      </c>
      <c r="J51" s="3327">
        <f>SUM(I51/H51)*100</f>
        <v>14.556962025316455</v>
      </c>
      <c r="K51" s="31">
        <v>20</v>
      </c>
      <c r="L51" s="128">
        <f t="shared" ref="L51:L52" si="27">SUM(I51-K51)</f>
        <v>3</v>
      </c>
      <c r="M51" s="375">
        <v>118</v>
      </c>
      <c r="N51" s="151">
        <v>15</v>
      </c>
      <c r="O51" s="3322">
        <f t="shared" ref="O51:O52" si="28">SUM(N51/M51)*100</f>
        <v>12.711864406779661</v>
      </c>
      <c r="P51" s="31">
        <v>12</v>
      </c>
      <c r="Q51" s="128">
        <f>SUM(N51-P51)</f>
        <v>3</v>
      </c>
      <c r="R51" s="50"/>
      <c r="S51" s="560"/>
      <c r="V51" s="20"/>
    </row>
    <row r="52" spans="1:256">
      <c r="A52" s="615" t="s">
        <v>1000</v>
      </c>
      <c r="B52" s="39">
        <v>15064</v>
      </c>
      <c r="C52" s="403">
        <v>14098</v>
      </c>
      <c r="D52" s="2960">
        <v>2279</v>
      </c>
      <c r="E52" s="3896">
        <f t="shared" si="25"/>
        <v>16.165413533834585</v>
      </c>
      <c r="F52" s="2951">
        <v>1485</v>
      </c>
      <c r="G52" s="134">
        <f t="shared" si="26"/>
        <v>794</v>
      </c>
      <c r="H52" s="3898">
        <v>175</v>
      </c>
      <c r="I52" s="2960">
        <v>7</v>
      </c>
      <c r="J52" s="3896">
        <f>SUM(I52/H52)*100</f>
        <v>4</v>
      </c>
      <c r="K52" s="2951">
        <v>5</v>
      </c>
      <c r="L52" s="134">
        <f t="shared" si="27"/>
        <v>2</v>
      </c>
      <c r="M52" s="2491">
        <v>204</v>
      </c>
      <c r="N52" s="2960">
        <v>31</v>
      </c>
      <c r="O52" s="3896">
        <f t="shared" si="28"/>
        <v>15.196078431372548</v>
      </c>
      <c r="P52" s="2951">
        <v>21</v>
      </c>
      <c r="Q52" s="2407">
        <f>SUM(N52-P52)</f>
        <v>10</v>
      </c>
      <c r="R52" s="50"/>
      <c r="S52" s="560"/>
      <c r="V52" s="20"/>
    </row>
    <row r="53" spans="1:256" s="1832" customFormat="1">
      <c r="A53" s="4069" t="s">
        <v>1009</v>
      </c>
      <c r="B53" s="4070">
        <v>14988</v>
      </c>
      <c r="C53" s="4071">
        <v>14098</v>
      </c>
      <c r="D53" s="3348">
        <v>2270</v>
      </c>
      <c r="E53" s="4037">
        <f t="shared" ref="E53" si="29">SUM(D53/C53)*100</f>
        <v>16.101574691445595</v>
      </c>
      <c r="F53" s="3334">
        <v>1476</v>
      </c>
      <c r="G53" s="4072">
        <f t="shared" ref="G53" si="30">SUM(D53-F53)</f>
        <v>794</v>
      </c>
      <c r="H53" s="3334">
        <v>278</v>
      </c>
      <c r="I53" s="3348">
        <v>32</v>
      </c>
      <c r="J53" s="4037">
        <f>SUM(I53/H53)*100</f>
        <v>11.510791366906476</v>
      </c>
      <c r="K53" s="3334">
        <v>26</v>
      </c>
      <c r="L53" s="3347">
        <f t="shared" ref="L53" si="31">SUM(I53-K53)</f>
        <v>6</v>
      </c>
      <c r="M53" s="4073">
        <v>356</v>
      </c>
      <c r="N53" s="3348">
        <v>50</v>
      </c>
      <c r="O53" s="4037">
        <f t="shared" ref="O53" si="32">SUM(N53/M53)*100</f>
        <v>14.04494382022472</v>
      </c>
      <c r="P53" s="3334">
        <v>41</v>
      </c>
      <c r="Q53" s="4072">
        <f>SUM(N53-P53)</f>
        <v>9</v>
      </c>
      <c r="R53" s="50"/>
      <c r="S53" s="560"/>
      <c r="V53" s="2154"/>
    </row>
    <row r="54" spans="1:256" s="1832" customFormat="1" ht="13.5" thickBot="1">
      <c r="A54" s="4068" t="s">
        <v>1026</v>
      </c>
      <c r="B54" s="3918">
        <v>15043</v>
      </c>
      <c r="C54" s="3922">
        <v>14074</v>
      </c>
      <c r="D54" s="3958">
        <v>2257</v>
      </c>
      <c r="E54" s="4036">
        <f t="shared" ref="E54" si="33">SUM(D54/C54)*100</f>
        <v>16.036663350859744</v>
      </c>
      <c r="F54" s="53">
        <v>1470</v>
      </c>
      <c r="G54" s="3949">
        <f t="shared" ref="G54" si="34">SUM(D54-F54)</f>
        <v>787</v>
      </c>
      <c r="H54" s="53">
        <v>200</v>
      </c>
      <c r="I54" s="3958">
        <v>28</v>
      </c>
      <c r="J54" s="4036">
        <f>SUM(I54/H54)*100</f>
        <v>14.000000000000002</v>
      </c>
      <c r="K54" s="53">
        <v>25</v>
      </c>
      <c r="L54" s="3950">
        <f t="shared" ref="L54" si="35">SUM(I54-K54)</f>
        <v>3</v>
      </c>
      <c r="M54" s="3944">
        <v>143</v>
      </c>
      <c r="N54" s="3958">
        <v>38</v>
      </c>
      <c r="O54" s="4036">
        <f t="shared" ref="O54" si="36">SUM(N54/M54)*100</f>
        <v>26.573426573426573</v>
      </c>
      <c r="P54" s="53">
        <v>32</v>
      </c>
      <c r="Q54" s="3949">
        <f>SUM(N54-P54)</f>
        <v>6</v>
      </c>
      <c r="R54" s="50"/>
      <c r="S54" s="560"/>
      <c r="V54" s="2154"/>
    </row>
    <row r="55" spans="1:256" ht="13.7" customHeight="1">
      <c r="A55" s="23" t="s">
        <v>875</v>
      </c>
      <c r="B55" s="23"/>
      <c r="C55" s="23"/>
    </row>
    <row r="56" spans="1:256" ht="13.7" customHeight="1">
      <c r="A56" s="4367" t="s">
        <v>65</v>
      </c>
      <c r="B56" s="4368"/>
      <c r="C56" s="4368"/>
      <c r="D56" s="4368"/>
      <c r="E56" s="4368"/>
      <c r="F56" s="4368"/>
      <c r="G56" s="4368"/>
      <c r="H56" s="4368"/>
      <c r="I56" s="4368"/>
      <c r="J56" s="4368"/>
      <c r="K56" s="4368"/>
      <c r="L56" s="4368"/>
      <c r="M56" s="4368"/>
      <c r="N56" s="4368"/>
      <c r="O56" s="4369"/>
      <c r="P56" s="4369"/>
    </row>
    <row r="57" spans="1:256" ht="3.2" customHeight="1">
      <c r="A57" s="4367"/>
      <c r="B57" s="4368"/>
      <c r="C57" s="4368"/>
      <c r="D57" s="4368"/>
      <c r="E57" s="4368"/>
      <c r="F57" s="4368"/>
      <c r="G57" s="4368"/>
      <c r="H57" s="4368"/>
      <c r="I57" s="4368"/>
      <c r="J57" s="4368"/>
      <c r="K57" s="4368"/>
      <c r="L57" s="4368"/>
      <c r="M57" s="4368"/>
      <c r="N57" s="4368"/>
      <c r="O57" s="4369"/>
      <c r="P57" s="4369"/>
      <c r="Q57" s="793"/>
      <c r="R57" s="794"/>
      <c r="S57" s="794"/>
      <c r="T57" s="794"/>
      <c r="U57" s="794"/>
      <c r="V57" s="794"/>
      <c r="W57" s="794"/>
      <c r="X57" s="794"/>
      <c r="Y57" s="794"/>
      <c r="Z57" s="794"/>
      <c r="AA57" s="794"/>
      <c r="AB57" s="794"/>
      <c r="AC57" s="794"/>
      <c r="AD57" s="794"/>
      <c r="AE57" s="1"/>
      <c r="AF57" s="1"/>
      <c r="AG57" s="4367" t="s">
        <v>58</v>
      </c>
      <c r="AH57" s="4368"/>
      <c r="AI57" s="4368"/>
      <c r="AJ57" s="4368"/>
      <c r="AK57" s="4368"/>
      <c r="AL57" s="4368"/>
      <c r="AM57" s="4368"/>
      <c r="AN57" s="4368"/>
      <c r="AO57" s="4368"/>
      <c r="AP57" s="4368"/>
      <c r="AQ57" s="4368"/>
      <c r="AR57" s="4368"/>
      <c r="AS57" s="4368"/>
      <c r="AT57" s="4368"/>
      <c r="AU57" s="4369"/>
      <c r="AV57" s="4369"/>
      <c r="AW57" s="4367" t="s">
        <v>58</v>
      </c>
      <c r="AX57" s="4368"/>
      <c r="AY57" s="4368"/>
      <c r="AZ57" s="4368"/>
      <c r="BA57" s="4368"/>
      <c r="BB57" s="4368"/>
      <c r="BC57" s="4368"/>
      <c r="BD57" s="4368"/>
      <c r="BE57" s="4368"/>
      <c r="BF57" s="4368"/>
      <c r="BG57" s="4368"/>
      <c r="BH57" s="4368"/>
      <c r="BI57" s="4368"/>
      <c r="BJ57" s="4368"/>
      <c r="BK57" s="4369"/>
      <c r="BL57" s="4369"/>
      <c r="BM57" s="4367" t="s">
        <v>58</v>
      </c>
      <c r="BN57" s="4368"/>
      <c r="BO57" s="4368"/>
      <c r="BP57" s="4368"/>
      <c r="BQ57" s="4368"/>
      <c r="BR57" s="4368"/>
      <c r="BS57" s="4368"/>
      <c r="BT57" s="4368"/>
      <c r="BU57" s="4368"/>
      <c r="BV57" s="4368"/>
      <c r="BW57" s="4368"/>
      <c r="BX57" s="4368"/>
      <c r="BY57" s="4368"/>
      <c r="BZ57" s="4368"/>
      <c r="CA57" s="4369"/>
      <c r="CB57" s="4369"/>
      <c r="CC57" s="4367" t="s">
        <v>58</v>
      </c>
      <c r="CD57" s="4368"/>
      <c r="CE57" s="4368"/>
      <c r="CF57" s="4368"/>
      <c r="CG57" s="4368"/>
      <c r="CH57" s="4368"/>
      <c r="CI57" s="4368"/>
      <c r="CJ57" s="4368"/>
      <c r="CK57" s="4368"/>
      <c r="CL57" s="4368"/>
      <c r="CM57" s="4368"/>
      <c r="CN57" s="4368"/>
      <c r="CO57" s="4368"/>
      <c r="CP57" s="4368"/>
      <c r="CQ57" s="4369"/>
      <c r="CR57" s="4369"/>
      <c r="CS57" s="4367" t="s">
        <v>58</v>
      </c>
      <c r="CT57" s="4368"/>
      <c r="CU57" s="4368"/>
      <c r="CV57" s="4368"/>
      <c r="CW57" s="4368"/>
      <c r="CX57" s="4368"/>
      <c r="CY57" s="4368"/>
      <c r="CZ57" s="4368"/>
      <c r="DA57" s="4368"/>
      <c r="DB57" s="4368"/>
      <c r="DC57" s="4368"/>
      <c r="DD57" s="4368"/>
      <c r="DE57" s="4368"/>
      <c r="DF57" s="4368"/>
      <c r="DG57" s="4369"/>
      <c r="DH57" s="4369"/>
      <c r="DI57" s="4367" t="s">
        <v>58</v>
      </c>
      <c r="DJ57" s="4368"/>
      <c r="DK57" s="4368"/>
      <c r="DL57" s="4368"/>
      <c r="DM57" s="4368"/>
      <c r="DN57" s="4368"/>
      <c r="DO57" s="4368"/>
      <c r="DP57" s="4368"/>
      <c r="DQ57" s="4368"/>
      <c r="DR57" s="4368"/>
      <c r="DS57" s="4368"/>
      <c r="DT57" s="4368"/>
      <c r="DU57" s="4368"/>
      <c r="DV57" s="4368"/>
      <c r="DW57" s="4369"/>
      <c r="DX57" s="4369"/>
      <c r="DY57" s="4367" t="s">
        <v>58</v>
      </c>
      <c r="DZ57" s="4368"/>
      <c r="EA57" s="4368"/>
      <c r="EB57" s="4368"/>
      <c r="EC57" s="4368"/>
      <c r="ED57" s="4368"/>
      <c r="EE57" s="4368"/>
      <c r="EF57" s="4368"/>
      <c r="EG57" s="4368"/>
      <c r="EH57" s="4368"/>
      <c r="EI57" s="4368"/>
      <c r="EJ57" s="4368"/>
      <c r="EK57" s="4368"/>
      <c r="EL57" s="4368"/>
      <c r="EM57" s="4369"/>
      <c r="EN57" s="4369"/>
      <c r="EO57" s="4367" t="s">
        <v>58</v>
      </c>
      <c r="EP57" s="4368"/>
      <c r="EQ57" s="4368"/>
      <c r="ER57" s="4368"/>
      <c r="ES57" s="4368"/>
      <c r="ET57" s="4368"/>
      <c r="EU57" s="4368"/>
      <c r="EV57" s="4368"/>
      <c r="EW57" s="4368"/>
      <c r="EX57" s="4368"/>
      <c r="EY57" s="4368"/>
      <c r="EZ57" s="4368"/>
      <c r="FA57" s="4368"/>
      <c r="FB57" s="4368"/>
      <c r="FC57" s="4369"/>
      <c r="FD57" s="4369"/>
      <c r="FE57" s="4367" t="s">
        <v>58</v>
      </c>
      <c r="FF57" s="4368"/>
      <c r="FG57" s="4368"/>
      <c r="FH57" s="4368"/>
      <c r="FI57" s="4368"/>
      <c r="FJ57" s="4368"/>
      <c r="FK57" s="4368"/>
      <c r="FL57" s="4368"/>
      <c r="FM57" s="4368"/>
      <c r="FN57" s="4368"/>
      <c r="FO57" s="4368"/>
      <c r="FP57" s="4368"/>
      <c r="FQ57" s="4368"/>
      <c r="FR57" s="4368"/>
      <c r="FS57" s="4369"/>
      <c r="FT57" s="4369"/>
      <c r="FU57" s="4367" t="s">
        <v>58</v>
      </c>
      <c r="FV57" s="4368"/>
      <c r="FW57" s="4368"/>
      <c r="FX57" s="4368"/>
      <c r="FY57" s="4368"/>
      <c r="FZ57" s="4368"/>
      <c r="GA57" s="4368"/>
      <c r="GB57" s="4368"/>
      <c r="GC57" s="4368"/>
      <c r="GD57" s="4368"/>
      <c r="GE57" s="4368"/>
      <c r="GF57" s="4368"/>
      <c r="GG57" s="4368"/>
      <c r="GH57" s="4368"/>
      <c r="GI57" s="4369"/>
      <c r="GJ57" s="4369"/>
      <c r="GK57" s="4367" t="s">
        <v>58</v>
      </c>
      <c r="GL57" s="4368"/>
      <c r="GM57" s="4368"/>
      <c r="GN57" s="4368"/>
      <c r="GO57" s="4368"/>
      <c r="GP57" s="4368"/>
      <c r="GQ57" s="4368"/>
      <c r="GR57" s="4368"/>
      <c r="GS57" s="4368"/>
      <c r="GT57" s="4368"/>
      <c r="GU57" s="4368"/>
      <c r="GV57" s="4368"/>
      <c r="GW57" s="4368"/>
      <c r="GX57" s="4368"/>
      <c r="GY57" s="4369"/>
      <c r="GZ57" s="4369"/>
      <c r="HA57" s="4367" t="s">
        <v>58</v>
      </c>
      <c r="HB57" s="4368"/>
      <c r="HC57" s="4368"/>
      <c r="HD57" s="4368"/>
      <c r="HE57" s="4368"/>
      <c r="HF57" s="4368"/>
      <c r="HG57" s="4368"/>
      <c r="HH57" s="4368"/>
      <c r="HI57" s="4368"/>
      <c r="HJ57" s="4368"/>
      <c r="HK57" s="4368"/>
      <c r="HL57" s="4368"/>
      <c r="HM57" s="4368"/>
      <c r="HN57" s="4368"/>
      <c r="HO57" s="4369"/>
      <c r="HP57" s="4369"/>
      <c r="HQ57" s="4367" t="s">
        <v>58</v>
      </c>
      <c r="HR57" s="4368"/>
      <c r="HS57" s="4368"/>
      <c r="HT57" s="4368"/>
      <c r="HU57" s="4368"/>
      <c r="HV57" s="4368"/>
      <c r="HW57" s="4368"/>
      <c r="HX57" s="4368"/>
      <c r="HY57" s="4368"/>
      <c r="HZ57" s="4368"/>
      <c r="IA57" s="4368"/>
      <c r="IB57" s="4368"/>
      <c r="IC57" s="4368"/>
      <c r="ID57" s="4368"/>
      <c r="IE57" s="4369"/>
      <c r="IF57" s="4369"/>
      <c r="IG57" s="4367" t="s">
        <v>58</v>
      </c>
      <c r="IH57" s="4368"/>
      <c r="II57" s="4368"/>
      <c r="IJ57" s="4368"/>
      <c r="IK57" s="4368"/>
      <c r="IL57" s="4368"/>
      <c r="IM57" s="4368"/>
      <c r="IN57" s="4368"/>
      <c r="IO57" s="4368"/>
      <c r="IP57" s="4368"/>
      <c r="IQ57" s="4368"/>
      <c r="IR57" s="4368"/>
      <c r="IS57" s="4368"/>
      <c r="IT57" s="4368"/>
      <c r="IU57" s="4369"/>
      <c r="IV57" s="4369"/>
    </row>
    <row r="58" spans="1:256" ht="15" customHeight="1">
      <c r="A58" s="14" t="s">
        <v>34</v>
      </c>
      <c r="B58" s="14"/>
      <c r="D58" s="4619" t="s">
        <v>191</v>
      </c>
      <c r="E58" s="4620"/>
      <c r="F58" s="4620"/>
      <c r="G58" s="4620"/>
      <c r="H58" s="4620"/>
      <c r="I58" s="4620"/>
      <c r="J58" s="4620"/>
      <c r="K58" s="4620"/>
      <c r="L58" s="4620"/>
      <c r="M58" s="4620"/>
      <c r="N58" s="4620"/>
      <c r="O58" s="4620"/>
      <c r="P58" s="4620"/>
      <c r="Q58" s="4621"/>
    </row>
    <row r="59" spans="1:256" ht="4.9000000000000004" customHeight="1">
      <c r="A59" s="14"/>
      <c r="B59" s="14"/>
      <c r="D59" s="4622"/>
      <c r="E59" s="4623"/>
      <c r="F59" s="4623"/>
      <c r="G59" s="4623"/>
      <c r="H59" s="4623"/>
      <c r="I59" s="4623"/>
      <c r="J59" s="4623"/>
      <c r="K59" s="4623"/>
      <c r="L59" s="4623"/>
      <c r="M59" s="4623"/>
      <c r="N59" s="4623"/>
      <c r="O59" s="4623"/>
      <c r="P59" s="4623"/>
      <c r="Q59" s="4624"/>
    </row>
    <row r="60" spans="1:256" ht="9.75" customHeight="1" thickBot="1">
      <c r="A60" s="431"/>
      <c r="B60" s="21"/>
      <c r="D60" s="4360" t="s">
        <v>711</v>
      </c>
      <c r="E60" s="4610"/>
      <c r="F60" s="4610"/>
      <c r="G60" s="4610"/>
      <c r="H60" s="4610"/>
      <c r="I60" s="4610"/>
      <c r="J60" s="4610"/>
      <c r="K60" s="4610"/>
      <c r="L60" s="4610"/>
      <c r="M60" s="4610"/>
      <c r="N60" s="4610"/>
      <c r="O60" s="4610"/>
      <c r="P60" s="4610"/>
      <c r="Q60" s="4611"/>
    </row>
    <row r="61" spans="1:256" s="3" customFormat="1" ht="17.45" customHeight="1" thickBot="1">
      <c r="A61" s="4614" t="s">
        <v>217</v>
      </c>
      <c r="B61" s="4617"/>
      <c r="C61" s="4617"/>
      <c r="D61" s="4614" t="s">
        <v>204</v>
      </c>
      <c r="E61" s="4617"/>
      <c r="F61" s="4617"/>
      <c r="G61" s="4617"/>
      <c r="H61" s="4618"/>
      <c r="I61" s="4614" t="s">
        <v>102</v>
      </c>
      <c r="J61" s="4617"/>
      <c r="K61" s="4617"/>
      <c r="L61" s="4617"/>
      <c r="M61" s="4617"/>
      <c r="N61" s="4614" t="s">
        <v>103</v>
      </c>
      <c r="O61" s="4615"/>
      <c r="P61" s="4615"/>
      <c r="Q61" s="4616"/>
    </row>
    <row r="62" spans="1:256" ht="27" customHeight="1">
      <c r="A62" s="454" t="s">
        <v>104</v>
      </c>
      <c r="B62" s="453" t="s">
        <v>105</v>
      </c>
      <c r="C62" s="454"/>
      <c r="D62" s="210" t="s">
        <v>105</v>
      </c>
      <c r="E62" s="4453" t="s">
        <v>221</v>
      </c>
      <c r="F62" s="4363"/>
      <c r="G62" s="4453" t="s">
        <v>222</v>
      </c>
      <c r="H62" s="4366"/>
      <c r="I62" s="210" t="s">
        <v>105</v>
      </c>
      <c r="J62" s="4453" t="s">
        <v>221</v>
      </c>
      <c r="K62" s="4363"/>
      <c r="L62" s="4453" t="s">
        <v>222</v>
      </c>
      <c r="M62" s="4366"/>
      <c r="N62" s="210" t="s">
        <v>105</v>
      </c>
      <c r="O62" s="4453" t="s">
        <v>221</v>
      </c>
      <c r="P62" s="4363"/>
      <c r="Q62" s="773" t="s">
        <v>222</v>
      </c>
    </row>
    <row r="63" spans="1:256" ht="12.75" customHeight="1">
      <c r="A63" s="616" t="s">
        <v>124</v>
      </c>
      <c r="B63" s="61">
        <v>0.41763617922558183</v>
      </c>
      <c r="C63" s="1704"/>
      <c r="D63" s="162">
        <v>3.6445536445536533</v>
      </c>
      <c r="E63" s="4492">
        <v>4.2228739002932514</v>
      </c>
      <c r="F63" s="4496"/>
      <c r="G63" s="4325">
        <v>2.3066485753052901</v>
      </c>
      <c r="H63" s="4598"/>
      <c r="I63" s="60">
        <v>-23.40425531914893</v>
      </c>
      <c r="J63" s="4327">
        <v>-39.506172839506171</v>
      </c>
      <c r="K63" s="4332"/>
      <c r="L63" s="4325">
        <v>76.923076923076906</v>
      </c>
      <c r="M63" s="4383"/>
      <c r="N63" s="60">
        <v>-3.529411764705884</v>
      </c>
      <c r="O63" s="4327">
        <v>-1.3888888888888857</v>
      </c>
      <c r="P63" s="4376"/>
      <c r="Q63" s="2488">
        <v>-15.384615384615387</v>
      </c>
    </row>
    <row r="64" spans="1:256" ht="12.75" customHeight="1">
      <c r="A64" s="616" t="s">
        <v>125</v>
      </c>
      <c r="B64" s="61">
        <v>0.40823571175008055</v>
      </c>
      <c r="C64" s="1704"/>
      <c r="D64" s="162">
        <v>2.7866242038216456</v>
      </c>
      <c r="E64" s="4492">
        <v>3.1710079275198098</v>
      </c>
      <c r="F64" s="4496"/>
      <c r="G64" s="4325">
        <v>1.8766756032171701</v>
      </c>
      <c r="H64" s="4598"/>
      <c r="I64" s="60">
        <v>-12.328767123287676</v>
      </c>
      <c r="J64" s="4327">
        <v>-7.5757575757575779</v>
      </c>
      <c r="K64" s="4332"/>
      <c r="L64" s="4325">
        <v>-57.142857142857146</v>
      </c>
      <c r="M64" s="4383"/>
      <c r="N64" s="60">
        <v>150</v>
      </c>
      <c r="O64" s="4327">
        <v>183.33333333333337</v>
      </c>
      <c r="P64" s="4376"/>
      <c r="Q64" s="2488">
        <v>50</v>
      </c>
    </row>
    <row r="65" spans="1:17" ht="12.75" customHeight="1">
      <c r="A65" s="616" t="s">
        <v>126</v>
      </c>
      <c r="B65" s="61">
        <v>0.43660392943536408</v>
      </c>
      <c r="C65" s="1704"/>
      <c r="D65" s="162">
        <v>3.2411067193675933</v>
      </c>
      <c r="E65" s="4492">
        <v>3.8180797304884919</v>
      </c>
      <c r="F65" s="4496"/>
      <c r="G65" s="4325">
        <v>1.8691588785046775</v>
      </c>
      <c r="H65" s="4598"/>
      <c r="I65" s="60">
        <v>25.714285714285708</v>
      </c>
      <c r="J65" s="4327">
        <v>46.428571428571416</v>
      </c>
      <c r="K65" s="4332"/>
      <c r="L65" s="4325">
        <v>-57.142857142857146</v>
      </c>
      <c r="M65" s="4383"/>
      <c r="N65" s="60">
        <v>-9.5238095238095184</v>
      </c>
      <c r="O65" s="4327">
        <v>-11.764705882352942</v>
      </c>
      <c r="P65" s="4376"/>
      <c r="Q65" s="2488">
        <v>0</v>
      </c>
    </row>
    <row r="66" spans="1:17" ht="12.75" customHeight="1">
      <c r="A66" s="615" t="s">
        <v>127</v>
      </c>
      <c r="B66" s="62">
        <v>0.6187389510901653</v>
      </c>
      <c r="C66" s="1709"/>
      <c r="D66" s="166">
        <v>3.6220472440944889</v>
      </c>
      <c r="E66" s="4594">
        <v>3.9532293986636944</v>
      </c>
      <c r="F66" s="4506"/>
      <c r="G66" s="4380">
        <v>2.8225806451612998</v>
      </c>
      <c r="H66" s="4596"/>
      <c r="I66" s="63">
        <v>57.142857142857139</v>
      </c>
      <c r="J66" s="4380">
        <v>62.5</v>
      </c>
      <c r="K66" s="4529"/>
      <c r="L66" s="4380">
        <v>25</v>
      </c>
      <c r="M66" s="4384"/>
      <c r="N66" s="63">
        <v>14.81481481481481</v>
      </c>
      <c r="O66" s="4380">
        <v>50</v>
      </c>
      <c r="P66" s="4386"/>
      <c r="Q66" s="46">
        <v>-23.076923076923066</v>
      </c>
    </row>
    <row r="67" spans="1:17" ht="12.75" customHeight="1">
      <c r="A67" s="616" t="s">
        <v>128</v>
      </c>
      <c r="B67" s="61">
        <v>0.93280256669241624</v>
      </c>
      <c r="C67" s="1704"/>
      <c r="D67" s="162">
        <v>4.8597392335045413</v>
      </c>
      <c r="E67" s="4492">
        <v>6.1902082160945469</v>
      </c>
      <c r="F67" s="4502"/>
      <c r="G67" s="4327">
        <v>1.72413793103448</v>
      </c>
      <c r="H67" s="4598"/>
      <c r="I67" s="60">
        <v>11.111111111111114</v>
      </c>
      <c r="J67" s="4327">
        <v>46.938775510204096</v>
      </c>
      <c r="K67" s="4330"/>
      <c r="L67" s="4327">
        <v>-65.217391304347828</v>
      </c>
      <c r="M67" s="4383"/>
      <c r="N67" s="60">
        <v>-23.170731707317074</v>
      </c>
      <c r="O67" s="4327">
        <v>-25.352112676056336</v>
      </c>
      <c r="P67" s="4325"/>
      <c r="Q67" s="49">
        <v>-9.0909090909090935</v>
      </c>
    </row>
    <row r="68" spans="1:17" ht="12.75" customHeight="1">
      <c r="A68" s="616" t="s">
        <v>129</v>
      </c>
      <c r="B68" s="61">
        <v>1.0134936067408944</v>
      </c>
      <c r="C68" s="1704"/>
      <c r="D68" s="162">
        <v>5.0348567002323819</v>
      </c>
      <c r="E68" s="4492">
        <v>6.3117453347969246</v>
      </c>
      <c r="F68" s="4502"/>
      <c r="G68" s="4327">
        <v>1.9736842105263008</v>
      </c>
      <c r="H68" s="4598"/>
      <c r="I68" s="60">
        <v>20.3125</v>
      </c>
      <c r="J68" s="4327">
        <v>11.475409836065566</v>
      </c>
      <c r="K68" s="4330"/>
      <c r="L68" s="4327">
        <v>200</v>
      </c>
      <c r="M68" s="4383"/>
      <c r="N68" s="60">
        <v>10.000000000000014</v>
      </c>
      <c r="O68" s="4327">
        <v>0</v>
      </c>
      <c r="P68" s="4325"/>
      <c r="Q68" s="49">
        <v>66.666666666666686</v>
      </c>
    </row>
    <row r="69" spans="1:17" ht="12.75" customHeight="1">
      <c r="A69" s="616" t="s">
        <v>130</v>
      </c>
      <c r="B69" s="61">
        <v>0.64031016859541978</v>
      </c>
      <c r="C69" s="1704"/>
      <c r="D69" s="162">
        <v>4.5558958652373747</v>
      </c>
      <c r="E69" s="4492">
        <v>5.4624121146565727</v>
      </c>
      <c r="F69" s="4502"/>
      <c r="G69" s="4327">
        <v>2.3591087811271301</v>
      </c>
      <c r="H69" s="4598"/>
      <c r="I69" s="60">
        <v>-13.63636363636364</v>
      </c>
      <c r="J69" s="4327">
        <v>-17.073170731707322</v>
      </c>
      <c r="K69" s="4330"/>
      <c r="L69" s="4327">
        <v>33.333333333333314</v>
      </c>
      <c r="M69" s="4383"/>
      <c r="N69" s="60">
        <v>21.05263157894737</v>
      </c>
      <c r="O69" s="4327">
        <v>46.666666666666657</v>
      </c>
      <c r="P69" s="4325"/>
      <c r="Q69" s="49">
        <v>-75</v>
      </c>
    </row>
    <row r="70" spans="1:17" ht="12.75" customHeight="1">
      <c r="A70" s="615" t="s">
        <v>405</v>
      </c>
      <c r="B70" s="62">
        <v>0.48609077598828776</v>
      </c>
      <c r="C70" s="1709"/>
      <c r="D70" s="166">
        <v>3.9893617021276668</v>
      </c>
      <c r="E70" s="4594">
        <v>4.9812533476165015</v>
      </c>
      <c r="F70" s="4506"/>
      <c r="G70" s="4380">
        <v>1.5686274509803866</v>
      </c>
      <c r="H70" s="4596"/>
      <c r="I70" s="63">
        <v>-31.818181818181827</v>
      </c>
      <c r="J70" s="4380">
        <v>-28.205128205128204</v>
      </c>
      <c r="K70" s="4529"/>
      <c r="L70" s="4380">
        <v>-60</v>
      </c>
      <c r="M70" s="4384"/>
      <c r="N70" s="63">
        <v>-12.903225806451616</v>
      </c>
      <c r="O70" s="4380">
        <v>-14.285714285714292</v>
      </c>
      <c r="P70" s="4386"/>
      <c r="Q70" s="46">
        <v>-10</v>
      </c>
    </row>
    <row r="71" spans="1:17" ht="12.75" customHeight="1">
      <c r="A71" s="616" t="s">
        <v>425</v>
      </c>
      <c r="B71" s="61">
        <f t="shared" ref="B71:B82" si="37">SUM(B13/B9)*100-100</f>
        <v>0.47680715799387485</v>
      </c>
      <c r="C71" s="1704"/>
      <c r="D71" s="162">
        <f t="shared" ref="D71:D82" si="38">SUM(D13/D9)*100-100</f>
        <v>3.9562923888470323</v>
      </c>
      <c r="E71" s="4492">
        <f t="shared" ref="E71:E79" si="39">SUM(F13/F9)*100-100</f>
        <v>4.3455219925808279</v>
      </c>
      <c r="F71" s="4502"/>
      <c r="G71" s="4327">
        <f t="shared" ref="G71:G112" si="40">SUM(G13/G9)*100-100</f>
        <v>2.9986962190352102</v>
      </c>
      <c r="H71" s="4598"/>
      <c r="I71" s="60">
        <f t="shared" ref="I71:I82" si="41">SUM(I13/I9)*100-100</f>
        <v>-52.5</v>
      </c>
      <c r="J71" s="4327">
        <f t="shared" ref="J71:J79" si="42">SUM(K13/K9)*100-100</f>
        <v>11.111111111111114</v>
      </c>
      <c r="K71" s="4330"/>
      <c r="L71" s="4327">
        <f t="shared" ref="L71:L82" si="43">SUM(L13/L9)*100-100</f>
        <v>-625</v>
      </c>
      <c r="M71" s="4383"/>
      <c r="N71" s="60">
        <f t="shared" ref="N71:N82" si="44">SUM(N13/N9)*100-100</f>
        <v>-65.07936507936509</v>
      </c>
      <c r="O71" s="4327">
        <f t="shared" ref="O71:O79" si="45">SUM(P13/P9)*100-100</f>
        <v>22.641509433962256</v>
      </c>
      <c r="P71" s="4325"/>
      <c r="Q71" s="49">
        <f t="shared" ref="Q71:Q82" si="46">SUM(Q13/Q9)*100-100</f>
        <v>-530</v>
      </c>
    </row>
    <row r="72" spans="1:17" ht="12.75" customHeight="1">
      <c r="A72" s="616" t="s">
        <v>575</v>
      </c>
      <c r="B72" s="61">
        <f t="shared" si="37"/>
        <v>-0.10499912500728215</v>
      </c>
      <c r="C72" s="1704"/>
      <c r="D72" s="162">
        <f t="shared" si="38"/>
        <v>2.8023598820059021</v>
      </c>
      <c r="E72" s="4492">
        <f t="shared" si="39"/>
        <v>3.4073309241094591</v>
      </c>
      <c r="F72" s="4502"/>
      <c r="G72" s="4327">
        <f t="shared" si="40"/>
        <v>1.2903225806451672</v>
      </c>
      <c r="H72" s="4598"/>
      <c r="I72" s="60">
        <f t="shared" si="41"/>
        <v>-19.480519480519476</v>
      </c>
      <c r="J72" s="4327">
        <f t="shared" si="42"/>
        <v>-19.117647058823522</v>
      </c>
      <c r="K72" s="4330"/>
      <c r="L72" s="4327">
        <f t="shared" si="43"/>
        <v>-22.222222222222214</v>
      </c>
      <c r="M72" s="4383"/>
      <c r="N72" s="60">
        <f t="shared" si="44"/>
        <v>45.454545454545467</v>
      </c>
      <c r="O72" s="4327">
        <f t="shared" si="45"/>
        <v>70.588235294117652</v>
      </c>
      <c r="P72" s="4325"/>
      <c r="Q72" s="49">
        <f t="shared" si="46"/>
        <v>-40</v>
      </c>
    </row>
    <row r="73" spans="1:17" ht="12.75" customHeight="1">
      <c r="A73" s="616" t="s">
        <v>426</v>
      </c>
      <c r="B73" s="61">
        <f t="shared" si="37"/>
        <v>-6.4207331309830806E-2</v>
      </c>
      <c r="C73" s="1704"/>
      <c r="D73" s="162">
        <f t="shared" si="38"/>
        <v>1.8674478213108756</v>
      </c>
      <c r="E73" s="4492">
        <f t="shared" si="39"/>
        <v>2.4102564102564088</v>
      </c>
      <c r="F73" s="4496"/>
      <c r="G73" s="4327">
        <f t="shared" si="40"/>
        <v>0.51216389244557092</v>
      </c>
      <c r="H73" s="4598"/>
      <c r="I73" s="60">
        <f t="shared" si="41"/>
        <v>-31.578947368421055</v>
      </c>
      <c r="J73" s="4327">
        <f t="shared" si="42"/>
        <v>-26.470588235294116</v>
      </c>
      <c r="K73" s="4330"/>
      <c r="L73" s="4327">
        <f t="shared" si="43"/>
        <v>-75</v>
      </c>
      <c r="M73" s="4383"/>
      <c r="N73" s="60">
        <f t="shared" si="44"/>
        <v>78.260869565217376</v>
      </c>
      <c r="O73" s="4327">
        <f t="shared" si="45"/>
        <v>59.090909090909093</v>
      </c>
      <c r="P73" s="4325"/>
      <c r="Q73" s="49">
        <f t="shared" si="46"/>
        <v>500</v>
      </c>
    </row>
    <row r="74" spans="1:17" ht="12.75" customHeight="1">
      <c r="A74" s="615" t="s">
        <v>479</v>
      </c>
      <c r="B74" s="62">
        <f t="shared" si="37"/>
        <v>-1.2938570929012769</v>
      </c>
      <c r="C74" s="1709"/>
      <c r="D74" s="63">
        <f t="shared" si="38"/>
        <v>0.76726342710998097</v>
      </c>
      <c r="E74" s="4594">
        <f t="shared" si="39"/>
        <v>0.40816326530612912</v>
      </c>
      <c r="F74" s="4595"/>
      <c r="G74" s="4380">
        <f t="shared" si="40"/>
        <v>1.6731016731016553</v>
      </c>
      <c r="H74" s="4596"/>
      <c r="I74" s="63">
        <f t="shared" si="41"/>
        <v>-23.333333333333329</v>
      </c>
      <c r="J74" s="4380">
        <f t="shared" si="42"/>
        <v>-32.142857142857139</v>
      </c>
      <c r="K74" s="4529"/>
      <c r="L74" s="4380">
        <f t="shared" si="43"/>
        <v>100</v>
      </c>
      <c r="M74" s="4384"/>
      <c r="N74" s="63">
        <f t="shared" si="44"/>
        <v>22.222222222222229</v>
      </c>
      <c r="O74" s="4380">
        <f t="shared" si="45"/>
        <v>44.444444444444429</v>
      </c>
      <c r="P74" s="4386"/>
      <c r="Q74" s="46">
        <f t="shared" si="46"/>
        <v>-22.222222222222214</v>
      </c>
    </row>
    <row r="75" spans="1:17" ht="12.75" customHeight="1">
      <c r="A75" s="616" t="s">
        <v>526</v>
      </c>
      <c r="B75" s="61">
        <f t="shared" si="37"/>
        <v>-2.607065440271839</v>
      </c>
      <c r="C75" s="1704"/>
      <c r="D75" s="60">
        <f t="shared" si="38"/>
        <v>-0.25371511417179704</v>
      </c>
      <c r="E75" s="4600">
        <f t="shared" si="39"/>
        <v>-1.1681056373793837</v>
      </c>
      <c r="F75" s="4606"/>
      <c r="G75" s="4327">
        <f t="shared" si="40"/>
        <v>2.0253164556962133</v>
      </c>
      <c r="H75" s="4598"/>
      <c r="I75" s="60">
        <f t="shared" si="41"/>
        <v>134.21052631578948</v>
      </c>
      <c r="J75" s="4602">
        <f t="shared" si="42"/>
        <v>-8.75</v>
      </c>
      <c r="K75" s="4607"/>
      <c r="L75" s="4325">
        <f t="shared" si="43"/>
        <v>-138.0952380952381</v>
      </c>
      <c r="M75" s="4383"/>
      <c r="N75" s="60">
        <f t="shared" si="44"/>
        <v>431.81818181818187</v>
      </c>
      <c r="O75" s="4602">
        <f t="shared" si="45"/>
        <v>52.307692307692292</v>
      </c>
      <c r="P75" s="4625"/>
      <c r="Q75" s="2488">
        <f t="shared" si="46"/>
        <v>-141.86046511627907</v>
      </c>
    </row>
    <row r="76" spans="1:17" ht="12.75" customHeight="1">
      <c r="A76" s="616" t="s">
        <v>484</v>
      </c>
      <c r="B76" s="61">
        <f t="shared" si="37"/>
        <v>-2.6394160583941613</v>
      </c>
      <c r="C76" s="1704"/>
      <c r="D76" s="60">
        <f t="shared" si="38"/>
        <v>-1.5423242467718694</v>
      </c>
      <c r="E76" s="4492">
        <f t="shared" si="39"/>
        <v>-2.5461807289066485</v>
      </c>
      <c r="F76" s="4496"/>
      <c r="G76" s="4327">
        <f t="shared" si="40"/>
        <v>1.0191082802547839</v>
      </c>
      <c r="H76" s="4598"/>
      <c r="I76" s="60">
        <f t="shared" si="41"/>
        <v>-25.806451612903231</v>
      </c>
      <c r="J76" s="4327">
        <f t="shared" si="42"/>
        <v>-30.909090909090907</v>
      </c>
      <c r="K76" s="4332"/>
      <c r="L76" s="4325">
        <f t="shared" si="43"/>
        <v>14.285714285714278</v>
      </c>
      <c r="M76" s="4383"/>
      <c r="N76" s="60">
        <f t="shared" si="44"/>
        <v>0</v>
      </c>
      <c r="O76" s="4327">
        <f t="shared" si="45"/>
        <v>0</v>
      </c>
      <c r="P76" s="4376"/>
      <c r="Q76" s="2488">
        <f t="shared" si="46"/>
        <v>0</v>
      </c>
    </row>
    <row r="77" spans="1:17" ht="12.75" customHeight="1">
      <c r="A77" s="616" t="s">
        <v>498</v>
      </c>
      <c r="B77" s="61">
        <f t="shared" si="37"/>
        <v>-2.5348986624613019</v>
      </c>
      <c r="C77" s="1704"/>
      <c r="D77" s="60">
        <f t="shared" si="38"/>
        <v>-0.21567217828901164</v>
      </c>
      <c r="E77" s="4492">
        <f t="shared" si="39"/>
        <v>-1.8527791687531305</v>
      </c>
      <c r="F77" s="4496"/>
      <c r="G77" s="4327">
        <f t="shared" si="40"/>
        <v>3.9490445859872665</v>
      </c>
      <c r="H77" s="4598"/>
      <c r="I77" s="60">
        <f t="shared" si="41"/>
        <v>38.461538461538453</v>
      </c>
      <c r="J77" s="4327">
        <f t="shared" si="42"/>
        <v>15.999999999999986</v>
      </c>
      <c r="K77" s="4332"/>
      <c r="L77" s="4325">
        <f t="shared" si="43"/>
        <v>600</v>
      </c>
      <c r="M77" s="4383"/>
      <c r="N77" s="60">
        <f t="shared" si="44"/>
        <v>-19.512195121951208</v>
      </c>
      <c r="O77" s="4327">
        <f t="shared" si="45"/>
        <v>-20</v>
      </c>
      <c r="P77" s="4376"/>
      <c r="Q77" s="2488">
        <f t="shared" si="46"/>
        <v>-16.666666666666657</v>
      </c>
    </row>
    <row r="78" spans="1:17" ht="12.75" customHeight="1">
      <c r="A78" s="615" t="s">
        <v>428</v>
      </c>
      <c r="B78" s="62">
        <f t="shared" si="37"/>
        <v>-1.8008974964572531</v>
      </c>
      <c r="C78" s="1709"/>
      <c r="D78" s="63">
        <f t="shared" si="38"/>
        <v>0.14503263234226438</v>
      </c>
      <c r="E78" s="4594">
        <f t="shared" si="39"/>
        <v>-1.0162601626016254</v>
      </c>
      <c r="F78" s="4595"/>
      <c r="G78" s="4380">
        <f t="shared" si="40"/>
        <v>3.0379746835442916</v>
      </c>
      <c r="H78" s="4596"/>
      <c r="I78" s="63">
        <f t="shared" si="41"/>
        <v>-8.6956521739130466</v>
      </c>
      <c r="J78" s="4380">
        <f t="shared" si="42"/>
        <v>-10.526315789473685</v>
      </c>
      <c r="K78" s="4599"/>
      <c r="L78" s="4386">
        <f t="shared" si="43"/>
        <v>0</v>
      </c>
      <c r="M78" s="4384"/>
      <c r="N78" s="63">
        <f t="shared" si="44"/>
        <v>3.0303030303030312</v>
      </c>
      <c r="O78" s="4380">
        <f t="shared" si="45"/>
        <v>7.6923076923076934</v>
      </c>
      <c r="P78" s="4381"/>
      <c r="Q78" s="2508">
        <f t="shared" si="46"/>
        <v>-14.285714285714292</v>
      </c>
    </row>
    <row r="79" spans="1:17" ht="12.75" customHeight="1">
      <c r="A79" s="2509" t="s">
        <v>416</v>
      </c>
      <c r="B79" s="2510">
        <f t="shared" si="37"/>
        <v>-1.2331568816169352</v>
      </c>
      <c r="C79" s="2511"/>
      <c r="D79" s="2512">
        <f t="shared" si="38"/>
        <v>-0.94476744186046346</v>
      </c>
      <c r="E79" s="4600">
        <f t="shared" si="39"/>
        <v>-1.4388489208633075</v>
      </c>
      <c r="F79" s="4606"/>
      <c r="G79" s="4327">
        <f t="shared" si="40"/>
        <v>0.24813895781636575</v>
      </c>
      <c r="H79" s="4598"/>
      <c r="I79" s="2512">
        <f t="shared" si="41"/>
        <v>-34.831460674157299</v>
      </c>
      <c r="J79" s="4602">
        <f t="shared" si="42"/>
        <v>-34.246575342465761</v>
      </c>
      <c r="K79" s="4607"/>
      <c r="L79" s="4605">
        <f t="shared" si="43"/>
        <v>-37.5</v>
      </c>
      <c r="M79" s="4604"/>
      <c r="N79" s="2512">
        <f t="shared" si="44"/>
        <v>-20.512820512820511</v>
      </c>
      <c r="O79" s="4602">
        <f t="shared" si="45"/>
        <v>-20.202020202020194</v>
      </c>
      <c r="P79" s="4625"/>
      <c r="Q79" s="2513">
        <f t="shared" si="46"/>
        <v>-22.222222222222214</v>
      </c>
    </row>
    <row r="80" spans="1:17" s="2" customFormat="1" ht="11.25" customHeight="1">
      <c r="A80" s="616" t="s">
        <v>211</v>
      </c>
      <c r="B80" s="61">
        <f t="shared" si="37"/>
        <v>-1.1635578480177458</v>
      </c>
      <c r="C80" s="1704"/>
      <c r="D80" s="60">
        <f t="shared" si="38"/>
        <v>0.87431693989070425</v>
      </c>
      <c r="E80" s="4492">
        <f t="shared" ref="E80:E85" si="47">SUM(F22/F18)*100-100</f>
        <v>-1.741803278688522</v>
      </c>
      <c r="F80" s="4496"/>
      <c r="G80" s="4327">
        <f t="shared" si="40"/>
        <v>7.3139974779319061</v>
      </c>
      <c r="H80" s="4598"/>
      <c r="I80" s="60">
        <f t="shared" si="41"/>
        <v>-30.434782608695656</v>
      </c>
      <c r="J80" s="4327">
        <f t="shared" ref="J80:J85" si="48">SUM(K22/K18)*100-100</f>
        <v>-23.68421052631578</v>
      </c>
      <c r="K80" s="4332"/>
      <c r="L80" s="4325">
        <f t="shared" si="43"/>
        <v>-62.5</v>
      </c>
      <c r="M80" s="4383"/>
      <c r="N80" s="60">
        <f t="shared" si="44"/>
        <v>15.625</v>
      </c>
      <c r="O80" s="4327">
        <f t="shared" ref="O80:O85" si="49">SUM(P22/P18)*100-100</f>
        <v>10.34482758620689</v>
      </c>
      <c r="P80" s="4376"/>
      <c r="Q80" s="2488">
        <f t="shared" si="46"/>
        <v>66.666666666666686</v>
      </c>
    </row>
    <row r="81" spans="1:19" s="2" customFormat="1" ht="11.25" customHeight="1">
      <c r="A81" s="616" t="s">
        <v>332</v>
      </c>
      <c r="B81" s="61">
        <f t="shared" si="37"/>
        <v>-1.0607059387547224</v>
      </c>
      <c r="C81" s="1704"/>
      <c r="D81" s="60">
        <f t="shared" si="38"/>
        <v>0.90057636887608794</v>
      </c>
      <c r="E81" s="4492">
        <f t="shared" si="47"/>
        <v>-2.2448979591836746</v>
      </c>
      <c r="F81" s="4496"/>
      <c r="G81" s="4327">
        <f t="shared" si="40"/>
        <v>8.455882352941174</v>
      </c>
      <c r="H81" s="4598"/>
      <c r="I81" s="60">
        <f t="shared" si="41"/>
        <v>-27.777777777777786</v>
      </c>
      <c r="J81" s="4327">
        <f t="shared" si="48"/>
        <v>-20.689655172413794</v>
      </c>
      <c r="K81" s="4332"/>
      <c r="L81" s="4325">
        <f t="shared" si="43"/>
        <v>-57.142857142857146</v>
      </c>
      <c r="M81" s="4383"/>
      <c r="N81" s="60">
        <f t="shared" si="44"/>
        <v>-9.0909090909090935</v>
      </c>
      <c r="O81" s="4327">
        <f t="shared" si="49"/>
        <v>-7.1428571428571388</v>
      </c>
      <c r="P81" s="4376"/>
      <c r="Q81" s="2488">
        <f t="shared" si="46"/>
        <v>-20</v>
      </c>
    </row>
    <row r="82" spans="1:19" s="2" customFormat="1" ht="11.25" customHeight="1">
      <c r="A82" s="615" t="s">
        <v>551</v>
      </c>
      <c r="B82" s="62">
        <f t="shared" si="37"/>
        <v>-0.89591726294270302</v>
      </c>
      <c r="C82" s="1709"/>
      <c r="D82" s="63">
        <f t="shared" si="38"/>
        <v>1.0861694424330324</v>
      </c>
      <c r="E82" s="4594">
        <f t="shared" si="47"/>
        <v>-1.5400410677618055</v>
      </c>
      <c r="F82" s="4595"/>
      <c r="G82" s="4380">
        <f t="shared" si="40"/>
        <v>7.37100737100738</v>
      </c>
      <c r="H82" s="4596"/>
      <c r="I82" s="63">
        <f t="shared" si="41"/>
        <v>47.61904761904762</v>
      </c>
      <c r="J82" s="4380">
        <f t="shared" si="48"/>
        <v>58.823529411764696</v>
      </c>
      <c r="K82" s="4599"/>
      <c r="L82" s="4386">
        <f t="shared" si="43"/>
        <v>0</v>
      </c>
      <c r="M82" s="4384"/>
      <c r="N82" s="63">
        <f t="shared" si="44"/>
        <v>11.764705882352942</v>
      </c>
      <c r="O82" s="4380">
        <f t="shared" si="49"/>
        <v>-7.1428571428571388</v>
      </c>
      <c r="P82" s="4381"/>
      <c r="Q82" s="2508">
        <f t="shared" si="46"/>
        <v>100</v>
      </c>
    </row>
    <row r="83" spans="1:19" s="2" customFormat="1" ht="11.25" customHeight="1">
      <c r="A83" s="2509" t="s">
        <v>603</v>
      </c>
      <c r="B83" s="2510">
        <f t="shared" ref="B83:B93" si="50">SUM(B25/B21)*100-100</f>
        <v>-0.72477008343992111</v>
      </c>
      <c r="C83" s="2511"/>
      <c r="D83" s="2512">
        <f t="shared" ref="D83:D94" si="51">SUM(D25/D21)*100-100</f>
        <v>1.3573000733675684</v>
      </c>
      <c r="E83" s="4600">
        <f t="shared" si="47"/>
        <v>-1.5119916579770631</v>
      </c>
      <c r="F83" s="4606"/>
      <c r="G83" s="4327">
        <f t="shared" si="40"/>
        <v>8.1683168316831711</v>
      </c>
      <c r="H83" s="4598"/>
      <c r="I83" s="2512">
        <f t="shared" ref="I83:I94" si="52">SUM(I25/I21)*100-100</f>
        <v>-17.241379310344826</v>
      </c>
      <c r="J83" s="4602">
        <f t="shared" si="48"/>
        <v>-14.583333333333343</v>
      </c>
      <c r="K83" s="4607"/>
      <c r="L83" s="4605">
        <f t="shared" ref="L83:L88" si="53">SUM(L25/L21)*100-100</f>
        <v>-30</v>
      </c>
      <c r="M83" s="4604"/>
      <c r="N83" s="2512">
        <f t="shared" ref="N83:N88" si="54">SUM(N25/N21)*100-100</f>
        <v>-12.903225806451616</v>
      </c>
      <c r="O83" s="4602">
        <f t="shared" si="49"/>
        <v>-17.721518987341767</v>
      </c>
      <c r="P83" s="4625"/>
      <c r="Q83" s="2513">
        <f t="shared" ref="Q83:Q88" si="55">SUM(Q25/Q21)*100-100</f>
        <v>14.285714285714278</v>
      </c>
    </row>
    <row r="84" spans="1:19" s="2" customFormat="1" ht="12.2" customHeight="1">
      <c r="A84" s="616" t="s">
        <v>641</v>
      </c>
      <c r="B84" s="61">
        <f t="shared" si="50"/>
        <v>-0.78281449117058344</v>
      </c>
      <c r="C84" s="1704"/>
      <c r="D84" s="60">
        <f t="shared" si="51"/>
        <v>3.6114120621164147E-2</v>
      </c>
      <c r="E84" s="4492">
        <f t="shared" si="47"/>
        <v>-1.4598540145985339</v>
      </c>
      <c r="F84" s="4502"/>
      <c r="G84" s="4327">
        <f t="shared" si="40"/>
        <v>3.40775558166861</v>
      </c>
      <c r="H84" s="4598"/>
      <c r="I84" s="60">
        <f t="shared" si="52"/>
        <v>6.25</v>
      </c>
      <c r="J84" s="4327">
        <f t="shared" si="48"/>
        <v>-6.8965517241379359</v>
      </c>
      <c r="K84" s="4330"/>
      <c r="L84" s="4327">
        <f t="shared" si="53"/>
        <v>133.33333333333334</v>
      </c>
      <c r="M84" s="4383"/>
      <c r="N84" s="60">
        <f t="shared" si="54"/>
        <v>-8.1081081081080981</v>
      </c>
      <c r="O84" s="4327">
        <f t="shared" si="49"/>
        <v>-15.625</v>
      </c>
      <c r="P84" s="4325"/>
      <c r="Q84" s="49">
        <f t="shared" si="55"/>
        <v>40</v>
      </c>
    </row>
    <row r="85" spans="1:19" s="2" customFormat="1" ht="12.2" customHeight="1">
      <c r="A85" s="616" t="s">
        <v>654</v>
      </c>
      <c r="B85" s="61">
        <f t="shared" si="50"/>
        <v>-0.7874015748031411</v>
      </c>
      <c r="C85" s="1704"/>
      <c r="D85" s="60">
        <f t="shared" si="51"/>
        <v>-1.0710460549803571</v>
      </c>
      <c r="E85" s="4492">
        <f t="shared" si="47"/>
        <v>-1.409185803757822</v>
      </c>
      <c r="F85" s="4502"/>
      <c r="G85" s="4327">
        <f t="shared" si="40"/>
        <v>-0.33898305084744607</v>
      </c>
      <c r="H85" s="4598"/>
      <c r="I85" s="60">
        <f t="shared" si="52"/>
        <v>-19.230769230769226</v>
      </c>
      <c r="J85" s="4327">
        <f t="shared" si="48"/>
        <v>-21.739130434782609</v>
      </c>
      <c r="K85" s="4330"/>
      <c r="L85" s="4327">
        <f t="shared" si="53"/>
        <v>0</v>
      </c>
      <c r="M85" s="4383"/>
      <c r="N85" s="60">
        <f t="shared" si="54"/>
        <v>-26.666666666666671</v>
      </c>
      <c r="O85" s="4327">
        <f t="shared" si="49"/>
        <v>-23.076923076923066</v>
      </c>
      <c r="P85" s="4325"/>
      <c r="Q85" s="49">
        <f t="shared" si="55"/>
        <v>-50</v>
      </c>
    </row>
    <row r="86" spans="1:19" s="2" customFormat="1" ht="12.2" customHeight="1">
      <c r="A86" s="615" t="s">
        <v>655</v>
      </c>
      <c r="B86" s="62">
        <f t="shared" si="50"/>
        <v>-0.89188205314889046</v>
      </c>
      <c r="C86" s="1709"/>
      <c r="D86" s="63">
        <f t="shared" si="51"/>
        <v>-0.75214899713466821</v>
      </c>
      <c r="E86" s="4594">
        <f t="shared" ref="E86:E91" si="56">SUM(F28/F24)*100-100</f>
        <v>-1.8769551616266966</v>
      </c>
      <c r="F86" s="4506"/>
      <c r="G86" s="4380">
        <f t="shared" si="40"/>
        <v>1.7162471395880914</v>
      </c>
      <c r="H86" s="4596"/>
      <c r="I86" s="63">
        <f t="shared" si="52"/>
        <v>-51.612903225806448</v>
      </c>
      <c r="J86" s="4380">
        <f t="shared" ref="J86:J91" si="57">SUM(K28/K24)*100-100</f>
        <v>-59.25925925925926</v>
      </c>
      <c r="K86" s="4529"/>
      <c r="L86" s="4380">
        <f t="shared" si="53"/>
        <v>0</v>
      </c>
      <c r="M86" s="4384"/>
      <c r="N86" s="63">
        <f t="shared" si="54"/>
        <v>-23.68421052631578</v>
      </c>
      <c r="O86" s="4380">
        <f t="shared" ref="O86:O90" si="58">SUM(P28/P24)*100-100</f>
        <v>-15.384615384615387</v>
      </c>
      <c r="P86" s="4386"/>
      <c r="Q86" s="46">
        <f t="shared" si="55"/>
        <v>-41.666666666666664</v>
      </c>
    </row>
    <row r="87" spans="1:19" s="2" customFormat="1" ht="12.2" customHeight="1">
      <c r="A87" s="2509" t="s">
        <v>705</v>
      </c>
      <c r="B87" s="61">
        <f t="shared" si="50"/>
        <v>-0.84049079754601053</v>
      </c>
      <c r="C87" s="1704"/>
      <c r="D87" s="60">
        <f t="shared" si="51"/>
        <v>-1.3753166847629359</v>
      </c>
      <c r="E87" s="4492">
        <f t="shared" si="56"/>
        <v>-2.8057173107464308</v>
      </c>
      <c r="F87" s="4502"/>
      <c r="G87" s="4327">
        <f t="shared" si="40"/>
        <v>1.7162471395880914</v>
      </c>
      <c r="H87" s="4598"/>
      <c r="I87" s="60">
        <f t="shared" si="52"/>
        <v>-4.1666666666666572</v>
      </c>
      <c r="J87" s="4327">
        <f t="shared" si="57"/>
        <v>-12.195121951219505</v>
      </c>
      <c r="K87" s="4330"/>
      <c r="L87" s="4602">
        <f t="shared" si="53"/>
        <v>42.857142857142861</v>
      </c>
      <c r="M87" s="4604"/>
      <c r="N87" s="60">
        <f t="shared" si="54"/>
        <v>19.753086419753089</v>
      </c>
      <c r="O87" s="4327">
        <f t="shared" si="58"/>
        <v>26.153846153846146</v>
      </c>
      <c r="P87" s="4325"/>
      <c r="Q87" s="49">
        <f t="shared" si="55"/>
        <v>-6.25</v>
      </c>
    </row>
    <row r="88" spans="1:19" ht="12.2" customHeight="1">
      <c r="A88" s="616" t="s">
        <v>723</v>
      </c>
      <c r="B88" s="61">
        <f t="shared" si="50"/>
        <v>-0.6360856269113242</v>
      </c>
      <c r="C88" s="1704"/>
      <c r="D88" s="1603">
        <f t="shared" si="51"/>
        <v>-1.5162454873646141</v>
      </c>
      <c r="E88" s="4492">
        <f t="shared" si="56"/>
        <v>-2.9100529100529116</v>
      </c>
      <c r="F88" s="4496"/>
      <c r="G88" s="4327">
        <f t="shared" si="40"/>
        <v>1.4772727272727337</v>
      </c>
      <c r="H88" s="4598"/>
      <c r="I88" s="1603">
        <f t="shared" si="52"/>
        <v>2.941176470588232</v>
      </c>
      <c r="J88" s="4327">
        <f t="shared" si="57"/>
        <v>14.81481481481481</v>
      </c>
      <c r="K88" s="4332"/>
      <c r="L88" s="4327">
        <f t="shared" si="53"/>
        <v>-42.857142857142861</v>
      </c>
      <c r="M88" s="4383"/>
      <c r="N88" s="1603">
        <f t="shared" si="54"/>
        <v>-17.64705882352942</v>
      </c>
      <c r="O88" s="4327">
        <f t="shared" si="58"/>
        <v>-3.7037037037037095</v>
      </c>
      <c r="P88" s="4376"/>
      <c r="Q88" s="49">
        <f t="shared" si="55"/>
        <v>-71.428571428571431</v>
      </c>
      <c r="R88" s="207"/>
    </row>
    <row r="89" spans="1:19" ht="12.2" customHeight="1">
      <c r="A89" s="616" t="s">
        <v>724</v>
      </c>
      <c r="B89" s="61">
        <f t="shared" si="50"/>
        <v>-0.73260073260073</v>
      </c>
      <c r="C89" s="1704"/>
      <c r="D89" s="60">
        <f t="shared" si="51"/>
        <v>-1.299169974738362</v>
      </c>
      <c r="E89" s="4492">
        <f t="shared" si="56"/>
        <v>-2.6469031233456946</v>
      </c>
      <c r="F89" s="4502"/>
      <c r="G89" s="4327">
        <f t="shared" si="40"/>
        <v>1.5873015873015817</v>
      </c>
      <c r="H89" s="4598"/>
      <c r="I89" s="60">
        <f t="shared" si="52"/>
        <v>14.285714285714278</v>
      </c>
      <c r="J89" s="4327">
        <f t="shared" si="57"/>
        <v>16.666666666666671</v>
      </c>
      <c r="K89" s="4330"/>
      <c r="L89" s="4327">
        <f t="shared" ref="L89:L94" si="59">SUM(L31/L27)*100-100</f>
        <v>0</v>
      </c>
      <c r="M89" s="4383"/>
      <c r="N89" s="60">
        <f t="shared" ref="N89:N94" si="60">SUM(N31/N27)*100-100</f>
        <v>18.181818181818187</v>
      </c>
      <c r="O89" s="4327">
        <f t="shared" si="58"/>
        <v>-5</v>
      </c>
      <c r="P89" s="4325"/>
      <c r="Q89" s="49">
        <f t="shared" ref="Q89:Q94" si="61">SUM(Q31/Q27)*100-100</f>
        <v>250</v>
      </c>
      <c r="R89" s="207"/>
    </row>
    <row r="90" spans="1:19" ht="12.2" customHeight="1">
      <c r="A90" s="615" t="s">
        <v>725</v>
      </c>
      <c r="B90" s="62">
        <f t="shared" si="50"/>
        <v>-1.4202632384450453</v>
      </c>
      <c r="C90" s="1709"/>
      <c r="D90" s="63">
        <f t="shared" si="51"/>
        <v>-2.634428004330573</v>
      </c>
      <c r="E90" s="4594">
        <f t="shared" si="56"/>
        <v>-3.0818278427205144</v>
      </c>
      <c r="F90" s="4506"/>
      <c r="G90" s="4380">
        <f t="shared" si="40"/>
        <v>-1.6872890888638921</v>
      </c>
      <c r="H90" s="4596"/>
      <c r="I90" s="63">
        <f t="shared" si="52"/>
        <v>6.6666666666666714</v>
      </c>
      <c r="J90" s="4380">
        <f t="shared" si="57"/>
        <v>27.272727272727266</v>
      </c>
      <c r="K90" s="4529"/>
      <c r="L90" s="4380">
        <f t="shared" si="59"/>
        <v>-50</v>
      </c>
      <c r="M90" s="4384"/>
      <c r="N90" s="63">
        <f t="shared" si="60"/>
        <v>34.482758620689651</v>
      </c>
      <c r="O90" s="4380">
        <f t="shared" si="58"/>
        <v>31.818181818181813</v>
      </c>
      <c r="P90" s="4386"/>
      <c r="Q90" s="46">
        <f t="shared" si="61"/>
        <v>42.857142857142861</v>
      </c>
      <c r="R90" s="207"/>
    </row>
    <row r="91" spans="1:19" ht="12.2" customHeight="1">
      <c r="A91" s="2509" t="s">
        <v>746</v>
      </c>
      <c r="B91" s="2510">
        <f t="shared" si="50"/>
        <v>-1.6952298459444393</v>
      </c>
      <c r="C91" s="2511"/>
      <c r="D91" s="2512">
        <f t="shared" si="51"/>
        <v>-2.7522935779816464</v>
      </c>
      <c r="E91" s="4600">
        <f t="shared" si="56"/>
        <v>-3.3224400871459778</v>
      </c>
      <c r="F91" s="4601"/>
      <c r="G91" s="4327">
        <f t="shared" si="40"/>
        <v>-1.5748031496062964</v>
      </c>
      <c r="H91" s="4598"/>
      <c r="I91" s="2512">
        <f t="shared" si="52"/>
        <v>2.1739130434782652</v>
      </c>
      <c r="J91" s="4602">
        <f t="shared" si="57"/>
        <v>5.5555555555555571</v>
      </c>
      <c r="K91" s="4603"/>
      <c r="L91" s="4602">
        <f t="shared" si="59"/>
        <v>-10</v>
      </c>
      <c r="M91" s="4604"/>
      <c r="N91" s="2512">
        <f t="shared" si="60"/>
        <v>-11.340206185567013</v>
      </c>
      <c r="O91" s="4602">
        <f t="shared" ref="O91:O96" si="62">SUM(P33/P29)*100-100</f>
        <v>-1.2195121951219505</v>
      </c>
      <c r="P91" s="4605"/>
      <c r="Q91" s="2514">
        <f t="shared" si="61"/>
        <v>-66.666666666666671</v>
      </c>
      <c r="R91" s="207"/>
    </row>
    <row r="92" spans="1:19" ht="12.2" customHeight="1">
      <c r="A92" s="616" t="s">
        <v>747</v>
      </c>
      <c r="B92" s="61">
        <f t="shared" si="50"/>
        <v>-1.7973655053551596</v>
      </c>
      <c r="C92" s="1704"/>
      <c r="D92" s="1603">
        <f t="shared" si="51"/>
        <v>-2.9692082111436946</v>
      </c>
      <c r="E92" s="4492">
        <f t="shared" ref="E92" si="63">SUM(F34/F30)*100-100</f>
        <v>-3.2152588555858301</v>
      </c>
      <c r="F92" s="4496"/>
      <c r="G92" s="4327">
        <f t="shared" si="40"/>
        <v>-2.4636058230683062</v>
      </c>
      <c r="H92" s="4598"/>
      <c r="I92" s="1603">
        <f t="shared" si="52"/>
        <v>8.5714285714285694</v>
      </c>
      <c r="J92" s="4327">
        <f t="shared" ref="J92" si="64">SUM(K34/K30)*100-100</f>
        <v>16.129032258064527</v>
      </c>
      <c r="K92" s="4332"/>
      <c r="L92" s="4327">
        <f t="shared" si="59"/>
        <v>-50</v>
      </c>
      <c r="M92" s="4383"/>
      <c r="N92" s="1603">
        <f t="shared" si="60"/>
        <v>39.285714285714278</v>
      </c>
      <c r="O92" s="4327">
        <f t="shared" si="62"/>
        <v>34.615384615384613</v>
      </c>
      <c r="P92" s="4376"/>
      <c r="Q92" s="49">
        <f t="shared" si="61"/>
        <v>100</v>
      </c>
      <c r="R92" s="207"/>
    </row>
    <row r="93" spans="1:19" ht="14.25" customHeight="1">
      <c r="A93" s="616" t="s">
        <v>748</v>
      </c>
      <c r="B93" s="61">
        <f t="shared" si="50"/>
        <v>-2.0172201722017178</v>
      </c>
      <c r="C93" s="1704"/>
      <c r="D93" s="60">
        <f t="shared" si="51"/>
        <v>-3.6197440585009133</v>
      </c>
      <c r="E93" s="4492">
        <f t="shared" ref="E93" si="65">SUM(F35/F31)*100-100</f>
        <v>-3.9151712887438777</v>
      </c>
      <c r="F93" s="4502"/>
      <c r="G93" s="4327">
        <f t="shared" si="40"/>
        <v>-3.0133928571428612</v>
      </c>
      <c r="H93" s="4598"/>
      <c r="I93" s="60">
        <f t="shared" si="52"/>
        <v>-20.833333333333343</v>
      </c>
      <c r="J93" s="4327">
        <f t="shared" ref="J93" si="66">SUM(K35/K31)*100-100</f>
        <v>-19.047619047619051</v>
      </c>
      <c r="K93" s="4330"/>
      <c r="L93" s="4327">
        <f t="shared" si="59"/>
        <v>-33.333333333333343</v>
      </c>
      <c r="M93" s="4383"/>
      <c r="N93" s="60">
        <f t="shared" si="60"/>
        <v>7.6923076923076934</v>
      </c>
      <c r="O93" s="4327">
        <f t="shared" si="62"/>
        <v>21.05263157894737</v>
      </c>
      <c r="P93" s="4325"/>
      <c r="Q93" s="49">
        <f t="shared" si="61"/>
        <v>-28.571428571428569</v>
      </c>
      <c r="R93" s="207"/>
      <c r="S93" s="20"/>
    </row>
    <row r="94" spans="1:19" ht="14.25" customHeight="1">
      <c r="A94" s="615" t="s">
        <v>749</v>
      </c>
      <c r="B94" s="62">
        <f t="shared" ref="B94:B102" si="67">SUM(B36/B32)*100-100</f>
        <v>-2.5771595354902814</v>
      </c>
      <c r="C94" s="1709"/>
      <c r="D94" s="63">
        <f t="shared" si="51"/>
        <v>-3.8176426982950318</v>
      </c>
      <c r="E94" s="4594">
        <f t="shared" ref="E94" si="68">SUM(F36/F32)*100-100</f>
        <v>-4.4956140350877121</v>
      </c>
      <c r="F94" s="4506"/>
      <c r="G94" s="4380">
        <f t="shared" si="40"/>
        <v>-2.402745995423345</v>
      </c>
      <c r="H94" s="4596"/>
      <c r="I94" s="63">
        <f t="shared" si="52"/>
        <v>-12.5</v>
      </c>
      <c r="J94" s="4380">
        <f t="shared" ref="J94" si="69">SUM(K36/K32)*100-100</f>
        <v>-35.714285714285708</v>
      </c>
      <c r="K94" s="4529"/>
      <c r="L94" s="4380">
        <f t="shared" si="59"/>
        <v>150</v>
      </c>
      <c r="M94" s="4384"/>
      <c r="N94" s="63">
        <f t="shared" si="60"/>
        <v>23.07692307692308</v>
      </c>
      <c r="O94" s="4380">
        <f t="shared" si="62"/>
        <v>10.34482758620689</v>
      </c>
      <c r="P94" s="4386"/>
      <c r="Q94" s="46">
        <f t="shared" si="61"/>
        <v>60</v>
      </c>
      <c r="R94" s="207"/>
      <c r="S94" s="20"/>
    </row>
    <row r="95" spans="1:19" ht="14.25" customHeight="1">
      <c r="A95" s="2509" t="s">
        <v>809</v>
      </c>
      <c r="B95" s="2510">
        <f t="shared" si="67"/>
        <v>-2.7943860532443807</v>
      </c>
      <c r="C95" s="2511"/>
      <c r="D95" s="2512">
        <f t="shared" ref="D95:D98" si="70">SUM(D37/D33)*100-100</f>
        <v>-3.8867924528301927</v>
      </c>
      <c r="E95" s="4600">
        <f t="shared" ref="E95:E100" si="71">SUM(F37/F33)*100-100</f>
        <v>-4.3943661971831034</v>
      </c>
      <c r="F95" s="4601"/>
      <c r="G95" s="4327">
        <f t="shared" si="40"/>
        <v>-2.8571428571428612</v>
      </c>
      <c r="H95" s="4598"/>
      <c r="I95" s="2512">
        <f t="shared" ref="I95:I102" si="72">SUM(I37/I33)*100-100</f>
        <v>-10.638297872340431</v>
      </c>
      <c r="J95" s="4602">
        <f t="shared" ref="J95:J100" si="73">SUM(K37/K33)*100-100</f>
        <v>-15.789473684210535</v>
      </c>
      <c r="K95" s="4603"/>
      <c r="L95" s="4602">
        <f t="shared" ref="L95:L102" si="74">SUM(L37/L33)*100-100</f>
        <v>11.111111111111114</v>
      </c>
      <c r="M95" s="4604"/>
      <c r="N95" s="2512">
        <f t="shared" ref="N95:N103" si="75">SUM(N37/N33)*100-100</f>
        <v>-3.4883720930232442</v>
      </c>
      <c r="O95" s="4602">
        <f t="shared" si="62"/>
        <v>-8.6419753086419746</v>
      </c>
      <c r="P95" s="4605"/>
      <c r="Q95" s="2514">
        <f t="shared" ref="Q95:Q103" si="76">SUM(Q37/Q33)*100-100</f>
        <v>80</v>
      </c>
      <c r="R95" s="207"/>
      <c r="S95" s="20"/>
    </row>
    <row r="96" spans="1:19" ht="14.25" customHeight="1">
      <c r="A96" s="616" t="s">
        <v>817</v>
      </c>
      <c r="B96" s="61">
        <f t="shared" si="67"/>
        <v>-3.2217625673812194</v>
      </c>
      <c r="C96" s="1704"/>
      <c r="D96" s="1603">
        <f t="shared" si="70"/>
        <v>-3.8911975821684877</v>
      </c>
      <c r="E96" s="4492">
        <f t="shared" si="71"/>
        <v>-4.9549549549549567</v>
      </c>
      <c r="F96" s="4496"/>
      <c r="G96" s="4327">
        <f t="shared" si="40"/>
        <v>-1.7221584385763435</v>
      </c>
      <c r="H96" s="4598"/>
      <c r="I96" s="1603">
        <f t="shared" si="72"/>
        <v>-36.842105263157897</v>
      </c>
      <c r="J96" s="4327">
        <f t="shared" si="73"/>
        <v>-55.555555555555557</v>
      </c>
      <c r="K96" s="4332"/>
      <c r="L96" s="4327">
        <f t="shared" si="74"/>
        <v>300</v>
      </c>
      <c r="M96" s="4383"/>
      <c r="N96" s="1603">
        <f t="shared" si="75"/>
        <v>-23.076923076923066</v>
      </c>
      <c r="O96" s="4327">
        <f t="shared" si="62"/>
        <v>-22.857142857142847</v>
      </c>
      <c r="P96" s="4376"/>
      <c r="Q96" s="49">
        <f t="shared" si="76"/>
        <v>-25</v>
      </c>
      <c r="R96" s="207"/>
      <c r="S96" s="20"/>
    </row>
    <row r="97" spans="1:20" ht="14.25" customHeight="1">
      <c r="A97" s="616" t="s">
        <v>797</v>
      </c>
      <c r="B97" s="61">
        <f t="shared" si="67"/>
        <v>-2.9437609841827737</v>
      </c>
      <c r="C97" s="1704"/>
      <c r="D97" s="1603">
        <f t="shared" si="70"/>
        <v>-3.9074355083459835</v>
      </c>
      <c r="E97" s="4492">
        <f t="shared" si="71"/>
        <v>-4.9235993208828575</v>
      </c>
      <c r="F97" s="4496"/>
      <c r="G97" s="4327">
        <f t="shared" si="40"/>
        <v>-1.8411967779056368</v>
      </c>
      <c r="H97" s="4598"/>
      <c r="I97" s="1603">
        <f t="shared" si="72"/>
        <v>-21.05263157894737</v>
      </c>
      <c r="J97" s="4327">
        <f t="shared" si="73"/>
        <v>-29.411764705882348</v>
      </c>
      <c r="K97" s="4332"/>
      <c r="L97" s="4327">
        <f t="shared" si="74"/>
        <v>50</v>
      </c>
      <c r="M97" s="4383"/>
      <c r="N97" s="1603">
        <f t="shared" si="75"/>
        <v>-25</v>
      </c>
      <c r="O97" s="4327">
        <f t="shared" ref="O97" si="77">SUM(P39/P35)*100-100</f>
        <v>-13.043478260869563</v>
      </c>
      <c r="P97" s="4376"/>
      <c r="Q97" s="49">
        <f t="shared" si="76"/>
        <v>-80</v>
      </c>
      <c r="R97" s="207"/>
      <c r="S97" s="20"/>
    </row>
    <row r="98" spans="1:20" ht="14.25" customHeight="1">
      <c r="A98" s="615" t="s">
        <v>818</v>
      </c>
      <c r="B98" s="62">
        <f t="shared" si="67"/>
        <v>-1.9441611422743534</v>
      </c>
      <c r="C98" s="1709"/>
      <c r="D98" s="1807">
        <f t="shared" si="70"/>
        <v>-3.5838150289017392</v>
      </c>
      <c r="E98" s="4594">
        <f t="shared" si="71"/>
        <v>-4.5350172215843827</v>
      </c>
      <c r="F98" s="4595"/>
      <c r="G98" s="4380">
        <f t="shared" si="40"/>
        <v>-1.6412661195779492</v>
      </c>
      <c r="H98" s="4596"/>
      <c r="I98" s="1807">
        <f t="shared" si="72"/>
        <v>-14.285714285714292</v>
      </c>
      <c r="J98" s="4380">
        <f t="shared" si="73"/>
        <v>0</v>
      </c>
      <c r="K98" s="4599"/>
      <c r="L98" s="4380">
        <f t="shared" si="74"/>
        <v>-40</v>
      </c>
      <c r="M98" s="4384"/>
      <c r="N98" s="1807">
        <f t="shared" si="75"/>
        <v>-25</v>
      </c>
      <c r="O98" s="4380">
        <f>SUM(P40/P36)*100-100</f>
        <v>-25</v>
      </c>
      <c r="P98" s="4381"/>
      <c r="Q98" s="46">
        <f t="shared" si="76"/>
        <v>-25</v>
      </c>
      <c r="R98" s="207"/>
      <c r="S98" s="20"/>
    </row>
    <row r="99" spans="1:20" ht="14.25" customHeight="1">
      <c r="A99" s="616" t="s">
        <v>866</v>
      </c>
      <c r="B99" s="61">
        <f t="shared" si="67"/>
        <v>-1.5797992877953959</v>
      </c>
      <c r="C99" s="1704"/>
      <c r="D99" s="60">
        <f t="shared" ref="D99:D112" si="78">SUM(D41/D37)*100-100</f>
        <v>-3.3765213977228115</v>
      </c>
      <c r="E99" s="4492">
        <f t="shared" si="71"/>
        <v>-3.4767236299351794</v>
      </c>
      <c r="F99" s="4502"/>
      <c r="G99" s="4327">
        <f t="shared" si="40"/>
        <v>-3.1764705882352899</v>
      </c>
      <c r="H99" s="4598"/>
      <c r="I99" s="60">
        <f t="shared" si="72"/>
        <v>-33.333333333333343</v>
      </c>
      <c r="J99" s="4327">
        <f t="shared" si="73"/>
        <v>-21.875</v>
      </c>
      <c r="K99" s="4330"/>
      <c r="L99" s="4327">
        <f t="shared" si="74"/>
        <v>-70</v>
      </c>
      <c r="M99" s="4383"/>
      <c r="N99" s="60">
        <f t="shared" si="75"/>
        <v>-15.662650602409627</v>
      </c>
      <c r="O99" s="4327">
        <f t="shared" ref="O99" si="79">SUM(P41/P37)*100-100</f>
        <v>-28.378378378378372</v>
      </c>
      <c r="P99" s="4325"/>
      <c r="Q99" s="49">
        <f t="shared" si="76"/>
        <v>88.888888888888886</v>
      </c>
      <c r="R99" s="207"/>
      <c r="S99" s="20"/>
    </row>
    <row r="100" spans="1:20" ht="14.25" customHeight="1">
      <c r="A100" s="616" t="s">
        <v>873</v>
      </c>
      <c r="B100" s="61">
        <f t="shared" si="67"/>
        <v>-1.3018134715025838</v>
      </c>
      <c r="C100" s="1704"/>
      <c r="D100" s="60">
        <f t="shared" si="78"/>
        <v>-3.6163522012578682</v>
      </c>
      <c r="E100" s="4492">
        <f t="shared" si="71"/>
        <v>-3.7322274881516648</v>
      </c>
      <c r="F100" s="4496"/>
      <c r="G100" s="4327">
        <f t="shared" si="40"/>
        <v>-3.3878504672897236</v>
      </c>
      <c r="H100" s="4598"/>
      <c r="I100" s="60">
        <f t="shared" si="72"/>
        <v>-16.666666666666657</v>
      </c>
      <c r="J100" s="4327">
        <f t="shared" si="73"/>
        <v>0</v>
      </c>
      <c r="K100" s="4330"/>
      <c r="L100" s="4327">
        <f t="shared" si="74"/>
        <v>-50</v>
      </c>
      <c r="M100" s="4383"/>
      <c r="N100" s="60">
        <f t="shared" si="75"/>
        <v>-10</v>
      </c>
      <c r="O100" s="4327">
        <f t="shared" ref="O100:O101" si="80">SUM(P42/P38)*100-100</f>
        <v>0</v>
      </c>
      <c r="P100" s="4325"/>
      <c r="Q100" s="49">
        <f t="shared" si="76"/>
        <v>-100</v>
      </c>
      <c r="R100" s="207"/>
      <c r="S100" s="20"/>
    </row>
    <row r="101" spans="1:20" ht="14.25" customHeight="1">
      <c r="A101" s="616" t="s">
        <v>860</v>
      </c>
      <c r="B101" s="61">
        <f t="shared" si="67"/>
        <v>-1.5650261915540256</v>
      </c>
      <c r="C101" s="1704"/>
      <c r="D101" s="60">
        <f t="shared" si="78"/>
        <v>-3.7899723647848447</v>
      </c>
      <c r="E101" s="4492">
        <f>SUM(F43/F39)*100-100</f>
        <v>-4.047619047619051</v>
      </c>
      <c r="F101" s="4502"/>
      <c r="G101" s="4327">
        <f t="shared" si="40"/>
        <v>-3.2825322391559268</v>
      </c>
      <c r="H101" s="4598"/>
      <c r="I101" s="60">
        <f t="shared" si="72"/>
        <v>-6.6666666666666714</v>
      </c>
      <c r="J101" s="4327">
        <f>SUM(K43/K39)*100-100</f>
        <v>-8.3333333333333428</v>
      </c>
      <c r="K101" s="4330"/>
      <c r="L101" s="4327">
        <f t="shared" si="74"/>
        <v>0</v>
      </c>
      <c r="M101" s="4383"/>
      <c r="N101" s="60">
        <f t="shared" si="75"/>
        <v>23.80952380952381</v>
      </c>
      <c r="O101" s="4327">
        <f t="shared" si="80"/>
        <v>20</v>
      </c>
      <c r="P101" s="4325"/>
      <c r="Q101" s="49">
        <f t="shared" si="76"/>
        <v>100</v>
      </c>
      <c r="R101" s="207"/>
      <c r="S101" s="20"/>
    </row>
    <row r="102" spans="1:20" ht="14.25" customHeight="1">
      <c r="A102" s="615" t="s">
        <v>874</v>
      </c>
      <c r="B102" s="62">
        <f t="shared" si="67"/>
        <v>-2.0737177403627385</v>
      </c>
      <c r="C102" s="1709"/>
      <c r="D102" s="1807">
        <f t="shared" si="78"/>
        <v>-3.7170263788968754</v>
      </c>
      <c r="E102" s="4594">
        <f>SUM(F44/F40)*100-100</f>
        <v>-4.4497895369813705</v>
      </c>
      <c r="F102" s="4595"/>
      <c r="G102" s="4380">
        <f t="shared" si="40"/>
        <v>-2.264600715137064</v>
      </c>
      <c r="H102" s="4596"/>
      <c r="I102" s="1807">
        <f t="shared" si="72"/>
        <v>0</v>
      </c>
      <c r="J102" s="4380">
        <f>SUM(K44/K40)*100-100</f>
        <v>-22.222222222222214</v>
      </c>
      <c r="K102" s="4599"/>
      <c r="L102" s="4380">
        <f t="shared" si="74"/>
        <v>66.666666666666686</v>
      </c>
      <c r="M102" s="4384"/>
      <c r="N102" s="1807">
        <f t="shared" si="75"/>
        <v>27.777777777777771</v>
      </c>
      <c r="O102" s="4380">
        <f>SUM(P44/P40)*100-100</f>
        <v>16.666666666666671</v>
      </c>
      <c r="P102" s="4381"/>
      <c r="Q102" s="46">
        <f t="shared" si="76"/>
        <v>50</v>
      </c>
      <c r="R102" s="207"/>
      <c r="S102" s="20"/>
    </row>
    <row r="103" spans="1:20" ht="14.25" customHeight="1">
      <c r="A103" s="616" t="s">
        <v>912</v>
      </c>
      <c r="B103" s="61">
        <f>SUM(B45/B41)*100-100</f>
        <v>-1.6314716137096212</v>
      </c>
      <c r="C103" s="1704"/>
      <c r="D103" s="60">
        <f t="shared" si="78"/>
        <v>-3.5351483136936253</v>
      </c>
      <c r="E103" s="4492">
        <f>SUM(F45/F41)*100-100</f>
        <v>-4.7008547008547055</v>
      </c>
      <c r="F103" s="4502"/>
      <c r="G103" s="4327">
        <f t="shared" si="40"/>
        <v>-1.2150668286755888</v>
      </c>
      <c r="H103" s="4598"/>
      <c r="I103" s="60">
        <f>SUM(I45/I41)*100-100</f>
        <v>3.5714285714285836</v>
      </c>
      <c r="J103" s="4327">
        <f>SUM(K45/K41)*100-100</f>
        <v>-12</v>
      </c>
      <c r="K103" s="4330"/>
      <c r="L103" s="4327">
        <f t="shared" ref="L103:L112" si="81">SUM(L45/L41)*100-100</f>
        <v>133.33333333333334</v>
      </c>
      <c r="M103" s="4383"/>
      <c r="N103" s="60">
        <f t="shared" si="75"/>
        <v>-24.285714285714292</v>
      </c>
      <c r="O103" s="4327">
        <f>SUM(P45/P41)*100-100</f>
        <v>-7.5471698113207566</v>
      </c>
      <c r="P103" s="4325"/>
      <c r="Q103" s="49">
        <f t="shared" si="76"/>
        <v>-76.470588235294116</v>
      </c>
      <c r="R103" s="207"/>
      <c r="S103" s="20"/>
    </row>
    <row r="104" spans="1:20">
      <c r="A104" s="616" t="s">
        <v>916</v>
      </c>
      <c r="B104" s="61">
        <f>SUM(B46/B42)*100-100</f>
        <v>-1.476474834306714</v>
      </c>
      <c r="C104" s="1704"/>
      <c r="D104" s="60">
        <f t="shared" si="78"/>
        <v>-3.1402936378466535</v>
      </c>
      <c r="E104" s="4492">
        <f>SUM(F46/F42)*100-100</f>
        <v>-3.9384615384615387</v>
      </c>
      <c r="F104" s="4496"/>
      <c r="G104" s="4327">
        <f t="shared" si="40"/>
        <v>-1.5719467956469231</v>
      </c>
      <c r="H104" s="4598"/>
      <c r="I104" s="60">
        <f>SUM(I46/I42)*100-100</f>
        <v>14.999999999999986</v>
      </c>
      <c r="J104" s="4327">
        <f>SUM(K46/K42)*100-100</f>
        <v>18.75</v>
      </c>
      <c r="K104" s="4330"/>
      <c r="L104" s="4327">
        <f t="shared" si="81"/>
        <v>0</v>
      </c>
      <c r="M104" s="4383"/>
      <c r="N104" s="60">
        <f>SUM(N46/N42)*100-100</f>
        <v>-29.629629629629633</v>
      </c>
      <c r="O104" s="4327">
        <f>SUM(P46/P42)*100-100</f>
        <v>-37.037037037037038</v>
      </c>
      <c r="P104" s="4325"/>
      <c r="Q104" s="553">
        <v>0</v>
      </c>
      <c r="R104" s="207"/>
      <c r="S104" s="20"/>
    </row>
    <row r="105" spans="1:20">
      <c r="A105" s="616" t="s">
        <v>934</v>
      </c>
      <c r="B105" s="61">
        <f t="shared" ref="B105:B107" si="82">SUM(B47/B43)*100-100</f>
        <v>-1.2679850206950931</v>
      </c>
      <c r="C105" s="1704"/>
      <c r="D105" s="60">
        <f t="shared" si="78"/>
        <v>-2.5441116126384884</v>
      </c>
      <c r="E105" s="4492">
        <f t="shared" ref="E105:E107" si="83">SUM(F47/F43)*100-100</f>
        <v>-3.2878411910670025</v>
      </c>
      <c r="F105" s="4496"/>
      <c r="G105" s="4327">
        <f t="shared" si="40"/>
        <v>-1.0909090909090935</v>
      </c>
      <c r="H105" s="4598"/>
      <c r="I105" s="60">
        <f t="shared" ref="I105:I108" si="84">SUM(I47/I43)*100-100</f>
        <v>-14.285714285714292</v>
      </c>
      <c r="J105" s="4327">
        <f t="shared" ref="J105:J107" si="85">SUM(K47/K43)*100-100</f>
        <v>-18.181818181818173</v>
      </c>
      <c r="K105" s="4330"/>
      <c r="L105" s="4327">
        <f t="shared" si="81"/>
        <v>0</v>
      </c>
      <c r="M105" s="4383"/>
      <c r="N105" s="60">
        <f t="shared" ref="N105:N107" si="86">SUM(N47/N43)*100-100</f>
        <v>-46.153846153846153</v>
      </c>
      <c r="O105" s="4327">
        <f t="shared" ref="O105:O107" si="87">SUM(P47/P43)*100-100</f>
        <v>-54.166666666666671</v>
      </c>
      <c r="P105" s="4325"/>
      <c r="Q105" s="553">
        <v>0</v>
      </c>
    </row>
    <row r="106" spans="1:20">
      <c r="A106" s="615" t="s">
        <v>935</v>
      </c>
      <c r="B106" s="61">
        <f t="shared" si="82"/>
        <v>-0.41157727031333025</v>
      </c>
      <c r="C106" s="1709"/>
      <c r="D106" s="60">
        <f t="shared" si="78"/>
        <v>-2.3246160232461648</v>
      </c>
      <c r="E106" s="4594">
        <f t="shared" si="83"/>
        <v>-2.5173064820641997</v>
      </c>
      <c r="F106" s="4595"/>
      <c r="G106" s="4380">
        <f t="shared" si="40"/>
        <v>-1.9512195121951237</v>
      </c>
      <c r="H106" s="4596"/>
      <c r="I106" s="60">
        <f t="shared" si="84"/>
        <v>41.666666666666686</v>
      </c>
      <c r="J106" s="4380">
        <f t="shared" si="85"/>
        <v>71.428571428571416</v>
      </c>
      <c r="K106" s="4529"/>
      <c r="L106" s="4380">
        <f t="shared" si="81"/>
        <v>0</v>
      </c>
      <c r="M106" s="4384"/>
      <c r="N106" s="60">
        <f t="shared" si="86"/>
        <v>-19.565217391304344</v>
      </c>
      <c r="O106" s="4380">
        <f t="shared" si="87"/>
        <v>-14.285714285714292</v>
      </c>
      <c r="P106" s="4386"/>
      <c r="Q106" s="553">
        <v>0</v>
      </c>
      <c r="S106" s="20"/>
    </row>
    <row r="107" spans="1:20">
      <c r="A107" s="3354" t="s">
        <v>936</v>
      </c>
      <c r="B107" s="3357">
        <f t="shared" si="82"/>
        <v>0.10700193941015357</v>
      </c>
      <c r="C107" s="3356"/>
      <c r="D107" s="3360">
        <f t="shared" si="78"/>
        <v>-2.6537489469250204</v>
      </c>
      <c r="E107" s="4597">
        <f t="shared" si="83"/>
        <v>-3.3311979500320206</v>
      </c>
      <c r="F107" s="4589"/>
      <c r="G107" s="4336">
        <f t="shared" si="40"/>
        <v>-1.3530135301352999</v>
      </c>
      <c r="H107" s="4590"/>
      <c r="I107" s="3360">
        <f t="shared" si="84"/>
        <v>6.8965517241379217</v>
      </c>
      <c r="J107" s="4372">
        <f t="shared" si="85"/>
        <v>-9.0909090909090935</v>
      </c>
      <c r="K107" s="4591"/>
      <c r="L107" s="4336">
        <f t="shared" si="81"/>
        <v>57.142857142857139</v>
      </c>
      <c r="M107" s="4372"/>
      <c r="N107" s="3359">
        <f t="shared" si="86"/>
        <v>20.754716981132077</v>
      </c>
      <c r="O107" s="4336">
        <f t="shared" si="87"/>
        <v>18.367346938775512</v>
      </c>
      <c r="P107" s="4371"/>
      <c r="Q107" s="3358">
        <v>0</v>
      </c>
    </row>
    <row r="108" spans="1:20">
      <c r="A108" s="2140" t="s">
        <v>962</v>
      </c>
      <c r="B108" s="61">
        <f>SUM(B50/B46)*100-100</f>
        <v>0.26641800985747466</v>
      </c>
      <c r="C108" s="161"/>
      <c r="D108" s="1603">
        <f t="shared" si="78"/>
        <v>-3.1157894736842024</v>
      </c>
      <c r="E108" s="4592">
        <f t="shared" ref="E108" si="88">SUM(F50/F46)*100-100</f>
        <v>-4.2280589365791172</v>
      </c>
      <c r="F108" s="4496"/>
      <c r="G108" s="4327">
        <f t="shared" si="40"/>
        <v>-0.98280098280098116</v>
      </c>
      <c r="H108" s="4593"/>
      <c r="I108" s="1603">
        <f t="shared" si="84"/>
        <v>0</v>
      </c>
      <c r="J108" s="4325">
        <f t="shared" ref="J108" si="89">SUM(K50/K46)*100-100</f>
        <v>0</v>
      </c>
      <c r="K108" s="4332"/>
      <c r="L108" s="4327">
        <f t="shared" si="81"/>
        <v>0</v>
      </c>
      <c r="M108" s="4325"/>
      <c r="N108" s="60">
        <f>SUM(N50/N46)*100-100</f>
        <v>68.421052631578931</v>
      </c>
      <c r="O108" s="4327">
        <f t="shared" ref="O108" si="90">SUM(P50/P46)*100-100</f>
        <v>47.058823529411768</v>
      </c>
      <c r="P108" s="4376"/>
      <c r="Q108" s="555">
        <v>0</v>
      </c>
      <c r="R108" s="207"/>
      <c r="S108" s="20"/>
    </row>
    <row r="109" spans="1:20">
      <c r="A109" s="2140" t="s">
        <v>981</v>
      </c>
      <c r="B109" s="61">
        <f>SUM(B51/B47)*100-100</f>
        <v>0.44583444237422043</v>
      </c>
      <c r="C109" s="161"/>
      <c r="D109" s="1603">
        <f t="shared" si="78"/>
        <v>-2.9894736842105374</v>
      </c>
      <c r="E109" s="4592">
        <f t="shared" ref="E109" si="91">SUM(F51/F47)*100-100</f>
        <v>-3.7203335471456001</v>
      </c>
      <c r="F109" s="4496"/>
      <c r="G109" s="4327">
        <f t="shared" si="40"/>
        <v>-1.5931372549019613</v>
      </c>
      <c r="H109" s="4593"/>
      <c r="I109" s="1603">
        <f>SUM(I51/I47)*100-100</f>
        <v>91.666666666666686</v>
      </c>
      <c r="J109" s="4325">
        <f t="shared" ref="J109" si="92">SUM(K51/K47)*100-100</f>
        <v>122.22222222222223</v>
      </c>
      <c r="K109" s="4332"/>
      <c r="L109" s="4327">
        <f t="shared" si="81"/>
        <v>0</v>
      </c>
      <c r="M109" s="4325"/>
      <c r="N109" s="60">
        <f>SUM(N51/N47)*100-100</f>
        <v>7.1428571428571388</v>
      </c>
      <c r="O109" s="4327">
        <f t="shared" ref="O109" si="93">SUM(P51/P47)*100-100</f>
        <v>9.0909090909090793</v>
      </c>
      <c r="P109" s="4376"/>
      <c r="Q109" s="555">
        <v>0</v>
      </c>
    </row>
    <row r="110" spans="1:20">
      <c r="A110" s="615" t="s">
        <v>1000</v>
      </c>
      <c r="B110" s="62">
        <f>SUM(B52/B48)*100-100</f>
        <v>0.41327822956938576</v>
      </c>
      <c r="C110" s="1709"/>
      <c r="D110" s="63">
        <f t="shared" si="78"/>
        <v>-3.1449213769655699</v>
      </c>
      <c r="E110" s="4594">
        <f>SUM(F52/F48)*100-100</f>
        <v>-4.1316978695932818</v>
      </c>
      <c r="F110" s="4595"/>
      <c r="G110" s="4380">
        <f t="shared" si="40"/>
        <v>-1.243781094527364</v>
      </c>
      <c r="H110" s="4596"/>
      <c r="I110" s="63">
        <f>SUM(I52/I48)*100-100</f>
        <v>-58.82352941176471</v>
      </c>
      <c r="J110" s="4380">
        <f>SUM(K52/K48)*100-100</f>
        <v>-58.333333333333329</v>
      </c>
      <c r="K110" s="4529"/>
      <c r="L110" s="4380">
        <f t="shared" si="81"/>
        <v>-60</v>
      </c>
      <c r="M110" s="4384"/>
      <c r="N110" s="63">
        <f>SUM(N52/N48)*100-100</f>
        <v>-16.21621621621621</v>
      </c>
      <c r="O110" s="4380">
        <f>SUM(P52/P48)*100-100</f>
        <v>-12.5</v>
      </c>
      <c r="P110" s="4386"/>
      <c r="Q110" s="3952">
        <v>0</v>
      </c>
      <c r="S110" s="20"/>
    </row>
    <row r="111" spans="1:20">
      <c r="A111" s="3354" t="s">
        <v>1009</v>
      </c>
      <c r="B111" s="3357">
        <f>SUM(B53/B49)*100-100</f>
        <v>0.12692898657225271</v>
      </c>
      <c r="C111" s="3356"/>
      <c r="D111" s="3360">
        <f t="shared" si="78"/>
        <v>-1.7741237559498018</v>
      </c>
      <c r="E111" s="4588">
        <f>SUM(F53/F49)*100-100</f>
        <v>-2.1868787276341948</v>
      </c>
      <c r="F111" s="4589"/>
      <c r="G111" s="4336">
        <f t="shared" si="40"/>
        <v>-0.99750623441397579</v>
      </c>
      <c r="H111" s="4590"/>
      <c r="I111" s="3360">
        <f>SUM(I53/I49)*100-100</f>
        <v>3.2258064516128968</v>
      </c>
      <c r="J111" s="4372">
        <f>SUM(K53/K49)*100-100</f>
        <v>30</v>
      </c>
      <c r="K111" s="4591"/>
      <c r="L111" s="4336">
        <f t="shared" si="81"/>
        <v>-45.45454545454546</v>
      </c>
      <c r="M111" s="4372"/>
      <c r="N111" s="3359">
        <f>SUM(N53/N49)*100-100</f>
        <v>-21.875</v>
      </c>
      <c r="O111" s="4336">
        <f>SUM(P53/P49)*100-100</f>
        <v>-29.310344827586206</v>
      </c>
      <c r="P111" s="4371"/>
      <c r="Q111" s="3358">
        <v>0</v>
      </c>
    </row>
    <row r="112" spans="1:20" s="1832" customFormat="1" ht="13.5" thickBot="1">
      <c r="A112" s="3355" t="s">
        <v>1026</v>
      </c>
      <c r="B112" s="3101">
        <f>SUM(B54/B50)*100-100</f>
        <v>-7.3070280324159853E-2</v>
      </c>
      <c r="C112" s="2911"/>
      <c r="D112" s="1807">
        <f t="shared" si="78"/>
        <v>-1.9122120817036148</v>
      </c>
      <c r="E112" s="4488">
        <f>SUM(F54/F50)*100-100</f>
        <v>-1.6722408026755886</v>
      </c>
      <c r="F112" s="4587"/>
      <c r="G112" s="4338">
        <f t="shared" si="40"/>
        <v>-2.3573200992555741</v>
      </c>
      <c r="H112" s="4379"/>
      <c r="I112" s="1807">
        <f>SUM(I54/I50)*100-100</f>
        <v>21.739130434782624</v>
      </c>
      <c r="J112" s="4338">
        <f>SUM(K54/K50)*100-100</f>
        <v>31.578947368421069</v>
      </c>
      <c r="K112" s="4381"/>
      <c r="L112" s="4338">
        <f t="shared" si="81"/>
        <v>-25</v>
      </c>
      <c r="M112" s="4379"/>
      <c r="N112" s="1807">
        <f>SUM(N54/N50)*100-100</f>
        <v>18.75</v>
      </c>
      <c r="O112" s="4338">
        <f>SUM(P54/P50)*100-100</f>
        <v>28</v>
      </c>
      <c r="P112" s="4381"/>
      <c r="Q112" s="3353">
        <v>0</v>
      </c>
      <c r="T112" s="2154"/>
    </row>
    <row r="113" spans="17:17">
      <c r="Q113" s="23"/>
    </row>
    <row r="130" spans="5:5">
      <c r="E130" s="3">
        <v>748108</v>
      </c>
    </row>
  </sheetData>
  <mergeCells count="282">
    <mergeCell ref="O99:P99"/>
    <mergeCell ref="E98:F98"/>
    <mergeCell ref="G98:H98"/>
    <mergeCell ref="J67:K67"/>
    <mergeCell ref="J74:K74"/>
    <mergeCell ref="J71:K71"/>
    <mergeCell ref="G68:H68"/>
    <mergeCell ref="E62:F62"/>
    <mergeCell ref="G62:H62"/>
    <mergeCell ref="E63:F63"/>
    <mergeCell ref="L97:M97"/>
    <mergeCell ref="O97:P97"/>
    <mergeCell ref="E67:F67"/>
    <mergeCell ref="E65:F65"/>
    <mergeCell ref="G65:H65"/>
    <mergeCell ref="G67:H67"/>
    <mergeCell ref="E84:F84"/>
    <mergeCell ref="G84:H84"/>
    <mergeCell ref="J88:K88"/>
    <mergeCell ref="E85:F85"/>
    <mergeCell ref="G85:H85"/>
    <mergeCell ref="E87:F87"/>
    <mergeCell ref="G87:H87"/>
    <mergeCell ref="J87:K87"/>
    <mergeCell ref="O69:P69"/>
    <mergeCell ref="O73:P73"/>
    <mergeCell ref="L68:M68"/>
    <mergeCell ref="L67:M67"/>
    <mergeCell ref="O70:P70"/>
    <mergeCell ref="L64:M64"/>
    <mergeCell ref="L66:M66"/>
    <mergeCell ref="J81:K81"/>
    <mergeCell ref="J86:K86"/>
    <mergeCell ref="J79:K79"/>
    <mergeCell ref="J80:K80"/>
    <mergeCell ref="CC57:CR57"/>
    <mergeCell ref="BM57:CB57"/>
    <mergeCell ref="N61:Q61"/>
    <mergeCell ref="O84:P84"/>
    <mergeCell ref="O66:P66"/>
    <mergeCell ref="L78:M78"/>
    <mergeCell ref="L74:M74"/>
    <mergeCell ref="O63:P63"/>
    <mergeCell ref="AW57:BL57"/>
    <mergeCell ref="AG57:AV57"/>
    <mergeCell ref="O78:P78"/>
    <mergeCell ref="L80:M80"/>
    <mergeCell ref="L77:M77"/>
    <mergeCell ref="O77:P77"/>
    <mergeCell ref="O80:P80"/>
    <mergeCell ref="O81:P81"/>
    <mergeCell ref="L83:M83"/>
    <mergeCell ref="O83:P83"/>
    <mergeCell ref="O79:P79"/>
    <mergeCell ref="L76:M76"/>
    <mergeCell ref="O75:P75"/>
    <mergeCell ref="O76:P76"/>
    <mergeCell ref="O65:P65"/>
    <mergeCell ref="O64:P64"/>
    <mergeCell ref="E68:F68"/>
    <mergeCell ref="E69:F69"/>
    <mergeCell ref="J63:K63"/>
    <mergeCell ref="J64:K64"/>
    <mergeCell ref="D58:Q59"/>
    <mergeCell ref="E64:F64"/>
    <mergeCell ref="G74:H74"/>
    <mergeCell ref="G71:H71"/>
    <mergeCell ref="G69:H69"/>
    <mergeCell ref="G70:H70"/>
    <mergeCell ref="E72:F72"/>
    <mergeCell ref="G72:H72"/>
    <mergeCell ref="L69:M69"/>
    <mergeCell ref="J72:K72"/>
    <mergeCell ref="L70:M70"/>
    <mergeCell ref="L73:M73"/>
    <mergeCell ref="O74:P74"/>
    <mergeCell ref="O72:P72"/>
    <mergeCell ref="E74:F74"/>
    <mergeCell ref="J73:K73"/>
    <mergeCell ref="O67:P67"/>
    <mergeCell ref="J66:K66"/>
    <mergeCell ref="L65:M65"/>
    <mergeCell ref="J69:K69"/>
    <mergeCell ref="IG57:IV57"/>
    <mergeCell ref="DY57:EN57"/>
    <mergeCell ref="EO57:FD57"/>
    <mergeCell ref="FE57:FT57"/>
    <mergeCell ref="FU57:GJ57"/>
    <mergeCell ref="GK57:GZ57"/>
    <mergeCell ref="HA57:HP57"/>
    <mergeCell ref="CS57:DH57"/>
    <mergeCell ref="DI57:DX57"/>
    <mergeCell ref="HQ57:IF57"/>
    <mergeCell ref="E71:F71"/>
    <mergeCell ref="E76:F76"/>
    <mergeCell ref="O100:P100"/>
    <mergeCell ref="O98:P98"/>
    <mergeCell ref="E97:F97"/>
    <mergeCell ref="G97:H97"/>
    <mergeCell ref="J97:K97"/>
    <mergeCell ref="E100:F100"/>
    <mergeCell ref="G100:H100"/>
    <mergeCell ref="J100:K100"/>
    <mergeCell ref="L100:M100"/>
    <mergeCell ref="E99:F99"/>
    <mergeCell ref="G99:H99"/>
    <mergeCell ref="J99:K99"/>
    <mergeCell ref="L99:M99"/>
    <mergeCell ref="E88:F88"/>
    <mergeCell ref="E81:F81"/>
    <mergeCell ref="G81:H81"/>
    <mergeCell ref="J84:K84"/>
    <mergeCell ref="O71:P71"/>
    <mergeCell ref="L71:M71"/>
    <mergeCell ref="L88:M88"/>
    <mergeCell ref="J98:K98"/>
    <mergeCell ref="L98:M98"/>
    <mergeCell ref="D2:Q2"/>
    <mergeCell ref="D60:Q60"/>
    <mergeCell ref="A56:P56"/>
    <mergeCell ref="G63:H63"/>
    <mergeCell ref="L63:M63"/>
    <mergeCell ref="G64:H64"/>
    <mergeCell ref="E70:F70"/>
    <mergeCell ref="A3:B3"/>
    <mergeCell ref="A57:P57"/>
    <mergeCell ref="E66:F66"/>
    <mergeCell ref="O62:P62"/>
    <mergeCell ref="L62:M62"/>
    <mergeCell ref="G66:H66"/>
    <mergeCell ref="C3:G3"/>
    <mergeCell ref="H3:L3"/>
    <mergeCell ref="M3:Q3"/>
    <mergeCell ref="A61:C61"/>
    <mergeCell ref="J65:K65"/>
    <mergeCell ref="J68:K68"/>
    <mergeCell ref="I61:M61"/>
    <mergeCell ref="J62:K62"/>
    <mergeCell ref="O68:P68"/>
    <mergeCell ref="J70:K70"/>
    <mergeCell ref="D61:H61"/>
    <mergeCell ref="E79:F79"/>
    <mergeCell ref="G79:H79"/>
    <mergeCell ref="O82:P82"/>
    <mergeCell ref="E78:F78"/>
    <mergeCell ref="G78:H78"/>
    <mergeCell ref="J77:K77"/>
    <mergeCell ref="G75:H75"/>
    <mergeCell ref="L72:M72"/>
    <mergeCell ref="J76:K76"/>
    <mergeCell ref="J78:K78"/>
    <mergeCell ref="E77:F77"/>
    <mergeCell ref="E75:F75"/>
    <mergeCell ref="J75:K75"/>
    <mergeCell ref="E73:F73"/>
    <mergeCell ref="G73:H73"/>
    <mergeCell ref="G76:H76"/>
    <mergeCell ref="G77:H77"/>
    <mergeCell ref="L75:M75"/>
    <mergeCell ref="G90:H90"/>
    <mergeCell ref="J90:K90"/>
    <mergeCell ref="L90:M90"/>
    <mergeCell ref="O90:P90"/>
    <mergeCell ref="E80:F80"/>
    <mergeCell ref="L81:M81"/>
    <mergeCell ref="L79:M79"/>
    <mergeCell ref="E82:F82"/>
    <mergeCell ref="L87:M87"/>
    <mergeCell ref="O87:P87"/>
    <mergeCell ref="G82:H82"/>
    <mergeCell ref="J82:K82"/>
    <mergeCell ref="L82:M82"/>
    <mergeCell ref="L84:M84"/>
    <mergeCell ref="L86:M86"/>
    <mergeCell ref="E86:F86"/>
    <mergeCell ref="G86:H86"/>
    <mergeCell ref="O86:P86"/>
    <mergeCell ref="O85:P85"/>
    <mergeCell ref="J85:K85"/>
    <mergeCell ref="L85:M85"/>
    <mergeCell ref="G83:H83"/>
    <mergeCell ref="J83:K83"/>
    <mergeCell ref="G80:H80"/>
    <mergeCell ref="E83:F83"/>
    <mergeCell ref="O88:P88"/>
    <mergeCell ref="G88:H88"/>
    <mergeCell ref="E93:F93"/>
    <mergeCell ref="G93:H93"/>
    <mergeCell ref="J93:K93"/>
    <mergeCell ref="L93:M93"/>
    <mergeCell ref="O93:P93"/>
    <mergeCell ref="E91:F91"/>
    <mergeCell ref="G91:H91"/>
    <mergeCell ref="J91:K91"/>
    <mergeCell ref="L91:M91"/>
    <mergeCell ref="O91:P91"/>
    <mergeCell ref="E92:F92"/>
    <mergeCell ref="G92:H92"/>
    <mergeCell ref="J92:K92"/>
    <mergeCell ref="L92:M92"/>
    <mergeCell ref="O92:P92"/>
    <mergeCell ref="E89:F89"/>
    <mergeCell ref="G89:H89"/>
    <mergeCell ref="J89:K89"/>
    <mergeCell ref="L89:M89"/>
    <mergeCell ref="O89:P89"/>
    <mergeCell ref="E90:F90"/>
    <mergeCell ref="G94:H94"/>
    <mergeCell ref="E94:F94"/>
    <mergeCell ref="E96:F96"/>
    <mergeCell ref="G96:H96"/>
    <mergeCell ref="J96:K96"/>
    <mergeCell ref="L96:M96"/>
    <mergeCell ref="O96:P96"/>
    <mergeCell ref="E95:F95"/>
    <mergeCell ref="G95:H95"/>
    <mergeCell ref="J95:K95"/>
    <mergeCell ref="L95:M95"/>
    <mergeCell ref="O95:P95"/>
    <mergeCell ref="O94:P94"/>
    <mergeCell ref="L94:M94"/>
    <mergeCell ref="J94:K94"/>
    <mergeCell ref="E101:F101"/>
    <mergeCell ref="E102:F102"/>
    <mergeCell ref="G101:H101"/>
    <mergeCell ref="G102:H102"/>
    <mergeCell ref="J101:K101"/>
    <mergeCell ref="J102:K102"/>
    <mergeCell ref="L101:M101"/>
    <mergeCell ref="L102:M102"/>
    <mergeCell ref="O101:P101"/>
    <mergeCell ref="O102:P102"/>
    <mergeCell ref="E104:F104"/>
    <mergeCell ref="G104:H104"/>
    <mergeCell ref="J104:K104"/>
    <mergeCell ref="L104:M104"/>
    <mergeCell ref="O104:P104"/>
    <mergeCell ref="E103:F103"/>
    <mergeCell ref="G103:H103"/>
    <mergeCell ref="J103:K103"/>
    <mergeCell ref="L103:M103"/>
    <mergeCell ref="O103:P103"/>
    <mergeCell ref="E105:F105"/>
    <mergeCell ref="G105:H105"/>
    <mergeCell ref="J105:K105"/>
    <mergeCell ref="L105:M105"/>
    <mergeCell ref="O105:P105"/>
    <mergeCell ref="E106:F106"/>
    <mergeCell ref="G106:H106"/>
    <mergeCell ref="J106:K106"/>
    <mergeCell ref="L106:M106"/>
    <mergeCell ref="O106:P106"/>
    <mergeCell ref="E108:F108"/>
    <mergeCell ref="G108:H108"/>
    <mergeCell ref="J108:K108"/>
    <mergeCell ref="L108:M108"/>
    <mergeCell ref="O108:P108"/>
    <mergeCell ref="E107:F107"/>
    <mergeCell ref="G107:H107"/>
    <mergeCell ref="J107:K107"/>
    <mergeCell ref="L107:M107"/>
    <mergeCell ref="O107:P107"/>
    <mergeCell ref="E109:F109"/>
    <mergeCell ref="G109:H109"/>
    <mergeCell ref="J109:K109"/>
    <mergeCell ref="L109:M109"/>
    <mergeCell ref="O109:P109"/>
    <mergeCell ref="E110:F110"/>
    <mergeCell ref="G110:H110"/>
    <mergeCell ref="J110:K110"/>
    <mergeCell ref="L110:M110"/>
    <mergeCell ref="O110:P110"/>
    <mergeCell ref="E112:F112"/>
    <mergeCell ref="G112:H112"/>
    <mergeCell ref="J112:K112"/>
    <mergeCell ref="L112:M112"/>
    <mergeCell ref="O112:P112"/>
    <mergeCell ref="E111:F111"/>
    <mergeCell ref="G111:H111"/>
    <mergeCell ref="J111:K111"/>
    <mergeCell ref="L111:M111"/>
    <mergeCell ref="O111:P111"/>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16"/>
  <sheetViews>
    <sheetView topLeftCell="A43" workbookViewId="0">
      <selection activeCell="Q112" sqref="Q112"/>
    </sheetView>
  </sheetViews>
  <sheetFormatPr defaultColWidth="8.85546875" defaultRowHeight="12.75"/>
  <cols>
    <col min="1" max="17" width="6.85546875" style="3" customWidth="1"/>
    <col min="18" max="18" width="5.7109375" customWidth="1"/>
    <col min="19" max="19" width="11.7109375" customWidth="1"/>
    <col min="20" max="20" width="13.7109375" customWidth="1"/>
    <col min="21" max="21" width="14.28515625" customWidth="1"/>
  </cols>
  <sheetData>
    <row r="1" spans="1:24" ht="17.45" customHeight="1">
      <c r="A1" s="3493" t="s">
        <v>33</v>
      </c>
      <c r="B1" s="3493"/>
      <c r="D1" s="3475" t="s">
        <v>191</v>
      </c>
      <c r="E1" s="3476"/>
      <c r="F1" s="17"/>
      <c r="G1" s="17"/>
      <c r="H1" s="17"/>
      <c r="I1" s="17"/>
      <c r="J1" s="17"/>
      <c r="K1" s="17"/>
      <c r="L1" s="17"/>
      <c r="M1" s="17"/>
      <c r="N1" s="17"/>
      <c r="O1" s="17"/>
      <c r="P1" s="17"/>
      <c r="Q1" s="147"/>
      <c r="R1" s="20"/>
      <c r="S1" s="20"/>
    </row>
    <row r="2" spans="1:24" ht="12.75" customHeight="1" thickBot="1">
      <c r="A2" s="3494"/>
      <c r="B2" s="3495"/>
      <c r="D2" s="4360" t="s">
        <v>712</v>
      </c>
      <c r="E2" s="4659"/>
      <c r="F2" s="4659"/>
      <c r="G2" s="4659"/>
      <c r="H2" s="4659"/>
      <c r="I2" s="4659"/>
      <c r="J2" s="4659"/>
      <c r="K2" s="4659"/>
      <c r="L2" s="4659"/>
      <c r="M2" s="4659"/>
      <c r="N2" s="4659"/>
      <c r="O2" s="4659"/>
      <c r="P2" s="4659"/>
      <c r="Q2" s="4660"/>
      <c r="R2" s="20"/>
      <c r="S2" s="20"/>
    </row>
    <row r="3" spans="1:24" ht="24.75" customHeight="1" thickBot="1">
      <c r="A3" s="4666" t="s">
        <v>217</v>
      </c>
      <c r="B3" s="4667"/>
      <c r="C3" s="195" t="s">
        <v>195</v>
      </c>
      <c r="D3" s="196"/>
      <c r="E3" s="196"/>
      <c r="F3" s="197"/>
      <c r="G3" s="194"/>
      <c r="H3" s="198"/>
      <c r="I3" s="196" t="s">
        <v>196</v>
      </c>
      <c r="J3" s="196"/>
      <c r="K3" s="197"/>
      <c r="L3" s="194"/>
      <c r="M3" s="3479" t="s">
        <v>197</v>
      </c>
      <c r="N3" s="3480"/>
      <c r="O3" s="3480"/>
      <c r="P3" s="197"/>
      <c r="Q3" s="201"/>
      <c r="R3" s="20"/>
      <c r="S3" s="20"/>
    </row>
    <row r="4" spans="1:24" ht="35.450000000000003" customHeight="1">
      <c r="A4" s="3496" t="s">
        <v>104</v>
      </c>
      <c r="B4" s="3497" t="s">
        <v>485</v>
      </c>
      <c r="C4" s="3498" t="s">
        <v>485</v>
      </c>
      <c r="D4" s="3499" t="s">
        <v>223</v>
      </c>
      <c r="E4" s="3499" t="s">
        <v>224</v>
      </c>
      <c r="F4" s="3500" t="s">
        <v>200</v>
      </c>
      <c r="G4" s="3501" t="s">
        <v>107</v>
      </c>
      <c r="H4" s="3502" t="s">
        <v>485</v>
      </c>
      <c r="I4" s="3499" t="s">
        <v>225</v>
      </c>
      <c r="J4" s="3499" t="s">
        <v>224</v>
      </c>
      <c r="K4" s="3500" t="s">
        <v>200</v>
      </c>
      <c r="L4" s="3503" t="s">
        <v>107</v>
      </c>
      <c r="M4" s="3504" t="s">
        <v>485</v>
      </c>
      <c r="N4" s="3505" t="s">
        <v>225</v>
      </c>
      <c r="O4" s="3499" t="s">
        <v>224</v>
      </c>
      <c r="P4" s="3500" t="s">
        <v>200</v>
      </c>
      <c r="Q4" s="3503" t="s">
        <v>107</v>
      </c>
      <c r="R4" s="150"/>
      <c r="S4" s="27"/>
    </row>
    <row r="5" spans="1:24" ht="12.2" customHeight="1">
      <c r="A5" s="1304" t="s">
        <v>124</v>
      </c>
      <c r="B5" s="3506">
        <v>16831</v>
      </c>
      <c r="C5" s="3507">
        <v>15551</v>
      </c>
      <c r="D5" s="3508">
        <v>1456</v>
      </c>
      <c r="E5" s="3183">
        <v>9.3627419458555732</v>
      </c>
      <c r="F5" s="3509">
        <v>659</v>
      </c>
      <c r="G5" s="3510">
        <v>797</v>
      </c>
      <c r="H5" s="3509">
        <v>352</v>
      </c>
      <c r="I5" s="3508">
        <v>18</v>
      </c>
      <c r="J5" s="3183">
        <v>5.1136363636363642</v>
      </c>
      <c r="K5" s="3509">
        <v>11</v>
      </c>
      <c r="L5" s="3511">
        <v>7</v>
      </c>
      <c r="M5" s="3507">
        <v>487</v>
      </c>
      <c r="N5" s="1265">
        <v>23</v>
      </c>
      <c r="O5" s="651">
        <v>4.7227926078028748</v>
      </c>
      <c r="P5" s="685">
        <v>11</v>
      </c>
      <c r="Q5" s="3510">
        <v>12</v>
      </c>
      <c r="R5" s="50"/>
      <c r="S5" s="560"/>
    </row>
    <row r="6" spans="1:24" ht="12.2" customHeight="1">
      <c r="A6" s="1304" t="s">
        <v>125</v>
      </c>
      <c r="B6" s="3506">
        <v>16971</v>
      </c>
      <c r="C6" s="3507">
        <v>15673</v>
      </c>
      <c r="D6" s="3508">
        <v>1462</v>
      </c>
      <c r="E6" s="3183">
        <v>9.3281439418107563</v>
      </c>
      <c r="F6" s="3509">
        <v>664</v>
      </c>
      <c r="G6" s="3510">
        <v>798</v>
      </c>
      <c r="H6" s="3509">
        <v>296</v>
      </c>
      <c r="I6" s="3508">
        <v>19</v>
      </c>
      <c r="J6" s="3183">
        <v>6.4189189189189184</v>
      </c>
      <c r="K6" s="3509">
        <v>12</v>
      </c>
      <c r="L6" s="3511">
        <v>7</v>
      </c>
      <c r="M6" s="3507">
        <v>153</v>
      </c>
      <c r="N6" s="1265">
        <v>17</v>
      </c>
      <c r="O6" s="651">
        <v>11.111111111111111</v>
      </c>
      <c r="P6" s="685">
        <v>10</v>
      </c>
      <c r="Q6" s="3510">
        <v>7</v>
      </c>
      <c r="R6" s="50"/>
      <c r="S6" s="560"/>
    </row>
    <row r="7" spans="1:24" ht="12.2" customHeight="1">
      <c r="A7" s="1304" t="s">
        <v>126</v>
      </c>
      <c r="B7" s="3506">
        <v>17023</v>
      </c>
      <c r="C7" s="3507">
        <v>15729</v>
      </c>
      <c r="D7" s="3508">
        <v>1475</v>
      </c>
      <c r="E7" s="3183">
        <v>9.3775828088244637</v>
      </c>
      <c r="F7" s="3509">
        <v>670</v>
      </c>
      <c r="G7" s="3510">
        <v>805</v>
      </c>
      <c r="H7" s="3509">
        <v>201</v>
      </c>
      <c r="I7" s="3508">
        <v>20</v>
      </c>
      <c r="J7" s="3183">
        <v>9.9502487562189064</v>
      </c>
      <c r="K7" s="3509">
        <v>18</v>
      </c>
      <c r="L7" s="3511">
        <v>2</v>
      </c>
      <c r="M7" s="3507">
        <v>151</v>
      </c>
      <c r="N7" s="1265">
        <v>16</v>
      </c>
      <c r="O7" s="651">
        <v>10.596026490066226</v>
      </c>
      <c r="P7" s="685">
        <v>13</v>
      </c>
      <c r="Q7" s="3510">
        <v>3</v>
      </c>
      <c r="R7" s="50"/>
      <c r="S7" s="560"/>
    </row>
    <row r="8" spans="1:24" ht="12.2" customHeight="1">
      <c r="A8" s="1274" t="s">
        <v>127</v>
      </c>
      <c r="B8" s="3512">
        <v>17075</v>
      </c>
      <c r="C8" s="3513">
        <v>15759</v>
      </c>
      <c r="D8" s="3514">
        <v>1473</v>
      </c>
      <c r="E8" s="3186">
        <v>9.3470397867885033</v>
      </c>
      <c r="F8" s="3515">
        <v>665</v>
      </c>
      <c r="G8" s="3516">
        <v>808</v>
      </c>
      <c r="H8" s="3515">
        <v>257</v>
      </c>
      <c r="I8" s="3514">
        <v>12</v>
      </c>
      <c r="J8" s="3186">
        <v>4.6692607003891053</v>
      </c>
      <c r="K8" s="3515">
        <v>6</v>
      </c>
      <c r="L8" s="3517">
        <v>6</v>
      </c>
      <c r="M8" s="3513">
        <v>205</v>
      </c>
      <c r="N8" s="1266">
        <v>15</v>
      </c>
      <c r="O8" s="3188">
        <v>7.3170731707317067</v>
      </c>
      <c r="P8" s="687">
        <v>7</v>
      </c>
      <c r="Q8" s="3516">
        <v>8</v>
      </c>
      <c r="R8" s="50"/>
      <c r="S8" s="560"/>
    </row>
    <row r="9" spans="1:24" ht="12.2" customHeight="1">
      <c r="A9" s="1304" t="s">
        <v>128</v>
      </c>
      <c r="B9" s="3506">
        <v>16988</v>
      </c>
      <c r="C9" s="3507">
        <v>15701</v>
      </c>
      <c r="D9" s="3508">
        <v>1476</v>
      </c>
      <c r="E9" s="3183">
        <f>SUM(D9/C9)*100</f>
        <v>9.400675116234634</v>
      </c>
      <c r="F9" s="3509">
        <v>665</v>
      </c>
      <c r="G9" s="3510">
        <v>811</v>
      </c>
      <c r="H9" s="3509">
        <v>354</v>
      </c>
      <c r="I9" s="3508">
        <v>20</v>
      </c>
      <c r="J9" s="3183">
        <f>SUM(I9/H9)*100</f>
        <v>5.6497175141242941</v>
      </c>
      <c r="K9" s="3509">
        <v>6</v>
      </c>
      <c r="L9" s="3511">
        <v>14</v>
      </c>
      <c r="M9" s="3507">
        <v>438</v>
      </c>
      <c r="N9" s="1265">
        <v>28</v>
      </c>
      <c r="O9" s="651">
        <f>SUM(N9/M9)*100</f>
        <v>6.3926940639269407</v>
      </c>
      <c r="P9" s="685">
        <v>7</v>
      </c>
      <c r="Q9" s="3510">
        <v>7</v>
      </c>
      <c r="R9" s="50"/>
      <c r="S9" s="560"/>
    </row>
    <row r="10" spans="1:24" ht="12.2" customHeight="1">
      <c r="A10" s="1304" t="s">
        <v>129</v>
      </c>
      <c r="B10" s="3506">
        <v>17143</v>
      </c>
      <c r="C10" s="3507">
        <v>15840</v>
      </c>
      <c r="D10" s="3508">
        <v>1487</v>
      </c>
      <c r="E10" s="3183">
        <f>SUM(D10/C10)*100</f>
        <v>9.387626262626263</v>
      </c>
      <c r="F10" s="3509">
        <v>664</v>
      </c>
      <c r="G10" s="3510">
        <v>823</v>
      </c>
      <c r="H10" s="3509">
        <v>292</v>
      </c>
      <c r="I10" s="3508">
        <v>18</v>
      </c>
      <c r="J10" s="3183">
        <f>SUM(I10/H10)*100</f>
        <v>6.1643835616438354</v>
      </c>
      <c r="K10" s="3509">
        <v>12</v>
      </c>
      <c r="L10" s="3511">
        <v>6</v>
      </c>
      <c r="M10" s="3507">
        <v>135</v>
      </c>
      <c r="N10" s="1265">
        <v>16</v>
      </c>
      <c r="O10" s="651">
        <f>SUM(N10/M10)*100</f>
        <v>11.851851851851853</v>
      </c>
      <c r="P10" s="685">
        <v>13</v>
      </c>
      <c r="Q10" s="3510">
        <v>3</v>
      </c>
      <c r="R10" s="50"/>
      <c r="S10" s="560"/>
    </row>
    <row r="11" spans="1:24" ht="12.2" customHeight="1">
      <c r="A11" s="1304" t="s">
        <v>130</v>
      </c>
      <c r="B11" s="3506">
        <v>17132</v>
      </c>
      <c r="C11" s="3507">
        <v>15864</v>
      </c>
      <c r="D11" s="3508">
        <v>1490</v>
      </c>
      <c r="E11" s="3183">
        <f>SUM(D11/C11)*100</f>
        <v>9.3923348461926377</v>
      </c>
      <c r="F11" s="3509">
        <v>667</v>
      </c>
      <c r="G11" s="3510">
        <v>823</v>
      </c>
      <c r="H11" s="3509">
        <v>196</v>
      </c>
      <c r="I11" s="3508">
        <v>12</v>
      </c>
      <c r="J11" s="3183">
        <f>SUM(I11/H11)*100</f>
        <v>6.1224489795918364</v>
      </c>
      <c r="K11" s="3509">
        <v>9</v>
      </c>
      <c r="L11" s="3511">
        <v>3</v>
      </c>
      <c r="M11" s="3507">
        <v>170</v>
      </c>
      <c r="N11" s="1265">
        <v>10</v>
      </c>
      <c r="O11" s="651">
        <f>SUM(N11/M11)*100</f>
        <v>5.8823529411764701</v>
      </c>
      <c r="P11" s="685">
        <v>9</v>
      </c>
      <c r="Q11" s="3510">
        <v>1</v>
      </c>
      <c r="R11" s="50"/>
      <c r="S11" s="560"/>
    </row>
    <row r="12" spans="1:24" ht="12.2" customHeight="1">
      <c r="A12" s="1274" t="s">
        <v>405</v>
      </c>
      <c r="B12" s="3512">
        <v>17158</v>
      </c>
      <c r="C12" s="3513">
        <v>15871</v>
      </c>
      <c r="D12" s="3514">
        <v>1493</v>
      </c>
      <c r="E12" s="3186">
        <f t="shared" ref="E12:E23" si="0">SUM(D12/C12)*100</f>
        <v>9.4070947010270309</v>
      </c>
      <c r="F12" s="3515">
        <v>674</v>
      </c>
      <c r="G12" s="3516">
        <f>D12-F12</f>
        <v>819</v>
      </c>
      <c r="H12" s="3515">
        <v>235</v>
      </c>
      <c r="I12" s="3514">
        <v>20</v>
      </c>
      <c r="J12" s="3186">
        <f t="shared" ref="J12:J30" si="1">SUM(I12/H12)*100</f>
        <v>8.5106382978723403</v>
      </c>
      <c r="K12" s="3515">
        <v>15</v>
      </c>
      <c r="L12" s="3517">
        <f>I12-K12</f>
        <v>5</v>
      </c>
      <c r="M12" s="3513">
        <v>207</v>
      </c>
      <c r="N12" s="1266">
        <v>23</v>
      </c>
      <c r="O12" s="3188">
        <f t="shared" ref="O12:O30" si="2">SUM(N12/M12)*100</f>
        <v>11.111111111111111</v>
      </c>
      <c r="P12" s="687">
        <v>8</v>
      </c>
      <c r="Q12" s="3516">
        <f>N12-P12</f>
        <v>15</v>
      </c>
      <c r="R12" s="50"/>
      <c r="S12" s="560"/>
    </row>
    <row r="13" spans="1:24" ht="12.2" customHeight="1">
      <c r="A13" s="1304" t="s">
        <v>425</v>
      </c>
      <c r="B13" s="3506">
        <v>17069</v>
      </c>
      <c r="C13" s="1785">
        <v>15798</v>
      </c>
      <c r="D13" s="3518">
        <v>1490</v>
      </c>
      <c r="E13" s="651">
        <f t="shared" si="0"/>
        <v>9.431573616913532</v>
      </c>
      <c r="F13" s="3519">
        <v>669</v>
      </c>
      <c r="G13" s="3510">
        <f>D13-F13</f>
        <v>821</v>
      </c>
      <c r="H13" s="3520">
        <v>367</v>
      </c>
      <c r="I13" s="3487">
        <v>20</v>
      </c>
      <c r="J13" s="3200">
        <f t="shared" si="1"/>
        <v>5.4495912806539506</v>
      </c>
      <c r="K13" s="3519">
        <v>17</v>
      </c>
      <c r="L13" s="3510">
        <f>I13-K13</f>
        <v>3</v>
      </c>
      <c r="M13" s="3521">
        <v>455</v>
      </c>
      <c r="N13" s="3518">
        <v>34</v>
      </c>
      <c r="O13" s="3200">
        <f t="shared" si="2"/>
        <v>7.4725274725274726</v>
      </c>
      <c r="P13" s="3519">
        <v>22</v>
      </c>
      <c r="Q13" s="3510">
        <f>N13-P13</f>
        <v>12</v>
      </c>
      <c r="R13" s="50"/>
      <c r="S13" s="560"/>
    </row>
    <row r="14" spans="1:24" ht="12.2" customHeight="1">
      <c r="A14" s="1304" t="s">
        <v>575</v>
      </c>
      <c r="B14" s="3506">
        <v>17125</v>
      </c>
      <c r="C14" s="1785">
        <v>15858</v>
      </c>
      <c r="D14" s="1265">
        <v>1486</v>
      </c>
      <c r="E14" s="651">
        <f t="shared" si="0"/>
        <v>9.3706646487577245</v>
      </c>
      <c r="F14" s="685">
        <v>665</v>
      </c>
      <c r="G14" s="3510">
        <f>D14-F14</f>
        <v>821</v>
      </c>
      <c r="H14" s="3509">
        <v>262</v>
      </c>
      <c r="I14" s="3487">
        <v>17</v>
      </c>
      <c r="J14" s="543">
        <f t="shared" si="1"/>
        <v>6.4885496183206106</v>
      </c>
      <c r="K14" s="685">
        <v>14</v>
      </c>
      <c r="L14" s="3510">
        <f>I14-K14</f>
        <v>3</v>
      </c>
      <c r="M14" s="3507">
        <v>201</v>
      </c>
      <c r="N14" s="1265">
        <v>20</v>
      </c>
      <c r="O14" s="543">
        <f t="shared" si="2"/>
        <v>9.9502487562189064</v>
      </c>
      <c r="P14" s="685">
        <v>16</v>
      </c>
      <c r="Q14" s="3510">
        <f>N14-P14</f>
        <v>4</v>
      </c>
      <c r="R14" s="50"/>
      <c r="S14" s="560"/>
      <c r="X14" s="20"/>
    </row>
    <row r="15" spans="1:24" ht="12.2" customHeight="1">
      <c r="A15" s="1304" t="s">
        <v>426</v>
      </c>
      <c r="B15" s="3506">
        <v>17121</v>
      </c>
      <c r="C15" s="1785">
        <v>15862</v>
      </c>
      <c r="D15" s="1265">
        <v>1499</v>
      </c>
      <c r="E15" s="651">
        <f t="shared" si="0"/>
        <v>9.4502584793846935</v>
      </c>
      <c r="F15" s="685">
        <v>672</v>
      </c>
      <c r="G15" s="3510">
        <v>827</v>
      </c>
      <c r="H15" s="3509">
        <v>172</v>
      </c>
      <c r="I15" s="3487">
        <v>17</v>
      </c>
      <c r="J15" s="543">
        <f t="shared" si="1"/>
        <v>9.8837209302325579</v>
      </c>
      <c r="K15" s="685">
        <v>11</v>
      </c>
      <c r="L15" s="3510">
        <v>6</v>
      </c>
      <c r="M15" s="3507">
        <v>172</v>
      </c>
      <c r="N15" s="1265">
        <v>11</v>
      </c>
      <c r="O15" s="543">
        <f t="shared" si="2"/>
        <v>6.395348837209303</v>
      </c>
      <c r="P15" s="685">
        <v>7</v>
      </c>
      <c r="Q15" s="3510">
        <v>4</v>
      </c>
      <c r="R15" s="50"/>
      <c r="S15" s="560"/>
    </row>
    <row r="16" spans="1:24" ht="12.2" customHeight="1">
      <c r="A16" s="1274" t="s">
        <v>479</v>
      </c>
      <c r="B16" s="3512">
        <v>16936</v>
      </c>
      <c r="C16" s="1316">
        <v>15658</v>
      </c>
      <c r="D16" s="1266">
        <v>1477</v>
      </c>
      <c r="E16" s="3188">
        <f t="shared" si="0"/>
        <v>9.4328777621663047</v>
      </c>
      <c r="F16" s="687">
        <v>660</v>
      </c>
      <c r="G16" s="3516">
        <v>817</v>
      </c>
      <c r="H16" s="3515">
        <v>188</v>
      </c>
      <c r="I16" s="3522">
        <v>16</v>
      </c>
      <c r="J16" s="676">
        <f t="shared" si="1"/>
        <v>8.5106382978723403</v>
      </c>
      <c r="K16" s="687">
        <v>14</v>
      </c>
      <c r="L16" s="3516">
        <v>2</v>
      </c>
      <c r="M16" s="3513">
        <v>243</v>
      </c>
      <c r="N16" s="1266">
        <v>25</v>
      </c>
      <c r="O16" s="676">
        <f t="shared" si="2"/>
        <v>10.2880658436214</v>
      </c>
      <c r="P16" s="687">
        <v>17</v>
      </c>
      <c r="Q16" s="3516">
        <v>8</v>
      </c>
      <c r="R16" s="50"/>
      <c r="S16" s="560"/>
    </row>
    <row r="17" spans="1:21" ht="12.2" customHeight="1">
      <c r="A17" s="1304" t="s">
        <v>526</v>
      </c>
      <c r="B17" s="3523">
        <v>16624</v>
      </c>
      <c r="C17" s="1785">
        <v>15594</v>
      </c>
      <c r="D17" s="3524">
        <v>1469</v>
      </c>
      <c r="E17" s="3200">
        <f t="shared" si="0"/>
        <v>9.4202898550724647</v>
      </c>
      <c r="F17" s="3525">
        <v>660</v>
      </c>
      <c r="G17" s="3526">
        <f t="shared" ref="G17:G30" si="3">SUM(D17-F17)</f>
        <v>809</v>
      </c>
      <c r="H17" s="662">
        <v>339</v>
      </c>
      <c r="I17" s="3524">
        <v>28</v>
      </c>
      <c r="J17" s="3193">
        <f t="shared" si="1"/>
        <v>8.2595870206489668</v>
      </c>
      <c r="K17" s="3519">
        <v>20</v>
      </c>
      <c r="L17" s="3526">
        <f t="shared" ref="L17:L30" si="4">SUM(I17-K17)</f>
        <v>8</v>
      </c>
      <c r="M17" s="1784">
        <v>516</v>
      </c>
      <c r="N17" s="3524">
        <v>38</v>
      </c>
      <c r="O17" s="3200">
        <f t="shared" si="2"/>
        <v>7.3643410852713185</v>
      </c>
      <c r="P17" s="3525">
        <v>17</v>
      </c>
      <c r="Q17" s="3526">
        <f t="shared" ref="Q17:Q30" si="5">SUM(N17-P17)</f>
        <v>21</v>
      </c>
      <c r="R17" s="50"/>
      <c r="S17" s="560"/>
    </row>
    <row r="18" spans="1:21" ht="12.2" customHeight="1">
      <c r="A18" s="1304" t="s">
        <v>484</v>
      </c>
      <c r="B18" s="3506">
        <v>16673</v>
      </c>
      <c r="C18" s="1785">
        <v>15494</v>
      </c>
      <c r="D18" s="1269">
        <v>1466</v>
      </c>
      <c r="E18" s="543">
        <f t="shared" si="0"/>
        <v>9.4617271201755511</v>
      </c>
      <c r="F18" s="1324">
        <v>657</v>
      </c>
      <c r="G18" s="3511">
        <f t="shared" si="3"/>
        <v>809</v>
      </c>
      <c r="H18" s="662">
        <v>263</v>
      </c>
      <c r="I18" s="1269">
        <v>17</v>
      </c>
      <c r="J18" s="684">
        <f t="shared" si="1"/>
        <v>6.4638783269961975</v>
      </c>
      <c r="K18" s="685">
        <v>14</v>
      </c>
      <c r="L18" s="3511">
        <f t="shared" si="4"/>
        <v>3</v>
      </c>
      <c r="M18" s="1784">
        <v>193</v>
      </c>
      <c r="N18" s="1269">
        <v>22</v>
      </c>
      <c r="O18" s="543">
        <f t="shared" si="2"/>
        <v>11.398963730569948</v>
      </c>
      <c r="P18" s="1324">
        <v>18</v>
      </c>
      <c r="Q18" s="3511">
        <f t="shared" si="5"/>
        <v>4</v>
      </c>
      <c r="R18" s="50"/>
      <c r="S18" s="560"/>
    </row>
    <row r="19" spans="1:21" ht="12.2" customHeight="1">
      <c r="A19" s="1304" t="s">
        <v>498</v>
      </c>
      <c r="B19" s="3506">
        <v>16687</v>
      </c>
      <c r="C19" s="1785">
        <v>15667</v>
      </c>
      <c r="D19" s="1269">
        <v>1491</v>
      </c>
      <c r="E19" s="543">
        <f t="shared" si="0"/>
        <v>9.5168187910895519</v>
      </c>
      <c r="F19" s="1324">
        <v>663</v>
      </c>
      <c r="G19" s="3511">
        <f t="shared" si="3"/>
        <v>828</v>
      </c>
      <c r="H19" s="662">
        <v>171</v>
      </c>
      <c r="I19" s="1265">
        <v>17</v>
      </c>
      <c r="J19" s="684">
        <f t="shared" si="1"/>
        <v>9.9415204678362574</v>
      </c>
      <c r="K19" s="685">
        <v>13</v>
      </c>
      <c r="L19" s="3511">
        <f t="shared" si="4"/>
        <v>4</v>
      </c>
      <c r="M19" s="1784">
        <v>154</v>
      </c>
      <c r="N19" s="1269">
        <v>12</v>
      </c>
      <c r="O19" s="543">
        <f t="shared" si="2"/>
        <v>7.7922077922077921</v>
      </c>
      <c r="P19" s="1324">
        <v>7</v>
      </c>
      <c r="Q19" s="3511">
        <f t="shared" si="5"/>
        <v>5</v>
      </c>
      <c r="R19" s="50"/>
      <c r="S19" s="560"/>
    </row>
    <row r="20" spans="1:21" ht="12.2" customHeight="1">
      <c r="A20" s="1274" t="s">
        <v>428</v>
      </c>
      <c r="B20" s="3512">
        <v>16631</v>
      </c>
      <c r="C20" s="1316">
        <v>15600</v>
      </c>
      <c r="D20" s="1267">
        <v>1486</v>
      </c>
      <c r="E20" s="676">
        <f t="shared" si="0"/>
        <v>9.5256410256410255</v>
      </c>
      <c r="F20" s="761">
        <v>662</v>
      </c>
      <c r="G20" s="3517">
        <f t="shared" si="3"/>
        <v>824</v>
      </c>
      <c r="H20" s="3527">
        <v>187</v>
      </c>
      <c r="I20" s="1266">
        <v>17</v>
      </c>
      <c r="J20" s="757">
        <f t="shared" si="1"/>
        <v>9.0909090909090917</v>
      </c>
      <c r="K20" s="687">
        <v>15</v>
      </c>
      <c r="L20" s="3517">
        <f t="shared" si="4"/>
        <v>2</v>
      </c>
      <c r="M20" s="3528">
        <v>244</v>
      </c>
      <c r="N20" s="1267">
        <v>34</v>
      </c>
      <c r="O20" s="676">
        <f t="shared" si="2"/>
        <v>13.934426229508196</v>
      </c>
      <c r="P20" s="761">
        <v>17</v>
      </c>
      <c r="Q20" s="3517">
        <f t="shared" si="5"/>
        <v>17</v>
      </c>
      <c r="R20" s="50"/>
      <c r="S20" s="560"/>
    </row>
    <row r="21" spans="1:21" ht="12.2" customHeight="1">
      <c r="A21" s="1304" t="s">
        <v>416</v>
      </c>
      <c r="B21" s="3506">
        <v>16419</v>
      </c>
      <c r="C21" s="1784">
        <v>15446</v>
      </c>
      <c r="D21" s="1269">
        <v>1497</v>
      </c>
      <c r="E21" s="543">
        <f t="shared" si="0"/>
        <v>9.6918295998964137</v>
      </c>
      <c r="F21" s="3520">
        <v>664</v>
      </c>
      <c r="G21" s="3510">
        <f t="shared" si="3"/>
        <v>833</v>
      </c>
      <c r="H21" s="662">
        <v>319</v>
      </c>
      <c r="I21" s="3518">
        <v>28</v>
      </c>
      <c r="J21" s="684">
        <f t="shared" si="1"/>
        <v>8.7774294670846391</v>
      </c>
      <c r="K21" s="685">
        <v>25</v>
      </c>
      <c r="L21" s="3510">
        <f t="shared" si="4"/>
        <v>3</v>
      </c>
      <c r="M21" s="1784">
        <v>527</v>
      </c>
      <c r="N21" s="1269">
        <v>38</v>
      </c>
      <c r="O21" s="543">
        <f t="shared" si="2"/>
        <v>7.2106261859582546</v>
      </c>
      <c r="P21" s="3519">
        <v>23</v>
      </c>
      <c r="Q21" s="3510">
        <f t="shared" si="5"/>
        <v>15</v>
      </c>
      <c r="R21" s="50"/>
      <c r="S21" s="560"/>
    </row>
    <row r="22" spans="1:21" ht="12.2" customHeight="1">
      <c r="A22" s="3529" t="s">
        <v>211</v>
      </c>
      <c r="B22" s="3506">
        <v>16479</v>
      </c>
      <c r="C22" s="1784">
        <v>15517</v>
      </c>
      <c r="D22" s="1265">
        <v>1505</v>
      </c>
      <c r="E22" s="543">
        <f t="shared" si="0"/>
        <v>9.699039762840755</v>
      </c>
      <c r="F22" s="3509">
        <v>678</v>
      </c>
      <c r="G22" s="3510">
        <f t="shared" si="3"/>
        <v>827</v>
      </c>
      <c r="H22" s="662">
        <v>226</v>
      </c>
      <c r="I22" s="1265">
        <v>21</v>
      </c>
      <c r="J22" s="543">
        <f t="shared" si="1"/>
        <v>9.2920353982300892</v>
      </c>
      <c r="K22" s="3509">
        <v>20</v>
      </c>
      <c r="L22" s="3511">
        <f t="shared" si="4"/>
        <v>1</v>
      </c>
      <c r="M22" s="1814">
        <v>168</v>
      </c>
      <c r="N22" s="1269">
        <v>15</v>
      </c>
      <c r="O22" s="684">
        <f t="shared" si="2"/>
        <v>8.9285714285714288</v>
      </c>
      <c r="P22" s="685">
        <v>9</v>
      </c>
      <c r="Q22" s="3511">
        <f t="shared" si="5"/>
        <v>6</v>
      </c>
      <c r="R22" s="50"/>
      <c r="S22" s="560"/>
    </row>
    <row r="23" spans="1:21" ht="12.2" customHeight="1">
      <c r="A23" s="3529" t="s">
        <v>61</v>
      </c>
      <c r="B23" s="3506">
        <v>16510</v>
      </c>
      <c r="C23" s="1784">
        <v>15527</v>
      </c>
      <c r="D23" s="1265">
        <v>1633</v>
      </c>
      <c r="E23" s="543">
        <f t="shared" si="0"/>
        <v>10.517163650415405</v>
      </c>
      <c r="F23" s="3509">
        <v>751</v>
      </c>
      <c r="G23" s="3510">
        <f t="shared" si="3"/>
        <v>882</v>
      </c>
      <c r="H23" s="662">
        <v>178</v>
      </c>
      <c r="I23" s="1265">
        <v>27</v>
      </c>
      <c r="J23" s="543">
        <f t="shared" si="1"/>
        <v>15.168539325842698</v>
      </c>
      <c r="K23" s="3509">
        <v>21</v>
      </c>
      <c r="L23" s="3510">
        <f t="shared" si="4"/>
        <v>6</v>
      </c>
      <c r="M23" s="1814">
        <v>145</v>
      </c>
      <c r="N23" s="1269">
        <v>14</v>
      </c>
      <c r="O23" s="684">
        <f t="shared" si="2"/>
        <v>9.6551724137931032</v>
      </c>
      <c r="P23" s="685">
        <v>12</v>
      </c>
      <c r="Q23" s="3510">
        <f t="shared" si="5"/>
        <v>2</v>
      </c>
      <c r="R23" s="50"/>
      <c r="S23" s="560"/>
    </row>
    <row r="24" spans="1:21" ht="12.2" customHeight="1">
      <c r="A24" s="3530" t="s">
        <v>551</v>
      </c>
      <c r="B24" s="3512">
        <v>16482</v>
      </c>
      <c r="C24" s="3528">
        <v>15487</v>
      </c>
      <c r="D24" s="1266">
        <v>1628</v>
      </c>
      <c r="E24" s="676">
        <f t="shared" ref="E24:E30" si="6">SUM(D24/C24)*100</f>
        <v>10.512042358106799</v>
      </c>
      <c r="F24" s="3515">
        <v>743</v>
      </c>
      <c r="G24" s="3516">
        <f t="shared" si="3"/>
        <v>885</v>
      </c>
      <c r="H24" s="3527">
        <v>199</v>
      </c>
      <c r="I24" s="1266">
        <v>12</v>
      </c>
      <c r="J24" s="676">
        <f t="shared" si="1"/>
        <v>6.0301507537688437</v>
      </c>
      <c r="K24" s="3515">
        <v>9</v>
      </c>
      <c r="L24" s="3516">
        <f t="shared" si="4"/>
        <v>3</v>
      </c>
      <c r="M24" s="3531">
        <v>224</v>
      </c>
      <c r="N24" s="1267">
        <v>29</v>
      </c>
      <c r="O24" s="757">
        <f t="shared" si="2"/>
        <v>12.946428571428573</v>
      </c>
      <c r="P24" s="687">
        <v>14</v>
      </c>
      <c r="Q24" s="3516">
        <f t="shared" si="5"/>
        <v>15</v>
      </c>
      <c r="R24" s="50"/>
      <c r="S24" s="560"/>
    </row>
    <row r="25" spans="1:21" ht="12.2" customHeight="1">
      <c r="A25" s="3532" t="s">
        <v>603</v>
      </c>
      <c r="B25" s="3523">
        <v>16300</v>
      </c>
      <c r="C25" s="3533">
        <v>15360</v>
      </c>
      <c r="D25" s="3518">
        <v>1627</v>
      </c>
      <c r="E25" s="3193">
        <f t="shared" si="6"/>
        <v>10.592447916666666</v>
      </c>
      <c r="F25" s="3525">
        <v>752</v>
      </c>
      <c r="G25" s="3526">
        <f t="shared" si="3"/>
        <v>875</v>
      </c>
      <c r="H25" s="3534">
        <v>288</v>
      </c>
      <c r="I25" s="3518">
        <v>24</v>
      </c>
      <c r="J25" s="3200">
        <f t="shared" si="1"/>
        <v>8.3333333333333321</v>
      </c>
      <c r="K25" s="3534">
        <v>22</v>
      </c>
      <c r="L25" s="3526">
        <f t="shared" si="4"/>
        <v>2</v>
      </c>
      <c r="M25" s="3533">
        <v>426</v>
      </c>
      <c r="N25" s="3524">
        <v>31</v>
      </c>
      <c r="O25" s="3193">
        <f t="shared" si="2"/>
        <v>7.276995305164319</v>
      </c>
      <c r="P25" s="3519">
        <v>18</v>
      </c>
      <c r="Q25" s="3535">
        <f t="shared" si="5"/>
        <v>13</v>
      </c>
      <c r="R25" s="50"/>
      <c r="S25" s="560"/>
    </row>
    <row r="26" spans="1:21" ht="12.2" customHeight="1">
      <c r="A26" s="3529" t="s">
        <v>641</v>
      </c>
      <c r="B26" s="3506">
        <v>16350</v>
      </c>
      <c r="C26" s="1784">
        <v>15395</v>
      </c>
      <c r="D26" s="1269">
        <v>1629</v>
      </c>
      <c r="E26" s="543">
        <f t="shared" si="6"/>
        <v>10.581357583631048</v>
      </c>
      <c r="F26" s="1324">
        <v>747</v>
      </c>
      <c r="G26" s="3511">
        <f t="shared" si="3"/>
        <v>882</v>
      </c>
      <c r="H26" s="662">
        <v>232</v>
      </c>
      <c r="I26" s="1269">
        <v>20</v>
      </c>
      <c r="J26" s="543">
        <f t="shared" si="1"/>
        <v>8.6206896551724146</v>
      </c>
      <c r="K26" s="1324">
        <v>12</v>
      </c>
      <c r="L26" s="3511">
        <f t="shared" si="4"/>
        <v>8</v>
      </c>
      <c r="M26" s="1784">
        <v>158</v>
      </c>
      <c r="N26" s="1269">
        <v>23</v>
      </c>
      <c r="O26" s="543">
        <f t="shared" si="2"/>
        <v>14.556962025316455</v>
      </c>
      <c r="P26" s="1324">
        <v>19</v>
      </c>
      <c r="Q26" s="3511">
        <f t="shared" si="5"/>
        <v>4</v>
      </c>
      <c r="R26" s="50"/>
      <c r="S26" s="560"/>
      <c r="U26" s="20"/>
    </row>
    <row r="27" spans="1:21" ht="12.2" customHeight="1">
      <c r="A27" s="3529" t="s">
        <v>654</v>
      </c>
      <c r="B27" s="3506">
        <v>16380</v>
      </c>
      <c r="C27" s="1784">
        <v>15430</v>
      </c>
      <c r="D27" s="1269">
        <v>1643</v>
      </c>
      <c r="E27" s="543">
        <f t="shared" si="6"/>
        <v>10.648088139987038</v>
      </c>
      <c r="F27" s="1324">
        <v>753</v>
      </c>
      <c r="G27" s="3511">
        <f t="shared" si="3"/>
        <v>890</v>
      </c>
      <c r="H27" s="662">
        <v>172</v>
      </c>
      <c r="I27" s="1265">
        <v>21</v>
      </c>
      <c r="J27" s="543">
        <f t="shared" si="1"/>
        <v>12.209302325581394</v>
      </c>
      <c r="K27" s="1324">
        <v>16</v>
      </c>
      <c r="L27" s="3511">
        <f t="shared" si="4"/>
        <v>5</v>
      </c>
      <c r="M27" s="1784">
        <v>141</v>
      </c>
      <c r="N27" s="1269">
        <v>20</v>
      </c>
      <c r="O27" s="543">
        <f t="shared" si="2"/>
        <v>14.184397163120568</v>
      </c>
      <c r="P27" s="1324">
        <v>15</v>
      </c>
      <c r="Q27" s="3511">
        <f t="shared" si="5"/>
        <v>5</v>
      </c>
      <c r="R27" s="50"/>
      <c r="S27" s="560"/>
    </row>
    <row r="28" spans="1:21" ht="12.2" customHeight="1">
      <c r="A28" s="3530" t="s">
        <v>655</v>
      </c>
      <c r="B28" s="3512">
        <v>16335</v>
      </c>
      <c r="C28" s="3528">
        <v>15376</v>
      </c>
      <c r="D28" s="1267">
        <v>1636</v>
      </c>
      <c r="E28" s="676">
        <f t="shared" si="6"/>
        <v>10.639958376690947</v>
      </c>
      <c r="F28" s="761">
        <v>751</v>
      </c>
      <c r="G28" s="3517">
        <f t="shared" si="3"/>
        <v>885</v>
      </c>
      <c r="H28" s="3527">
        <v>183</v>
      </c>
      <c r="I28" s="1266">
        <v>16</v>
      </c>
      <c r="J28" s="676">
        <f t="shared" si="1"/>
        <v>8.7431693989071047</v>
      </c>
      <c r="K28" s="761">
        <v>13</v>
      </c>
      <c r="L28" s="3517">
        <f t="shared" si="4"/>
        <v>3</v>
      </c>
      <c r="M28" s="3528">
        <v>228</v>
      </c>
      <c r="N28" s="1267">
        <v>37</v>
      </c>
      <c r="O28" s="676">
        <f t="shared" si="2"/>
        <v>16.228070175438596</v>
      </c>
      <c r="P28" s="761">
        <v>19</v>
      </c>
      <c r="Q28" s="3517">
        <f t="shared" si="5"/>
        <v>18</v>
      </c>
      <c r="R28" s="50"/>
      <c r="S28" s="560"/>
    </row>
    <row r="29" spans="1:21" ht="12.2" customHeight="1">
      <c r="A29" s="3532" t="s">
        <v>705</v>
      </c>
      <c r="B29" s="3523">
        <v>16163</v>
      </c>
      <c r="C29" s="3536">
        <v>15213</v>
      </c>
      <c r="D29" s="3518">
        <v>1654</v>
      </c>
      <c r="E29" s="3200">
        <f t="shared" si="6"/>
        <v>10.87228028659699</v>
      </c>
      <c r="F29" s="3519">
        <v>761</v>
      </c>
      <c r="G29" s="3526">
        <f t="shared" si="3"/>
        <v>893</v>
      </c>
      <c r="H29" s="3520">
        <v>262</v>
      </c>
      <c r="I29" s="3537">
        <v>25</v>
      </c>
      <c r="J29" s="3200">
        <f t="shared" si="1"/>
        <v>9.5419847328244281</v>
      </c>
      <c r="K29" s="3519">
        <v>21</v>
      </c>
      <c r="L29" s="3535">
        <f t="shared" si="4"/>
        <v>4</v>
      </c>
      <c r="M29" s="3533">
        <v>432</v>
      </c>
      <c r="N29" s="3518">
        <v>24</v>
      </c>
      <c r="O29" s="3200">
        <f t="shared" si="2"/>
        <v>5.5555555555555554</v>
      </c>
      <c r="P29" s="3519">
        <v>18</v>
      </c>
      <c r="Q29" s="3526">
        <f t="shared" si="5"/>
        <v>6</v>
      </c>
      <c r="R29" s="50"/>
      <c r="S29" s="560"/>
    </row>
    <row r="30" spans="1:21" ht="12.75" customHeight="1">
      <c r="A30" s="1304" t="s">
        <v>723</v>
      </c>
      <c r="B30" s="3538">
        <v>16246</v>
      </c>
      <c r="C30" s="1785">
        <v>15268</v>
      </c>
      <c r="D30" s="1265">
        <v>1644</v>
      </c>
      <c r="E30" s="543">
        <f t="shared" si="6"/>
        <v>10.767618548598376</v>
      </c>
      <c r="F30" s="685">
        <v>762</v>
      </c>
      <c r="G30" s="3510">
        <f t="shared" si="3"/>
        <v>882</v>
      </c>
      <c r="H30" s="3509">
        <v>231</v>
      </c>
      <c r="I30" s="1265">
        <v>19</v>
      </c>
      <c r="J30" s="543">
        <f t="shared" si="1"/>
        <v>8.2251082251082259</v>
      </c>
      <c r="K30" s="685">
        <v>17</v>
      </c>
      <c r="L30" s="3511">
        <f t="shared" si="4"/>
        <v>2</v>
      </c>
      <c r="M30" s="3507">
        <v>150</v>
      </c>
      <c r="N30" s="1265">
        <v>24</v>
      </c>
      <c r="O30" s="543">
        <f t="shared" si="2"/>
        <v>16</v>
      </c>
      <c r="P30" s="685">
        <v>18</v>
      </c>
      <c r="Q30" s="3510">
        <f t="shared" si="5"/>
        <v>6</v>
      </c>
      <c r="R30" s="50"/>
      <c r="S30" s="560"/>
    </row>
    <row r="31" spans="1:21" ht="12.75" customHeight="1">
      <c r="A31" s="1304" t="s">
        <v>724</v>
      </c>
      <c r="B31" s="3538">
        <v>16260</v>
      </c>
      <c r="C31" s="1785">
        <v>15305</v>
      </c>
      <c r="D31" s="1265">
        <v>1662</v>
      </c>
      <c r="E31" s="651">
        <f t="shared" ref="E31:E44" si="7">SUM(D31/C31)*100</f>
        <v>10.859196341065012</v>
      </c>
      <c r="F31" s="685">
        <v>767</v>
      </c>
      <c r="G31" s="3510">
        <f t="shared" ref="G31:G44" si="8">SUM(D31-F31)</f>
        <v>895</v>
      </c>
      <c r="H31" s="662">
        <v>145</v>
      </c>
      <c r="I31" s="1269">
        <v>9</v>
      </c>
      <c r="J31" s="684">
        <f t="shared" ref="J31:J44" si="9">SUM(I31/H31)*100</f>
        <v>6.2068965517241379</v>
      </c>
      <c r="K31" s="1324">
        <v>7</v>
      </c>
      <c r="L31" s="3511">
        <f t="shared" ref="L31:L44" si="10">SUM(I31-K31)</f>
        <v>2</v>
      </c>
      <c r="M31" s="3507">
        <v>134</v>
      </c>
      <c r="N31" s="3487">
        <v>13</v>
      </c>
      <c r="O31" s="684">
        <f t="shared" ref="O31:O44" si="11">SUM(N31/M31)*100</f>
        <v>9.7014925373134329</v>
      </c>
      <c r="P31" s="685">
        <v>11</v>
      </c>
      <c r="Q31" s="3510">
        <f t="shared" ref="Q31:Q44" si="12">SUM(N31-P31)</f>
        <v>2</v>
      </c>
      <c r="R31" s="50"/>
      <c r="S31" s="560"/>
    </row>
    <row r="32" spans="1:21" ht="12.75" customHeight="1">
      <c r="A32" s="1274" t="s">
        <v>725</v>
      </c>
      <c r="B32" s="3539">
        <v>16103</v>
      </c>
      <c r="C32" s="1316">
        <v>15186</v>
      </c>
      <c r="D32" s="1266">
        <v>1648</v>
      </c>
      <c r="E32" s="3188">
        <f t="shared" si="7"/>
        <v>10.852100618991175</v>
      </c>
      <c r="F32" s="685">
        <v>774</v>
      </c>
      <c r="G32" s="3516">
        <f t="shared" si="8"/>
        <v>874</v>
      </c>
      <c r="H32" s="3527">
        <v>173</v>
      </c>
      <c r="I32" s="1267">
        <v>34</v>
      </c>
      <c r="J32" s="757">
        <f t="shared" si="9"/>
        <v>19.653179190751445</v>
      </c>
      <c r="K32" s="761">
        <v>24</v>
      </c>
      <c r="L32" s="3517">
        <f t="shared" si="10"/>
        <v>10</v>
      </c>
      <c r="M32" s="3513">
        <v>236</v>
      </c>
      <c r="N32" s="3522">
        <v>38</v>
      </c>
      <c r="O32" s="757">
        <f t="shared" si="11"/>
        <v>16.101694915254235</v>
      </c>
      <c r="P32" s="685">
        <v>16</v>
      </c>
      <c r="Q32" s="3516">
        <f t="shared" si="12"/>
        <v>22</v>
      </c>
      <c r="R32" s="50"/>
      <c r="S32" s="560"/>
    </row>
    <row r="33" spans="1:21" ht="12.75" customHeight="1">
      <c r="A33" s="3532" t="s">
        <v>746</v>
      </c>
      <c r="B33" s="3523">
        <v>15889</v>
      </c>
      <c r="C33" s="3536">
        <v>15018</v>
      </c>
      <c r="D33" s="3518">
        <v>1649</v>
      </c>
      <c r="E33" s="3200">
        <f t="shared" si="7"/>
        <v>10.980157144759623</v>
      </c>
      <c r="F33" s="3519">
        <v>771</v>
      </c>
      <c r="G33" s="3526">
        <f t="shared" si="8"/>
        <v>878</v>
      </c>
      <c r="H33" s="3520">
        <v>271</v>
      </c>
      <c r="I33" s="3537">
        <v>19</v>
      </c>
      <c r="J33" s="3200">
        <f t="shared" si="9"/>
        <v>7.0110701107011062</v>
      </c>
      <c r="K33" s="3519">
        <v>12</v>
      </c>
      <c r="L33" s="3535">
        <f t="shared" si="10"/>
        <v>7</v>
      </c>
      <c r="M33" s="3533">
        <v>427</v>
      </c>
      <c r="N33" s="3518">
        <v>28</v>
      </c>
      <c r="O33" s="3200">
        <f t="shared" si="11"/>
        <v>6.557377049180328</v>
      </c>
      <c r="P33" s="3519">
        <v>19</v>
      </c>
      <c r="Q33" s="3526">
        <f t="shared" si="12"/>
        <v>9</v>
      </c>
      <c r="R33" s="50"/>
      <c r="S33" s="560"/>
    </row>
    <row r="34" spans="1:21" ht="12.75" customHeight="1">
      <c r="A34" s="1304" t="s">
        <v>747</v>
      </c>
      <c r="B34" s="3538">
        <v>15954</v>
      </c>
      <c r="C34" s="1785">
        <v>15057</v>
      </c>
      <c r="D34" s="1265">
        <v>1673</v>
      </c>
      <c r="E34" s="543">
        <f t="shared" si="7"/>
        <v>11.111111111111111</v>
      </c>
      <c r="F34" s="685">
        <v>784</v>
      </c>
      <c r="G34" s="3510">
        <f t="shared" si="8"/>
        <v>889</v>
      </c>
      <c r="H34" s="3509">
        <v>220</v>
      </c>
      <c r="I34" s="1265">
        <v>29</v>
      </c>
      <c r="J34" s="543">
        <f t="shared" si="9"/>
        <v>13.18181818181818</v>
      </c>
      <c r="K34" s="685">
        <v>20</v>
      </c>
      <c r="L34" s="3511">
        <f t="shared" si="10"/>
        <v>9</v>
      </c>
      <c r="M34" s="3507">
        <v>155</v>
      </c>
      <c r="N34" s="1265">
        <v>16</v>
      </c>
      <c r="O34" s="543">
        <f t="shared" si="11"/>
        <v>10.32258064516129</v>
      </c>
      <c r="P34" s="685">
        <v>14</v>
      </c>
      <c r="Q34" s="3510">
        <f t="shared" si="12"/>
        <v>2</v>
      </c>
      <c r="R34" s="50"/>
      <c r="S34" s="560"/>
      <c r="U34" s="20"/>
    </row>
    <row r="35" spans="1:21" ht="14.25" customHeight="1">
      <c r="A35" s="1304" t="s">
        <v>748</v>
      </c>
      <c r="B35" s="3538">
        <v>15932</v>
      </c>
      <c r="C35" s="1785">
        <v>15028</v>
      </c>
      <c r="D35" s="1265">
        <v>1676</v>
      </c>
      <c r="E35" s="651">
        <f t="shared" si="7"/>
        <v>11.152515304764439</v>
      </c>
      <c r="F35" s="685">
        <v>782</v>
      </c>
      <c r="G35" s="3510">
        <f t="shared" si="8"/>
        <v>894</v>
      </c>
      <c r="H35" s="662">
        <v>139</v>
      </c>
      <c r="I35" s="1269">
        <v>19</v>
      </c>
      <c r="J35" s="684">
        <f t="shared" si="9"/>
        <v>13.669064748201439</v>
      </c>
      <c r="K35" s="1324">
        <v>14</v>
      </c>
      <c r="L35" s="3511">
        <f t="shared" si="10"/>
        <v>5</v>
      </c>
      <c r="M35" s="3507">
        <v>145</v>
      </c>
      <c r="N35" s="3487">
        <v>27</v>
      </c>
      <c r="O35" s="684">
        <f t="shared" si="11"/>
        <v>18.620689655172416</v>
      </c>
      <c r="P35" s="685">
        <v>20</v>
      </c>
      <c r="Q35" s="3510">
        <f t="shared" si="12"/>
        <v>7</v>
      </c>
      <c r="R35" s="50"/>
      <c r="S35" s="560"/>
      <c r="T35" s="20"/>
    </row>
    <row r="36" spans="1:21" ht="14.25" customHeight="1">
      <c r="A36" s="1274" t="s">
        <v>749</v>
      </c>
      <c r="B36" s="3539">
        <v>15688</v>
      </c>
      <c r="C36" s="1316">
        <v>14803</v>
      </c>
      <c r="D36" s="1266">
        <v>1662</v>
      </c>
      <c r="E36" s="3188">
        <f t="shared" si="7"/>
        <v>11.227453894480849</v>
      </c>
      <c r="F36" s="687">
        <v>771</v>
      </c>
      <c r="G36" s="3516">
        <f t="shared" si="8"/>
        <v>891</v>
      </c>
      <c r="H36" s="3527">
        <v>142</v>
      </c>
      <c r="I36" s="1267">
        <v>23</v>
      </c>
      <c r="J36" s="757">
        <f t="shared" si="9"/>
        <v>16.197183098591552</v>
      </c>
      <c r="K36" s="761">
        <v>17</v>
      </c>
      <c r="L36" s="3517">
        <f t="shared" si="10"/>
        <v>6</v>
      </c>
      <c r="M36" s="3513">
        <v>239</v>
      </c>
      <c r="N36" s="3522">
        <v>36</v>
      </c>
      <c r="O36" s="757">
        <f t="shared" si="11"/>
        <v>15.062761506276152</v>
      </c>
      <c r="P36" s="687">
        <v>21</v>
      </c>
      <c r="Q36" s="3516">
        <f t="shared" si="12"/>
        <v>15</v>
      </c>
      <c r="R36" s="50"/>
      <c r="S36" s="560"/>
      <c r="T36" s="20"/>
    </row>
    <row r="37" spans="1:21" ht="14.25" customHeight="1">
      <c r="A37" s="3532" t="s">
        <v>809</v>
      </c>
      <c r="B37" s="3538">
        <v>15445</v>
      </c>
      <c r="C37" s="1785">
        <v>14599</v>
      </c>
      <c r="D37" s="1265">
        <v>1653</v>
      </c>
      <c r="E37" s="651">
        <f t="shared" si="7"/>
        <v>11.322693335159942</v>
      </c>
      <c r="F37" s="685">
        <v>761</v>
      </c>
      <c r="G37" s="3510">
        <f t="shared" si="8"/>
        <v>892</v>
      </c>
      <c r="H37" s="662">
        <v>239</v>
      </c>
      <c r="I37" s="1269">
        <v>20</v>
      </c>
      <c r="J37" s="684">
        <f t="shared" si="9"/>
        <v>8.3682008368200833</v>
      </c>
      <c r="K37" s="1324">
        <v>10</v>
      </c>
      <c r="L37" s="3511">
        <f t="shared" si="10"/>
        <v>10</v>
      </c>
      <c r="M37" s="3507">
        <v>425</v>
      </c>
      <c r="N37" s="3487">
        <v>32</v>
      </c>
      <c r="O37" s="684">
        <f t="shared" si="11"/>
        <v>7.5294117647058814</v>
      </c>
      <c r="P37" s="685">
        <v>23</v>
      </c>
      <c r="Q37" s="3510">
        <f t="shared" si="12"/>
        <v>9</v>
      </c>
      <c r="R37" s="50"/>
      <c r="S37" s="560"/>
      <c r="T37" s="20"/>
    </row>
    <row r="38" spans="1:21" ht="14.25" customHeight="1">
      <c r="A38" s="1304" t="s">
        <v>817</v>
      </c>
      <c r="B38" s="3540">
        <v>15440</v>
      </c>
      <c r="C38" s="1785">
        <v>14575</v>
      </c>
      <c r="D38" s="1265">
        <v>1656</v>
      </c>
      <c r="E38" s="651">
        <f t="shared" si="7"/>
        <v>11.361921097770153</v>
      </c>
      <c r="F38" s="685">
        <v>761</v>
      </c>
      <c r="G38" s="3510">
        <f t="shared" si="8"/>
        <v>895</v>
      </c>
      <c r="H38" s="662">
        <v>195</v>
      </c>
      <c r="I38" s="1269">
        <v>17</v>
      </c>
      <c r="J38" s="684">
        <f t="shared" si="9"/>
        <v>8.7179487179487172</v>
      </c>
      <c r="K38" s="1324">
        <v>12</v>
      </c>
      <c r="L38" s="3511">
        <f t="shared" si="10"/>
        <v>5</v>
      </c>
      <c r="M38" s="3507">
        <v>202</v>
      </c>
      <c r="N38" s="3487">
        <v>22</v>
      </c>
      <c r="O38" s="684">
        <f t="shared" si="11"/>
        <v>10.891089108910892</v>
      </c>
      <c r="P38" s="685">
        <v>19</v>
      </c>
      <c r="Q38" s="3510">
        <f t="shared" si="12"/>
        <v>3</v>
      </c>
      <c r="R38" s="50"/>
      <c r="S38" s="560"/>
      <c r="T38" s="20"/>
    </row>
    <row r="39" spans="1:21" ht="14.25" customHeight="1">
      <c r="A39" s="1304" t="s">
        <v>797</v>
      </c>
      <c r="B39" s="3540">
        <v>15463</v>
      </c>
      <c r="C39" s="1785">
        <v>14578</v>
      </c>
      <c r="D39" s="1265">
        <v>1658</v>
      </c>
      <c r="E39" s="651">
        <f t="shared" si="7"/>
        <v>11.373302236246399</v>
      </c>
      <c r="F39" s="685">
        <v>765</v>
      </c>
      <c r="G39" s="3510">
        <f t="shared" si="8"/>
        <v>893</v>
      </c>
      <c r="H39" s="662">
        <v>168</v>
      </c>
      <c r="I39" s="1269">
        <v>16</v>
      </c>
      <c r="J39" s="684">
        <f t="shared" si="9"/>
        <v>9.5238095238095237</v>
      </c>
      <c r="K39" s="1324">
        <v>14</v>
      </c>
      <c r="L39" s="3511">
        <f t="shared" si="10"/>
        <v>2</v>
      </c>
      <c r="M39" s="3507">
        <v>144</v>
      </c>
      <c r="N39" s="3487">
        <v>20</v>
      </c>
      <c r="O39" s="684">
        <f t="shared" si="11"/>
        <v>13.888888888888889</v>
      </c>
      <c r="P39" s="685">
        <v>15</v>
      </c>
      <c r="Q39" s="3510">
        <f t="shared" si="12"/>
        <v>5</v>
      </c>
      <c r="R39" s="50"/>
      <c r="S39" s="560"/>
      <c r="T39" s="20"/>
    </row>
    <row r="40" spans="1:21" ht="14.25" customHeight="1">
      <c r="A40" s="1274" t="s">
        <v>818</v>
      </c>
      <c r="B40" s="3540">
        <v>15383</v>
      </c>
      <c r="C40" s="1316">
        <v>14493</v>
      </c>
      <c r="D40" s="1266">
        <v>1648</v>
      </c>
      <c r="E40" s="3188">
        <f t="shared" si="7"/>
        <v>11.371006692886221</v>
      </c>
      <c r="F40" s="687">
        <v>758</v>
      </c>
      <c r="G40" s="3516">
        <f t="shared" si="8"/>
        <v>890</v>
      </c>
      <c r="H40" s="3513">
        <v>161</v>
      </c>
      <c r="I40" s="1266">
        <v>26</v>
      </c>
      <c r="J40" s="676">
        <f t="shared" si="9"/>
        <v>16.149068322981368</v>
      </c>
      <c r="K40" s="687">
        <v>17</v>
      </c>
      <c r="L40" s="3517">
        <f t="shared" si="10"/>
        <v>9</v>
      </c>
      <c r="M40" s="3513">
        <v>237</v>
      </c>
      <c r="N40" s="3522">
        <v>37</v>
      </c>
      <c r="O40" s="757">
        <f t="shared" si="11"/>
        <v>15.611814345991561</v>
      </c>
      <c r="P40" s="687">
        <v>23</v>
      </c>
      <c r="Q40" s="3516">
        <f t="shared" si="12"/>
        <v>14</v>
      </c>
      <c r="R40" s="50"/>
      <c r="S40" s="560"/>
    </row>
    <row r="41" spans="1:21" ht="14.25" customHeight="1">
      <c r="A41" s="3529" t="s">
        <v>866</v>
      </c>
      <c r="B41" s="3541">
        <v>15201</v>
      </c>
      <c r="C41" s="662">
        <v>14337</v>
      </c>
      <c r="D41" s="1265">
        <v>1645</v>
      </c>
      <c r="E41" s="651">
        <f t="shared" si="7"/>
        <v>11.473809025598102</v>
      </c>
      <c r="F41" s="685">
        <v>754</v>
      </c>
      <c r="G41" s="662">
        <f t="shared" si="8"/>
        <v>891</v>
      </c>
      <c r="H41" s="1785">
        <v>217</v>
      </c>
      <c r="I41" s="1269">
        <v>20</v>
      </c>
      <c r="J41" s="684">
        <f t="shared" si="9"/>
        <v>9.216589861751153</v>
      </c>
      <c r="K41" s="1324">
        <v>13</v>
      </c>
      <c r="L41" s="3511">
        <f t="shared" si="10"/>
        <v>7</v>
      </c>
      <c r="M41" s="3509">
        <v>391</v>
      </c>
      <c r="N41" s="3487">
        <v>32</v>
      </c>
      <c r="O41" s="684">
        <f t="shared" si="11"/>
        <v>8.1841432225063944</v>
      </c>
      <c r="P41" s="685">
        <v>22</v>
      </c>
      <c r="Q41" s="3510">
        <f t="shared" si="12"/>
        <v>10</v>
      </c>
      <c r="R41" s="50"/>
      <c r="S41" s="560"/>
    </row>
    <row r="42" spans="1:21" ht="14.25" customHeight="1">
      <c r="A42" s="3529" t="s">
        <v>873</v>
      </c>
      <c r="B42" s="3540">
        <v>15239</v>
      </c>
      <c r="C42" s="662">
        <v>14355</v>
      </c>
      <c r="D42" s="1265">
        <v>1665</v>
      </c>
      <c r="E42" s="543">
        <f t="shared" si="7"/>
        <v>11.598746081504702</v>
      </c>
      <c r="F42" s="685">
        <v>766</v>
      </c>
      <c r="G42" s="662">
        <f t="shared" si="8"/>
        <v>899</v>
      </c>
      <c r="H42" s="1785">
        <v>177</v>
      </c>
      <c r="I42" s="1269">
        <v>29</v>
      </c>
      <c r="J42" s="684">
        <f t="shared" si="9"/>
        <v>16.38418079096045</v>
      </c>
      <c r="K42" s="1324">
        <v>20</v>
      </c>
      <c r="L42" s="3511">
        <f t="shared" si="10"/>
        <v>9</v>
      </c>
      <c r="M42" s="3509">
        <v>121</v>
      </c>
      <c r="N42" s="3487">
        <v>21</v>
      </c>
      <c r="O42" s="684">
        <f t="shared" si="11"/>
        <v>17.355371900826448</v>
      </c>
      <c r="P42" s="685">
        <v>15</v>
      </c>
      <c r="Q42" s="3510">
        <f t="shared" si="12"/>
        <v>6</v>
      </c>
      <c r="R42" s="50"/>
      <c r="S42" s="560"/>
    </row>
    <row r="43" spans="1:21" ht="15.75" customHeight="1">
      <c r="A43" s="3529" t="s">
        <v>860</v>
      </c>
      <c r="B43" s="3538">
        <v>15221</v>
      </c>
      <c r="C43" s="3509">
        <v>14316</v>
      </c>
      <c r="D43" s="1265">
        <v>1669</v>
      </c>
      <c r="E43" s="543">
        <f t="shared" si="7"/>
        <v>11.658284436993574</v>
      </c>
      <c r="F43" s="685">
        <v>774</v>
      </c>
      <c r="G43" s="1324">
        <f t="shared" si="8"/>
        <v>895</v>
      </c>
      <c r="H43" s="3507">
        <v>127</v>
      </c>
      <c r="I43" s="1265">
        <v>20</v>
      </c>
      <c r="J43" s="543">
        <f t="shared" si="9"/>
        <v>15.748031496062993</v>
      </c>
      <c r="K43" s="685">
        <v>17</v>
      </c>
      <c r="L43" s="3511">
        <f t="shared" si="10"/>
        <v>3</v>
      </c>
      <c r="M43" s="3509">
        <v>144</v>
      </c>
      <c r="N43" s="1265">
        <v>20</v>
      </c>
      <c r="O43" s="543">
        <f t="shared" si="11"/>
        <v>13.888888888888889</v>
      </c>
      <c r="P43" s="685">
        <v>15</v>
      </c>
      <c r="Q43" s="3511">
        <f t="shared" si="12"/>
        <v>5</v>
      </c>
      <c r="R43" s="50"/>
      <c r="S43" s="560"/>
    </row>
    <row r="44" spans="1:21" ht="14.25" customHeight="1">
      <c r="A44" s="1274" t="s">
        <v>874</v>
      </c>
      <c r="B44" s="3539">
        <v>15064</v>
      </c>
      <c r="C44" s="1316">
        <v>14193</v>
      </c>
      <c r="D44" s="1266">
        <v>1646</v>
      </c>
      <c r="E44" s="3188">
        <f t="shared" si="7"/>
        <v>11.597266258014514</v>
      </c>
      <c r="F44" s="687">
        <v>768</v>
      </c>
      <c r="G44" s="3516">
        <f t="shared" si="8"/>
        <v>878</v>
      </c>
      <c r="H44" s="3513">
        <v>159</v>
      </c>
      <c r="I44" s="1266">
        <v>29</v>
      </c>
      <c r="J44" s="676">
        <f t="shared" si="9"/>
        <v>18.238993710691823</v>
      </c>
      <c r="K44" s="687">
        <v>22</v>
      </c>
      <c r="L44" s="3517">
        <f t="shared" si="10"/>
        <v>7</v>
      </c>
      <c r="M44" s="3513">
        <v>316</v>
      </c>
      <c r="N44" s="3522">
        <v>64</v>
      </c>
      <c r="O44" s="757">
        <f t="shared" si="11"/>
        <v>20.253164556962027</v>
      </c>
      <c r="P44" s="687">
        <v>24</v>
      </c>
      <c r="Q44" s="3516">
        <f t="shared" si="12"/>
        <v>40</v>
      </c>
      <c r="R44" s="50"/>
      <c r="S44" s="560"/>
    </row>
    <row r="45" spans="1:21" ht="14.25" customHeight="1">
      <c r="A45" s="3529" t="s">
        <v>912</v>
      </c>
      <c r="B45" s="3541">
        <v>14953</v>
      </c>
      <c r="C45" s="662">
        <v>14066</v>
      </c>
      <c r="D45" s="1265">
        <v>1653</v>
      </c>
      <c r="E45" s="651">
        <f t="shared" ref="E45" si="13">SUM(D45/C45)*100</f>
        <v>11.751741788710365</v>
      </c>
      <c r="F45" s="685">
        <v>763</v>
      </c>
      <c r="G45" s="662">
        <f t="shared" ref="G45" si="14">SUM(D45-F45)</f>
        <v>890</v>
      </c>
      <c r="H45" s="1785">
        <v>228</v>
      </c>
      <c r="I45" s="1269">
        <v>22</v>
      </c>
      <c r="J45" s="684">
        <f t="shared" ref="J45" si="15">SUM(I45/H45)*100</f>
        <v>9.6491228070175428</v>
      </c>
      <c r="K45" s="1324">
        <v>15</v>
      </c>
      <c r="L45" s="3511">
        <f t="shared" ref="L45" si="16">SUM(I45-K45)</f>
        <v>7</v>
      </c>
      <c r="M45" s="3509">
        <v>335</v>
      </c>
      <c r="N45" s="3487">
        <v>33</v>
      </c>
      <c r="O45" s="684">
        <f t="shared" ref="O45" si="17">SUM(N45/M45)*100</f>
        <v>9.8507462686567173</v>
      </c>
      <c r="P45" s="685">
        <v>21</v>
      </c>
      <c r="Q45" s="3510">
        <f t="shared" ref="Q45" si="18">SUM(N45-P45)</f>
        <v>12</v>
      </c>
      <c r="R45" s="50"/>
      <c r="S45" s="560"/>
    </row>
    <row r="46" spans="1:21" ht="15" customHeight="1">
      <c r="A46" s="3529" t="s">
        <v>916</v>
      </c>
      <c r="B46" s="3506">
        <v>15014</v>
      </c>
      <c r="C46" s="1814">
        <v>14107</v>
      </c>
      <c r="D46" s="1265">
        <v>1665</v>
      </c>
      <c r="E46" s="651">
        <f t="shared" ref="E46:E50" si="19">SUM(D46/C46)*100</f>
        <v>11.802651166087758</v>
      </c>
      <c r="F46" s="685">
        <v>778</v>
      </c>
      <c r="G46" s="662">
        <f t="shared" ref="G46:G50" si="20">SUM(D46-F46)</f>
        <v>887</v>
      </c>
      <c r="H46" s="1785">
        <v>181</v>
      </c>
      <c r="I46" s="1269">
        <v>24</v>
      </c>
      <c r="J46" s="684">
        <f t="shared" ref="J46:J50" si="21">SUM(I46/H46)*100</f>
        <v>13.259668508287293</v>
      </c>
      <c r="K46" s="1324">
        <v>16</v>
      </c>
      <c r="L46" s="3511">
        <f t="shared" ref="L46:L50" si="22">SUM(I46-K46)</f>
        <v>8</v>
      </c>
      <c r="M46" s="662">
        <v>122</v>
      </c>
      <c r="N46" s="1265">
        <v>24</v>
      </c>
      <c r="O46" s="651">
        <f t="shared" ref="O46:O50" si="23">SUM(N46/M46)*100</f>
        <v>19.672131147540984</v>
      </c>
      <c r="P46" s="685">
        <v>20</v>
      </c>
      <c r="Q46" s="3510">
        <f t="shared" ref="Q46:Q50" si="24">SUM(N46-P46)</f>
        <v>4</v>
      </c>
      <c r="R46" s="50"/>
      <c r="S46" s="560"/>
    </row>
    <row r="47" spans="1:21" ht="15" customHeight="1">
      <c r="A47" s="3529" t="s">
        <v>934</v>
      </c>
      <c r="B47" s="3506">
        <v>15028</v>
      </c>
      <c r="C47" s="715">
        <v>14115</v>
      </c>
      <c r="D47" s="1265">
        <v>1664</v>
      </c>
      <c r="E47" s="651">
        <f t="shared" si="19"/>
        <v>11.788877081119377</v>
      </c>
      <c r="F47" s="685">
        <v>775</v>
      </c>
      <c r="G47" s="662">
        <f t="shared" si="20"/>
        <v>889</v>
      </c>
      <c r="H47" s="1785">
        <v>114</v>
      </c>
      <c r="I47" s="1265">
        <v>10</v>
      </c>
      <c r="J47" s="651">
        <f t="shared" si="21"/>
        <v>8.7719298245614024</v>
      </c>
      <c r="K47" s="685">
        <v>8</v>
      </c>
      <c r="L47" s="3510">
        <f t="shared" si="22"/>
        <v>2</v>
      </c>
      <c r="M47" s="662">
        <v>102</v>
      </c>
      <c r="N47" s="1265">
        <v>15</v>
      </c>
      <c r="O47" s="651">
        <f t="shared" si="23"/>
        <v>14.705882352941178</v>
      </c>
      <c r="P47" s="685">
        <v>11</v>
      </c>
      <c r="Q47" s="3510">
        <f t="shared" si="24"/>
        <v>4</v>
      </c>
      <c r="R47" s="50"/>
      <c r="S47" s="560"/>
      <c r="T47" s="20"/>
    </row>
    <row r="48" spans="1:21" ht="14.25" customHeight="1">
      <c r="A48" s="1274" t="s">
        <v>935</v>
      </c>
      <c r="B48" s="3539">
        <v>15002</v>
      </c>
      <c r="C48" s="1316">
        <v>14077</v>
      </c>
      <c r="D48" s="1266">
        <v>1653</v>
      </c>
      <c r="E48" s="3188">
        <f t="shared" si="19"/>
        <v>11.742558783831782</v>
      </c>
      <c r="F48" s="687">
        <v>775</v>
      </c>
      <c r="G48" s="3516">
        <f t="shared" si="20"/>
        <v>878</v>
      </c>
      <c r="H48" s="3513">
        <v>162</v>
      </c>
      <c r="I48" s="1266">
        <v>24</v>
      </c>
      <c r="J48" s="676">
        <f t="shared" si="21"/>
        <v>14.814814814814813</v>
      </c>
      <c r="K48" s="687">
        <v>20</v>
      </c>
      <c r="L48" s="3517">
        <f t="shared" si="22"/>
        <v>4</v>
      </c>
      <c r="M48" s="3513">
        <v>188</v>
      </c>
      <c r="N48" s="3522">
        <v>38</v>
      </c>
      <c r="O48" s="757">
        <f t="shared" si="23"/>
        <v>20.212765957446805</v>
      </c>
      <c r="P48" s="687">
        <v>21</v>
      </c>
      <c r="Q48" s="3516">
        <f t="shared" si="24"/>
        <v>17</v>
      </c>
      <c r="R48" s="50"/>
      <c r="S48" s="560"/>
    </row>
    <row r="49" spans="1:20" ht="14.25" customHeight="1">
      <c r="A49" s="3529" t="s">
        <v>936</v>
      </c>
      <c r="B49" s="3541">
        <v>14969</v>
      </c>
      <c r="C49" s="662">
        <v>14049</v>
      </c>
      <c r="D49" s="1265">
        <v>1684</v>
      </c>
      <c r="E49" s="651">
        <f t="shared" si="19"/>
        <v>11.98661826464517</v>
      </c>
      <c r="F49" s="685">
        <v>800</v>
      </c>
      <c r="G49" s="662">
        <f t="shared" si="20"/>
        <v>884</v>
      </c>
      <c r="H49" s="1785">
        <v>305</v>
      </c>
      <c r="I49" s="1269">
        <v>43</v>
      </c>
      <c r="J49" s="684">
        <f t="shared" si="21"/>
        <v>14.098360655737704</v>
      </c>
      <c r="K49" s="1324">
        <v>37</v>
      </c>
      <c r="L49" s="3511">
        <f t="shared" si="22"/>
        <v>6</v>
      </c>
      <c r="M49" s="3509">
        <v>339</v>
      </c>
      <c r="N49" s="3487">
        <v>23</v>
      </c>
      <c r="O49" s="684">
        <f t="shared" si="23"/>
        <v>6.7846607669616521</v>
      </c>
      <c r="P49" s="685">
        <v>18</v>
      </c>
      <c r="Q49" s="3510">
        <f t="shared" si="24"/>
        <v>5</v>
      </c>
      <c r="R49" s="50"/>
      <c r="S49" s="560"/>
    </row>
    <row r="50" spans="1:20" ht="15" customHeight="1">
      <c r="A50" s="3542" t="s">
        <v>962</v>
      </c>
      <c r="B50" s="3506">
        <v>15054</v>
      </c>
      <c r="C50" s="715">
        <v>14102</v>
      </c>
      <c r="D50" s="1265">
        <v>1696</v>
      </c>
      <c r="E50" s="651">
        <f t="shared" si="19"/>
        <v>12.026662884697206</v>
      </c>
      <c r="F50" s="685">
        <v>816</v>
      </c>
      <c r="G50" s="662">
        <f t="shared" si="20"/>
        <v>880</v>
      </c>
      <c r="H50" s="3507">
        <v>221</v>
      </c>
      <c r="I50" s="1265">
        <v>30</v>
      </c>
      <c r="J50" s="651">
        <f t="shared" si="21"/>
        <v>13.574660633484163</v>
      </c>
      <c r="K50" s="685">
        <v>26</v>
      </c>
      <c r="L50" s="662">
        <f t="shared" si="22"/>
        <v>4</v>
      </c>
      <c r="M50" s="3507">
        <v>140</v>
      </c>
      <c r="N50" s="3487">
        <v>19</v>
      </c>
      <c r="O50" s="543">
        <f t="shared" si="23"/>
        <v>13.571428571428571</v>
      </c>
      <c r="P50" s="662">
        <v>18</v>
      </c>
      <c r="Q50" s="3511">
        <f t="shared" si="24"/>
        <v>1</v>
      </c>
      <c r="R50" s="50"/>
      <c r="S50" s="560"/>
    </row>
    <row r="51" spans="1:20" ht="15" customHeight="1">
      <c r="A51" s="3542" t="s">
        <v>981</v>
      </c>
      <c r="B51" s="3506">
        <v>15095</v>
      </c>
      <c r="C51" s="715">
        <v>14134</v>
      </c>
      <c r="D51" s="1265">
        <v>1722</v>
      </c>
      <c r="E51" s="651">
        <f t="shared" ref="E51:E52" si="25">SUM(D51/C51)*100</f>
        <v>12.183387576057733</v>
      </c>
      <c r="F51" s="685">
        <v>843</v>
      </c>
      <c r="G51" s="662">
        <f t="shared" ref="G51:G52" si="26">SUM(D51-F51)</f>
        <v>879</v>
      </c>
      <c r="H51" s="3507">
        <v>158</v>
      </c>
      <c r="I51" s="1265">
        <v>33</v>
      </c>
      <c r="J51" s="651">
        <f t="shared" ref="J51:J52" si="27">SUM(I51/H51)*100</f>
        <v>20.88607594936709</v>
      </c>
      <c r="K51" s="685">
        <v>16</v>
      </c>
      <c r="L51" s="662">
        <f t="shared" ref="L51:L52" si="28">SUM(I51-K51)</f>
        <v>17</v>
      </c>
      <c r="M51" s="3507">
        <v>140</v>
      </c>
      <c r="N51" s="1265">
        <v>17</v>
      </c>
      <c r="O51" s="543">
        <f t="shared" ref="O51:O52" si="29">SUM(N51/M51)*100</f>
        <v>12.142857142857142</v>
      </c>
      <c r="P51" s="662">
        <v>9</v>
      </c>
      <c r="Q51" s="3511">
        <f>SUM(N51-P51)</f>
        <v>8</v>
      </c>
      <c r="R51" s="50"/>
      <c r="S51" s="560"/>
      <c r="T51" s="20"/>
    </row>
    <row r="52" spans="1:20" ht="14.25" customHeight="1">
      <c r="A52" s="1274" t="s">
        <v>1000</v>
      </c>
      <c r="B52" s="3539">
        <v>15064</v>
      </c>
      <c r="C52" s="1316">
        <v>14098</v>
      </c>
      <c r="D52" s="1266">
        <v>1748</v>
      </c>
      <c r="E52" s="3188">
        <f t="shared" si="25"/>
        <v>12.398921832884097</v>
      </c>
      <c r="F52" s="687">
        <v>869</v>
      </c>
      <c r="G52" s="3516">
        <f t="shared" si="26"/>
        <v>879</v>
      </c>
      <c r="H52" s="3513">
        <v>175</v>
      </c>
      <c r="I52" s="1266">
        <v>47</v>
      </c>
      <c r="J52" s="676">
        <f t="shared" si="27"/>
        <v>26.857142857142858</v>
      </c>
      <c r="K52" s="687">
        <v>42</v>
      </c>
      <c r="L52" s="3517">
        <f t="shared" si="28"/>
        <v>5</v>
      </c>
      <c r="M52" s="3513">
        <v>204</v>
      </c>
      <c r="N52" s="3522">
        <v>33</v>
      </c>
      <c r="O52" s="757">
        <f t="shared" si="29"/>
        <v>16.176470588235293</v>
      </c>
      <c r="P52" s="687">
        <v>17</v>
      </c>
      <c r="Q52" s="3516">
        <f>SUM(N52-P52)</f>
        <v>16</v>
      </c>
      <c r="R52" s="50"/>
      <c r="S52" s="560"/>
    </row>
    <row r="53" spans="1:20" s="2154" customFormat="1" ht="15" customHeight="1">
      <c r="A53" s="1100" t="s">
        <v>1009</v>
      </c>
      <c r="B53" s="3506">
        <v>14988</v>
      </c>
      <c r="C53" s="1814">
        <v>14050</v>
      </c>
      <c r="D53" s="1265">
        <v>1765</v>
      </c>
      <c r="E53" s="543">
        <f t="shared" ref="E53" si="30">SUM(D53/C53)*100</f>
        <v>12.562277580071173</v>
      </c>
      <c r="F53" s="685">
        <v>882</v>
      </c>
      <c r="G53" s="3511">
        <f t="shared" ref="G53" si="31">SUM(D53-F53)</f>
        <v>883</v>
      </c>
      <c r="H53" s="3507">
        <v>278</v>
      </c>
      <c r="I53" s="1265">
        <v>45</v>
      </c>
      <c r="J53" s="543">
        <f t="shared" ref="J53" si="32">SUM(I53/H53)*100</f>
        <v>16.187050359712231</v>
      </c>
      <c r="K53" s="685">
        <v>40</v>
      </c>
      <c r="L53" s="3511">
        <f t="shared" ref="L53" si="33">SUM(I53-K53)</f>
        <v>5</v>
      </c>
      <c r="M53" s="3507">
        <v>356</v>
      </c>
      <c r="N53" s="3487">
        <v>45</v>
      </c>
      <c r="O53" s="543">
        <f t="shared" ref="O53" si="34">SUM(N53/M53)*100</f>
        <v>12.640449438202248</v>
      </c>
      <c r="P53" s="685">
        <v>33</v>
      </c>
      <c r="Q53" s="3511">
        <f>SUM(N53-P53)</f>
        <v>12</v>
      </c>
      <c r="R53" s="50"/>
      <c r="S53" s="560"/>
    </row>
    <row r="54" spans="1:20" s="1832" customFormat="1" ht="15" customHeight="1" thickBot="1">
      <c r="A54" s="1135" t="s">
        <v>1026</v>
      </c>
      <c r="B54" s="3953">
        <v>15043</v>
      </c>
      <c r="C54" s="3450">
        <v>14074</v>
      </c>
      <c r="D54" s="3954">
        <v>1775</v>
      </c>
      <c r="E54" s="1754">
        <f t="shared" ref="E54" si="35">SUM(D54/C54)*100</f>
        <v>12.611908483728861</v>
      </c>
      <c r="F54" s="1750">
        <v>891</v>
      </c>
      <c r="G54" s="3955">
        <f t="shared" ref="G54" si="36">SUM(D54-F54)</f>
        <v>884</v>
      </c>
      <c r="H54" s="3956">
        <v>200</v>
      </c>
      <c r="I54" s="3954">
        <v>20</v>
      </c>
      <c r="J54" s="1754">
        <f t="shared" ref="J54" si="37">SUM(I54/H54)*100</f>
        <v>10</v>
      </c>
      <c r="K54" s="1750">
        <v>14</v>
      </c>
      <c r="L54" s="3955">
        <f t="shared" ref="L54" si="38">SUM(I54-K54)</f>
        <v>6</v>
      </c>
      <c r="M54" s="3956">
        <v>143</v>
      </c>
      <c r="N54" s="3957">
        <v>23</v>
      </c>
      <c r="O54" s="1754">
        <f t="shared" ref="O54" si="39">SUM(N54/M54)*100</f>
        <v>16.083916083916083</v>
      </c>
      <c r="P54" s="1750">
        <v>14</v>
      </c>
      <c r="Q54" s="3955">
        <f>SUM(N54-P54)</f>
        <v>9</v>
      </c>
      <c r="R54" s="50"/>
      <c r="S54" s="560"/>
    </row>
    <row r="55" spans="1:20" ht="13.5" customHeight="1">
      <c r="A55" s="23" t="s">
        <v>875</v>
      </c>
    </row>
    <row r="56" spans="1:20" ht="11.25" customHeight="1">
      <c r="A56" s="4664" t="s">
        <v>65</v>
      </c>
      <c r="B56" s="4664"/>
      <c r="C56" s="4664"/>
      <c r="D56" s="4664"/>
      <c r="E56" s="4664"/>
      <c r="F56" s="4664"/>
      <c r="G56" s="4664"/>
      <c r="H56" s="4664"/>
      <c r="I56" s="4664"/>
      <c r="J56" s="4664"/>
      <c r="K56" s="4664"/>
      <c r="L56" s="4664"/>
      <c r="M56" s="4664"/>
      <c r="N56" s="4664"/>
      <c r="O56" s="4665"/>
      <c r="P56" s="4665"/>
    </row>
    <row r="57" spans="1:20" ht="12.75" customHeight="1"/>
    <row r="58" spans="1:20" ht="19.5" customHeight="1">
      <c r="A58" s="3493" t="s">
        <v>35</v>
      </c>
      <c r="B58" s="3493"/>
      <c r="D58" s="3475" t="s">
        <v>202</v>
      </c>
      <c r="E58" s="3476"/>
      <c r="F58" s="17"/>
      <c r="G58" s="17"/>
      <c r="H58" s="17"/>
      <c r="I58" s="17"/>
      <c r="J58" s="17"/>
      <c r="K58" s="17"/>
      <c r="L58" s="17"/>
      <c r="M58" s="17"/>
      <c r="N58" s="17"/>
      <c r="O58" s="17"/>
      <c r="P58" s="17"/>
      <c r="Q58" s="160"/>
    </row>
    <row r="59" spans="1:20" ht="6" customHeight="1">
      <c r="A59" s="3493"/>
      <c r="B59" s="3493"/>
      <c r="D59" s="3477"/>
      <c r="E59" s="3478"/>
      <c r="F59" s="1901"/>
      <c r="G59" s="1901"/>
      <c r="H59" s="1901"/>
      <c r="I59" s="1901"/>
      <c r="J59" s="1901"/>
      <c r="K59" s="1901"/>
      <c r="L59" s="1901"/>
      <c r="M59" s="1901"/>
      <c r="N59" s="1901"/>
      <c r="O59" s="1901"/>
      <c r="P59" s="1901"/>
      <c r="Q59" s="1902"/>
    </row>
    <row r="60" spans="1:20" ht="11.25" customHeight="1" thickBot="1">
      <c r="A60" s="3494"/>
      <c r="B60" s="3495"/>
      <c r="D60" s="4360" t="s">
        <v>713</v>
      </c>
      <c r="E60" s="4659"/>
      <c r="F60" s="4659"/>
      <c r="G60" s="4659"/>
      <c r="H60" s="4659"/>
      <c r="I60" s="4659"/>
      <c r="J60" s="4659"/>
      <c r="K60" s="4659"/>
      <c r="L60" s="4659"/>
      <c r="M60" s="4659"/>
      <c r="N60" s="4659"/>
      <c r="O60" s="4659"/>
      <c r="P60" s="4659"/>
      <c r="Q60" s="4660"/>
    </row>
    <row r="61" spans="1:20" s="149" customFormat="1" ht="21.2" customHeight="1" thickBot="1">
      <c r="A61" s="4614" t="s">
        <v>217</v>
      </c>
      <c r="B61" s="4657"/>
      <c r="C61" s="4658"/>
      <c r="D61" s="4614" t="s">
        <v>204</v>
      </c>
      <c r="E61" s="4617"/>
      <c r="F61" s="4617"/>
      <c r="G61" s="4617"/>
      <c r="H61" s="4618"/>
      <c r="I61" s="4617" t="s">
        <v>102</v>
      </c>
      <c r="J61" s="4617"/>
      <c r="K61" s="4617"/>
      <c r="L61" s="4617"/>
      <c r="M61" s="4617"/>
      <c r="N61" s="4614" t="s">
        <v>103</v>
      </c>
      <c r="O61" s="4657"/>
      <c r="P61" s="4657"/>
      <c r="Q61" s="4658"/>
    </row>
    <row r="62" spans="1:20" ht="24.75" customHeight="1">
      <c r="A62" s="3496" t="s">
        <v>104</v>
      </c>
      <c r="B62" s="3497" t="s">
        <v>105</v>
      </c>
      <c r="C62" s="3543"/>
      <c r="D62" s="3498" t="s">
        <v>105</v>
      </c>
      <c r="E62" s="4661" t="s">
        <v>226</v>
      </c>
      <c r="F62" s="4662"/>
      <c r="G62" s="4661" t="s">
        <v>227</v>
      </c>
      <c r="H62" s="4663"/>
      <c r="I62" s="3504" t="s">
        <v>105</v>
      </c>
      <c r="J62" s="4661" t="s">
        <v>226</v>
      </c>
      <c r="K62" s="4662"/>
      <c r="L62" s="4661" t="s">
        <v>228</v>
      </c>
      <c r="M62" s="4663"/>
      <c r="N62" s="3504" t="s">
        <v>105</v>
      </c>
      <c r="O62" s="4661" t="s">
        <v>226</v>
      </c>
      <c r="P62" s="4662"/>
      <c r="Q62" s="3544" t="s">
        <v>229</v>
      </c>
      <c r="R62" s="202"/>
    </row>
    <row r="63" spans="1:20" ht="12.2" customHeight="1">
      <c r="A63" s="1304" t="s">
        <v>124</v>
      </c>
      <c r="B63" s="3545">
        <v>0.41763617922558183</v>
      </c>
      <c r="C63" s="1704"/>
      <c r="D63" s="632">
        <v>2.1754385964912331</v>
      </c>
      <c r="E63" s="4643">
        <v>0.15197568389058347</v>
      </c>
      <c r="F63" s="4644"/>
      <c r="G63" s="4651">
        <v>3.9113428943937407</v>
      </c>
      <c r="H63" s="4652"/>
      <c r="I63" s="632">
        <v>0</v>
      </c>
      <c r="J63" s="4636">
        <v>-8.3333333333333428</v>
      </c>
      <c r="K63" s="4637"/>
      <c r="L63" s="4645">
        <v>16.666666666666671</v>
      </c>
      <c r="M63" s="4646"/>
      <c r="N63" s="632">
        <v>-14.81481481481481</v>
      </c>
      <c r="O63" s="4636">
        <v>-35.294117647058826</v>
      </c>
      <c r="P63" s="4637"/>
      <c r="Q63" s="3198">
        <v>20</v>
      </c>
    </row>
    <row r="64" spans="1:20" ht="12.2" customHeight="1">
      <c r="A64" s="1304" t="s">
        <v>125</v>
      </c>
      <c r="B64" s="3545">
        <v>0.40823571175008055</v>
      </c>
      <c r="C64" s="1704"/>
      <c r="D64" s="632">
        <v>2.0949720670391088</v>
      </c>
      <c r="E64" s="4643">
        <v>1.5290519877675877</v>
      </c>
      <c r="F64" s="4644"/>
      <c r="G64" s="4636">
        <v>2.5706940874036093</v>
      </c>
      <c r="H64" s="4646"/>
      <c r="I64" s="632">
        <v>46.153846153846132</v>
      </c>
      <c r="J64" s="4636">
        <v>33.333333333333314</v>
      </c>
      <c r="K64" s="4637"/>
      <c r="L64" s="4645">
        <v>75</v>
      </c>
      <c r="M64" s="4646"/>
      <c r="N64" s="632">
        <v>21.428571428571416</v>
      </c>
      <c r="O64" s="4636">
        <v>-16.666666666666657</v>
      </c>
      <c r="P64" s="4637"/>
      <c r="Q64" s="3198">
        <v>250</v>
      </c>
    </row>
    <row r="65" spans="1:18" ht="12.2" customHeight="1">
      <c r="A65" s="1304" t="s">
        <v>126</v>
      </c>
      <c r="B65" s="3545">
        <v>0.43660392943536408</v>
      </c>
      <c r="C65" s="1704"/>
      <c r="D65" s="632">
        <v>2.1468144044321349</v>
      </c>
      <c r="E65" s="4643">
        <v>1.0558069381598756</v>
      </c>
      <c r="F65" s="4644"/>
      <c r="G65" s="4636">
        <v>3.0729833546734966</v>
      </c>
      <c r="H65" s="4646"/>
      <c r="I65" s="632">
        <v>17.64705882352942</v>
      </c>
      <c r="J65" s="4636">
        <v>28.571428571428584</v>
      </c>
      <c r="K65" s="4637"/>
      <c r="L65" s="4645">
        <v>-33.333333333333343</v>
      </c>
      <c r="M65" s="4646"/>
      <c r="N65" s="632">
        <v>60</v>
      </c>
      <c r="O65" s="4636">
        <v>160</v>
      </c>
      <c r="P65" s="4637"/>
      <c r="Q65" s="3198">
        <v>-40</v>
      </c>
    </row>
    <row r="66" spans="1:18" ht="12.2" customHeight="1">
      <c r="A66" s="1274" t="s">
        <v>127</v>
      </c>
      <c r="B66" s="3546">
        <v>0.6187389510901653</v>
      </c>
      <c r="C66" s="1709"/>
      <c r="D66" s="636">
        <v>2.2206800832754965</v>
      </c>
      <c r="E66" s="4647">
        <v>1.6819571865443379</v>
      </c>
      <c r="F66" s="4639"/>
      <c r="G66" s="4649">
        <v>2.6683608640406504</v>
      </c>
      <c r="H66" s="4641"/>
      <c r="I66" s="636">
        <v>-25</v>
      </c>
      <c r="J66" s="4649">
        <v>-33.333333333333343</v>
      </c>
      <c r="K66" s="4642"/>
      <c r="L66" s="4649">
        <v>0</v>
      </c>
      <c r="M66" s="4641"/>
      <c r="N66" s="636">
        <v>-44.444444444444443</v>
      </c>
      <c r="O66" s="4649">
        <v>-63.15789473684211</v>
      </c>
      <c r="P66" s="4642"/>
      <c r="Q66" s="3199">
        <v>0</v>
      </c>
    </row>
    <row r="67" spans="1:18" ht="12.2" customHeight="1">
      <c r="A67" s="1304" t="s">
        <v>128</v>
      </c>
      <c r="B67" s="3545">
        <v>0.93280256669241624</v>
      </c>
      <c r="C67" s="1704"/>
      <c r="D67" s="632">
        <v>1.3736263736263652</v>
      </c>
      <c r="E67" s="4643">
        <v>0.91047040971167803</v>
      </c>
      <c r="F67" s="4644"/>
      <c r="G67" s="4636">
        <v>1.7565872020075375</v>
      </c>
      <c r="H67" s="4646"/>
      <c r="I67" s="632">
        <v>11.111111111111114</v>
      </c>
      <c r="J67" s="4636">
        <v>-45.45454545454546</v>
      </c>
      <c r="K67" s="4637"/>
      <c r="L67" s="4636">
        <v>100</v>
      </c>
      <c r="M67" s="4646"/>
      <c r="N67" s="632">
        <v>21.739130434782624</v>
      </c>
      <c r="O67" s="4636">
        <v>-36.363636363636367</v>
      </c>
      <c r="P67" s="4637"/>
      <c r="Q67" s="3198">
        <v>-41.666666666666664</v>
      </c>
    </row>
    <row r="68" spans="1:18" ht="12.2" customHeight="1">
      <c r="A68" s="1304" t="s">
        <v>129</v>
      </c>
      <c r="B68" s="3545">
        <v>1.0134936067408944</v>
      </c>
      <c r="C68" s="1704"/>
      <c r="D68" s="632">
        <v>1.7099863201094365</v>
      </c>
      <c r="E68" s="4643">
        <v>0</v>
      </c>
      <c r="F68" s="4644"/>
      <c r="G68" s="4636">
        <v>3.132832080200501</v>
      </c>
      <c r="H68" s="4646"/>
      <c r="I68" s="632">
        <v>-5.2631578947368496</v>
      </c>
      <c r="J68" s="4636">
        <v>0</v>
      </c>
      <c r="K68" s="4637"/>
      <c r="L68" s="4636">
        <v>-14.285714285714292</v>
      </c>
      <c r="M68" s="4646"/>
      <c r="N68" s="632">
        <v>-5.8823529411764781</v>
      </c>
      <c r="O68" s="4636">
        <v>30</v>
      </c>
      <c r="P68" s="4637"/>
      <c r="Q68" s="3198">
        <v>-57.142857142857146</v>
      </c>
    </row>
    <row r="69" spans="1:18" ht="12.2" customHeight="1">
      <c r="A69" s="1304" t="s">
        <v>130</v>
      </c>
      <c r="B69" s="3545">
        <v>0.64031016859541978</v>
      </c>
      <c r="C69" s="1704"/>
      <c r="D69" s="632">
        <v>1.0169491525423808</v>
      </c>
      <c r="E69" s="4643">
        <v>-0.44776119402985159</v>
      </c>
      <c r="F69" s="4644"/>
      <c r="G69" s="4636">
        <v>2.2360248447205038</v>
      </c>
      <c r="H69" s="4646"/>
      <c r="I69" s="632">
        <v>-40</v>
      </c>
      <c r="J69" s="4636">
        <v>-50</v>
      </c>
      <c r="K69" s="4637"/>
      <c r="L69" s="4636">
        <v>50</v>
      </c>
      <c r="M69" s="4646"/>
      <c r="N69" s="632">
        <v>-37.5</v>
      </c>
      <c r="O69" s="4636">
        <v>-30.769230769230774</v>
      </c>
      <c r="P69" s="4637"/>
      <c r="Q69" s="3198">
        <v>-66.666666666666671</v>
      </c>
    </row>
    <row r="70" spans="1:18" ht="12.2" customHeight="1">
      <c r="A70" s="1274" t="s">
        <v>405</v>
      </c>
      <c r="B70" s="3546">
        <v>0.48609077598828776</v>
      </c>
      <c r="C70" s="1709"/>
      <c r="D70" s="636">
        <v>1.357773251866945</v>
      </c>
      <c r="E70" s="4647">
        <v>1.3533834586466185</v>
      </c>
      <c r="F70" s="4639"/>
      <c r="G70" s="4649">
        <v>1.3613861386138524</v>
      </c>
      <c r="H70" s="4641"/>
      <c r="I70" s="636">
        <v>66.666666666666686</v>
      </c>
      <c r="J70" s="4649">
        <v>150</v>
      </c>
      <c r="K70" s="4642"/>
      <c r="L70" s="4649">
        <v>-16.666666666666657</v>
      </c>
      <c r="M70" s="4641"/>
      <c r="N70" s="636">
        <v>53.333333333333343</v>
      </c>
      <c r="O70" s="4649">
        <v>14.285714285714278</v>
      </c>
      <c r="P70" s="4642"/>
      <c r="Q70" s="3199">
        <v>87.5</v>
      </c>
    </row>
    <row r="71" spans="1:18" ht="12.2" customHeight="1">
      <c r="A71" s="1304" t="s">
        <v>425</v>
      </c>
      <c r="B71" s="3545">
        <f t="shared" ref="B71:B85" si="40">SUM(B13/B9)*100-100</f>
        <v>0.47680715799387485</v>
      </c>
      <c r="C71" s="1704"/>
      <c r="D71" s="632">
        <f t="shared" ref="D71:D85" si="41">SUM(D13/D9)*100-100</f>
        <v>0.94850948509485988</v>
      </c>
      <c r="E71" s="4654">
        <f t="shared" ref="E71:E84" si="42">SUM(F13/F9)*100-100</f>
        <v>0.6015037593984971</v>
      </c>
      <c r="F71" s="4656"/>
      <c r="G71" s="4636">
        <f t="shared" ref="G71:G93" si="43">SUM(G13/G9)*100-100</f>
        <v>1.2330456226880386</v>
      </c>
      <c r="H71" s="4646"/>
      <c r="I71" s="632">
        <f t="shared" ref="I71:I85" si="44">SUM(I13/I9)*100-100</f>
        <v>0</v>
      </c>
      <c r="J71" s="4636">
        <f t="shared" ref="J71:J84" si="45">SUM(K13/K9)*100-100</f>
        <v>183.33333333333337</v>
      </c>
      <c r="K71" s="4637"/>
      <c r="L71" s="4651">
        <f t="shared" ref="L71:L93" si="46">SUM(L13/L9)*100-100</f>
        <v>-78.571428571428569</v>
      </c>
      <c r="M71" s="4652"/>
      <c r="N71" s="632">
        <f t="shared" ref="N71:N92" si="47">SUM(N13/N9)*100-100</f>
        <v>21.428571428571416</v>
      </c>
      <c r="O71" s="4651">
        <f t="shared" ref="O71:O84" si="48">SUM(P13/P9)*100-100</f>
        <v>214.28571428571428</v>
      </c>
      <c r="P71" s="4653"/>
      <c r="Q71" s="3198">
        <f t="shared" ref="Q71:Q85" si="49">SUM(Q13/Q9)*100-100</f>
        <v>71.428571428571416</v>
      </c>
    </row>
    <row r="72" spans="1:18" ht="12.2" customHeight="1">
      <c r="A72" s="1304" t="s">
        <v>575</v>
      </c>
      <c r="B72" s="3545">
        <f t="shared" si="40"/>
        <v>-0.10499912500728215</v>
      </c>
      <c r="C72" s="1704"/>
      <c r="D72" s="632">
        <f t="shared" si="41"/>
        <v>-6.7249495628786349E-2</v>
      </c>
      <c r="E72" s="4643">
        <f>SUM(F14/F10)*100-100</f>
        <v>0.15060240963855165</v>
      </c>
      <c r="F72" s="4650"/>
      <c r="G72" s="4636">
        <f t="shared" si="43"/>
        <v>-0.24301336573510923</v>
      </c>
      <c r="H72" s="4646"/>
      <c r="I72" s="632">
        <f t="shared" si="44"/>
        <v>-5.5555555555555571</v>
      </c>
      <c r="J72" s="4636">
        <f t="shared" si="45"/>
        <v>16.666666666666671</v>
      </c>
      <c r="K72" s="4637"/>
      <c r="L72" s="4636">
        <f t="shared" si="46"/>
        <v>-50</v>
      </c>
      <c r="M72" s="4646"/>
      <c r="N72" s="632">
        <f t="shared" si="47"/>
        <v>25</v>
      </c>
      <c r="O72" s="4636">
        <f t="shared" si="48"/>
        <v>23.07692307692308</v>
      </c>
      <c r="P72" s="4637"/>
      <c r="Q72" s="3198">
        <f t="shared" si="49"/>
        <v>33.333333333333314</v>
      </c>
    </row>
    <row r="73" spans="1:18" ht="12.2" customHeight="1">
      <c r="A73" s="1304" t="s">
        <v>426</v>
      </c>
      <c r="B73" s="3545">
        <f t="shared" si="40"/>
        <v>-6.4207331309830806E-2</v>
      </c>
      <c r="C73" s="1704"/>
      <c r="D73" s="632">
        <f t="shared" si="41"/>
        <v>0.60402684563757703</v>
      </c>
      <c r="E73" s="4643">
        <f t="shared" si="42"/>
        <v>0.74962518740629491</v>
      </c>
      <c r="F73" s="4650"/>
      <c r="G73" s="4636">
        <f t="shared" si="43"/>
        <v>0.48602673147021846</v>
      </c>
      <c r="H73" s="4646"/>
      <c r="I73" s="632">
        <f t="shared" si="44"/>
        <v>41.666666666666686</v>
      </c>
      <c r="J73" s="4636">
        <f t="shared" si="45"/>
        <v>22.222222222222229</v>
      </c>
      <c r="K73" s="4637"/>
      <c r="L73" s="4636">
        <f t="shared" si="46"/>
        <v>100</v>
      </c>
      <c r="M73" s="4646"/>
      <c r="N73" s="632">
        <f t="shared" si="47"/>
        <v>10.000000000000014</v>
      </c>
      <c r="O73" s="4636">
        <f t="shared" si="48"/>
        <v>-22.222222222222214</v>
      </c>
      <c r="P73" s="4637"/>
      <c r="Q73" s="3198">
        <f t="shared" si="49"/>
        <v>300</v>
      </c>
    </row>
    <row r="74" spans="1:18" ht="12.2" customHeight="1">
      <c r="A74" s="1274" t="s">
        <v>479</v>
      </c>
      <c r="B74" s="3546">
        <f t="shared" si="40"/>
        <v>-1.2938570929012769</v>
      </c>
      <c r="C74" s="1709"/>
      <c r="D74" s="636">
        <f t="shared" si="41"/>
        <v>-1.0716677829872765</v>
      </c>
      <c r="E74" s="4647">
        <f t="shared" si="42"/>
        <v>-2.0771513353115836</v>
      </c>
      <c r="F74" s="4648"/>
      <c r="G74" s="4649">
        <f t="shared" si="43"/>
        <v>-0.24420024420024333</v>
      </c>
      <c r="H74" s="4641"/>
      <c r="I74" s="636">
        <f t="shared" si="44"/>
        <v>-20</v>
      </c>
      <c r="J74" s="4649">
        <f t="shared" si="45"/>
        <v>-6.6666666666666714</v>
      </c>
      <c r="K74" s="4642"/>
      <c r="L74" s="4649">
        <f t="shared" si="46"/>
        <v>-60</v>
      </c>
      <c r="M74" s="4641"/>
      <c r="N74" s="636">
        <f t="shared" si="47"/>
        <v>8.6956521739130324</v>
      </c>
      <c r="O74" s="4649">
        <f t="shared" si="48"/>
        <v>112.5</v>
      </c>
      <c r="P74" s="4642"/>
      <c r="Q74" s="3199">
        <f t="shared" si="49"/>
        <v>-46.666666666666664</v>
      </c>
    </row>
    <row r="75" spans="1:18" ht="12.2" customHeight="1">
      <c r="A75" s="1304" t="s">
        <v>526</v>
      </c>
      <c r="B75" s="3545">
        <f t="shared" si="40"/>
        <v>-2.607065440271839</v>
      </c>
      <c r="C75" s="1704"/>
      <c r="D75" s="632">
        <f t="shared" si="41"/>
        <v>-1.4093959731543606</v>
      </c>
      <c r="E75" s="4643">
        <f t="shared" si="42"/>
        <v>-1.3452914798206308</v>
      </c>
      <c r="F75" s="4650"/>
      <c r="G75" s="4636">
        <f t="shared" si="43"/>
        <v>-1.4616321559074379</v>
      </c>
      <c r="H75" s="4646"/>
      <c r="I75" s="632">
        <f t="shared" si="44"/>
        <v>40</v>
      </c>
      <c r="J75" s="4636">
        <f t="shared" si="45"/>
        <v>17.64705882352942</v>
      </c>
      <c r="K75" s="4637"/>
      <c r="L75" s="4636">
        <f t="shared" si="46"/>
        <v>166.66666666666663</v>
      </c>
      <c r="M75" s="4646"/>
      <c r="N75" s="632">
        <f t="shared" si="47"/>
        <v>11.764705882352942</v>
      </c>
      <c r="O75" s="4636">
        <f t="shared" si="48"/>
        <v>-22.727272727272734</v>
      </c>
      <c r="P75" s="4637"/>
      <c r="Q75" s="3198">
        <f t="shared" si="49"/>
        <v>75</v>
      </c>
    </row>
    <row r="76" spans="1:18" ht="12.2" customHeight="1">
      <c r="A76" s="1304" t="s">
        <v>484</v>
      </c>
      <c r="B76" s="3545">
        <f t="shared" si="40"/>
        <v>-2.6394160583941613</v>
      </c>
      <c r="C76" s="1704"/>
      <c r="D76" s="632">
        <f t="shared" si="41"/>
        <v>-1.3458950201884221</v>
      </c>
      <c r="E76" s="4643">
        <f t="shared" si="42"/>
        <v>-1.2030075187969942</v>
      </c>
      <c r="F76" s="4650"/>
      <c r="G76" s="4636">
        <f t="shared" si="43"/>
        <v>-1.4616321559074379</v>
      </c>
      <c r="H76" s="4646"/>
      <c r="I76" s="632">
        <f t="shared" si="44"/>
        <v>0</v>
      </c>
      <c r="J76" s="4636">
        <f t="shared" si="45"/>
        <v>0</v>
      </c>
      <c r="K76" s="4637"/>
      <c r="L76" s="4636">
        <f t="shared" si="46"/>
        <v>0</v>
      </c>
      <c r="M76" s="4646"/>
      <c r="N76" s="632">
        <f t="shared" si="47"/>
        <v>10.000000000000014</v>
      </c>
      <c r="O76" s="4636">
        <f t="shared" si="48"/>
        <v>12.5</v>
      </c>
      <c r="P76" s="4637"/>
      <c r="Q76" s="3198">
        <f t="shared" si="49"/>
        <v>0</v>
      </c>
    </row>
    <row r="77" spans="1:18" ht="12.2" customHeight="1">
      <c r="A77" s="1304" t="s">
        <v>498</v>
      </c>
      <c r="B77" s="3545">
        <f t="shared" si="40"/>
        <v>-2.5348986624613019</v>
      </c>
      <c r="C77" s="1704"/>
      <c r="D77" s="632">
        <f t="shared" si="41"/>
        <v>-0.53368912608405594</v>
      </c>
      <c r="E77" s="4643">
        <f t="shared" si="42"/>
        <v>-1.3392857142857082</v>
      </c>
      <c r="F77" s="4650"/>
      <c r="G77" s="4636">
        <f t="shared" si="43"/>
        <v>0.12091898428052161</v>
      </c>
      <c r="H77" s="4646"/>
      <c r="I77" s="632">
        <f t="shared" si="44"/>
        <v>0</v>
      </c>
      <c r="J77" s="4636">
        <f t="shared" si="45"/>
        <v>18.181818181818187</v>
      </c>
      <c r="K77" s="4637"/>
      <c r="L77" s="4636">
        <f t="shared" si="46"/>
        <v>-33.333333333333343</v>
      </c>
      <c r="M77" s="4646"/>
      <c r="N77" s="632">
        <f t="shared" si="47"/>
        <v>9.0909090909090793</v>
      </c>
      <c r="O77" s="4636">
        <f t="shared" si="48"/>
        <v>0</v>
      </c>
      <c r="P77" s="4637"/>
      <c r="Q77" s="3198">
        <f t="shared" si="49"/>
        <v>25</v>
      </c>
    </row>
    <row r="78" spans="1:18" ht="12.2" customHeight="1">
      <c r="A78" s="1274" t="s">
        <v>428</v>
      </c>
      <c r="B78" s="3546">
        <f t="shared" si="40"/>
        <v>-1.8008974964572531</v>
      </c>
      <c r="C78" s="1709"/>
      <c r="D78" s="636">
        <f t="shared" si="41"/>
        <v>0.60934326337169864</v>
      </c>
      <c r="E78" s="4647">
        <f t="shared" si="42"/>
        <v>0.30303030303029743</v>
      </c>
      <c r="F78" s="4648"/>
      <c r="G78" s="4649">
        <f t="shared" si="43"/>
        <v>0.85679314565483367</v>
      </c>
      <c r="H78" s="4641"/>
      <c r="I78" s="636">
        <f t="shared" si="44"/>
        <v>6.25</v>
      </c>
      <c r="J78" s="4649">
        <f t="shared" si="45"/>
        <v>7.1428571428571388</v>
      </c>
      <c r="K78" s="4642"/>
      <c r="L78" s="4649">
        <f t="shared" si="46"/>
        <v>0</v>
      </c>
      <c r="M78" s="4641"/>
      <c r="N78" s="636">
        <f t="shared" si="47"/>
        <v>36</v>
      </c>
      <c r="O78" s="4649">
        <f t="shared" si="48"/>
        <v>0</v>
      </c>
      <c r="P78" s="4642"/>
      <c r="Q78" s="3199">
        <f t="shared" si="49"/>
        <v>112.5</v>
      </c>
    </row>
    <row r="79" spans="1:18" ht="12.2" customHeight="1">
      <c r="A79" s="3547" t="s">
        <v>416</v>
      </c>
      <c r="B79" s="3548">
        <f t="shared" si="40"/>
        <v>-1.2331568816169352</v>
      </c>
      <c r="C79" s="2511"/>
      <c r="D79" s="3032">
        <f t="shared" si="41"/>
        <v>1.9060585432266777</v>
      </c>
      <c r="E79" s="4654">
        <f t="shared" si="42"/>
        <v>0.60606060606060908</v>
      </c>
      <c r="F79" s="4656"/>
      <c r="G79" s="4651">
        <f t="shared" si="43"/>
        <v>2.9666254635352374</v>
      </c>
      <c r="H79" s="4652"/>
      <c r="I79" s="3032">
        <f t="shared" si="44"/>
        <v>0</v>
      </c>
      <c r="J79" s="4651">
        <f t="shared" si="45"/>
        <v>25</v>
      </c>
      <c r="K79" s="4653"/>
      <c r="L79" s="4651">
        <f t="shared" si="46"/>
        <v>-62.5</v>
      </c>
      <c r="M79" s="4652"/>
      <c r="N79" s="3032">
        <f t="shared" si="47"/>
        <v>0</v>
      </c>
      <c r="O79" s="4651">
        <f t="shared" si="48"/>
        <v>35.29411764705884</v>
      </c>
      <c r="P79" s="4653"/>
      <c r="Q79" s="3190">
        <f t="shared" si="49"/>
        <v>-28.571428571428569</v>
      </c>
    </row>
    <row r="80" spans="1:18" ht="12.2" customHeight="1">
      <c r="A80" s="1304" t="s">
        <v>211</v>
      </c>
      <c r="B80" s="3545">
        <f t="shared" si="40"/>
        <v>-1.1635578480177458</v>
      </c>
      <c r="C80" s="1704"/>
      <c r="D80" s="632">
        <f t="shared" si="41"/>
        <v>2.6603001364256471</v>
      </c>
      <c r="E80" s="4643">
        <f t="shared" si="42"/>
        <v>3.1963470319634695</v>
      </c>
      <c r="F80" s="4650"/>
      <c r="G80" s="4636">
        <f t="shared" si="43"/>
        <v>2.2249690976514245</v>
      </c>
      <c r="H80" s="4646"/>
      <c r="I80" s="632">
        <f t="shared" si="44"/>
        <v>23.529411764705884</v>
      </c>
      <c r="J80" s="4636">
        <f t="shared" si="45"/>
        <v>42.857142857142861</v>
      </c>
      <c r="K80" s="4637"/>
      <c r="L80" s="4636">
        <f t="shared" si="46"/>
        <v>-66.666666666666671</v>
      </c>
      <c r="M80" s="4646"/>
      <c r="N80" s="632">
        <f t="shared" si="47"/>
        <v>-31.818181818181827</v>
      </c>
      <c r="O80" s="4636">
        <f t="shared" si="48"/>
        <v>-50</v>
      </c>
      <c r="P80" s="4637"/>
      <c r="Q80" s="686">
        <f t="shared" si="49"/>
        <v>50</v>
      </c>
      <c r="R80" s="20"/>
    </row>
    <row r="81" spans="1:20" ht="12.2" customHeight="1">
      <c r="A81" s="3529" t="s">
        <v>61</v>
      </c>
      <c r="B81" s="3545">
        <f t="shared" si="40"/>
        <v>-1.0607059387547224</v>
      </c>
      <c r="C81" s="1704"/>
      <c r="D81" s="632">
        <f t="shared" si="41"/>
        <v>9.5238095238095326</v>
      </c>
      <c r="E81" s="4643">
        <f t="shared" si="42"/>
        <v>13.273001508295621</v>
      </c>
      <c r="F81" s="4650"/>
      <c r="G81" s="4636">
        <f t="shared" si="43"/>
        <v>6.5217391304347956</v>
      </c>
      <c r="H81" s="4646"/>
      <c r="I81" s="632">
        <f t="shared" si="44"/>
        <v>58.823529411764696</v>
      </c>
      <c r="J81" s="4636">
        <f t="shared" si="45"/>
        <v>61.538461538461547</v>
      </c>
      <c r="K81" s="4637"/>
      <c r="L81" s="4636">
        <f t="shared" si="46"/>
        <v>50</v>
      </c>
      <c r="M81" s="4646"/>
      <c r="N81" s="632">
        <f t="shared" si="47"/>
        <v>16.666666666666671</v>
      </c>
      <c r="O81" s="4636">
        <f t="shared" si="48"/>
        <v>71.428571428571416</v>
      </c>
      <c r="P81" s="4637"/>
      <c r="Q81" s="686">
        <f t="shared" si="49"/>
        <v>-60</v>
      </c>
      <c r="R81" s="20"/>
    </row>
    <row r="82" spans="1:20" ht="12.2" customHeight="1">
      <c r="A82" s="3530" t="s">
        <v>551</v>
      </c>
      <c r="B82" s="3546">
        <f t="shared" si="40"/>
        <v>-0.89591726294270302</v>
      </c>
      <c r="C82" s="1709"/>
      <c r="D82" s="636">
        <f t="shared" si="41"/>
        <v>9.5558546433378098</v>
      </c>
      <c r="E82" s="4647">
        <f t="shared" si="42"/>
        <v>12.235649546827787</v>
      </c>
      <c r="F82" s="4648"/>
      <c r="G82" s="4649">
        <f t="shared" si="43"/>
        <v>7.4029126213592207</v>
      </c>
      <c r="H82" s="4641"/>
      <c r="I82" s="636">
        <f t="shared" si="44"/>
        <v>-29.411764705882348</v>
      </c>
      <c r="J82" s="4649">
        <f t="shared" si="45"/>
        <v>-40</v>
      </c>
      <c r="K82" s="4642"/>
      <c r="L82" s="4649">
        <f t="shared" si="46"/>
        <v>50</v>
      </c>
      <c r="M82" s="4641"/>
      <c r="N82" s="636">
        <f t="shared" si="47"/>
        <v>-14.705882352941174</v>
      </c>
      <c r="O82" s="4649">
        <f t="shared" si="48"/>
        <v>-17.64705882352942</v>
      </c>
      <c r="P82" s="4642"/>
      <c r="Q82" s="688">
        <f t="shared" si="49"/>
        <v>-11.764705882352942</v>
      </c>
      <c r="R82" s="20"/>
    </row>
    <row r="83" spans="1:20" ht="12.2" customHeight="1">
      <c r="A83" s="3532" t="s">
        <v>603</v>
      </c>
      <c r="B83" s="3545">
        <f t="shared" si="40"/>
        <v>-0.72477008343992111</v>
      </c>
      <c r="C83" s="2511"/>
      <c r="D83" s="632">
        <f t="shared" si="41"/>
        <v>8.6840347361389405</v>
      </c>
      <c r="E83" s="4654">
        <f t="shared" si="42"/>
        <v>13.253012048192787</v>
      </c>
      <c r="F83" s="4655"/>
      <c r="G83" s="4651">
        <f t="shared" si="43"/>
        <v>5.0420168067226996</v>
      </c>
      <c r="H83" s="4652"/>
      <c r="I83" s="632">
        <f t="shared" si="44"/>
        <v>-14.285714285714292</v>
      </c>
      <c r="J83" s="4636">
        <f t="shared" si="45"/>
        <v>-12</v>
      </c>
      <c r="K83" s="4637"/>
      <c r="L83" s="4636">
        <f t="shared" si="46"/>
        <v>-33.333333333333343</v>
      </c>
      <c r="M83" s="4646"/>
      <c r="N83" s="632">
        <f t="shared" si="47"/>
        <v>-18.421052631578945</v>
      </c>
      <c r="O83" s="4636">
        <f t="shared" si="48"/>
        <v>-21.739130434782609</v>
      </c>
      <c r="P83" s="4637"/>
      <c r="Q83" s="686">
        <f t="shared" si="49"/>
        <v>-13.333333333333329</v>
      </c>
      <c r="R83" s="20"/>
    </row>
    <row r="84" spans="1:20" ht="12.75" customHeight="1">
      <c r="A84" s="3529" t="s">
        <v>641</v>
      </c>
      <c r="B84" s="3545">
        <f t="shared" si="40"/>
        <v>-0.78281449117058344</v>
      </c>
      <c r="C84" s="1704"/>
      <c r="D84" s="632">
        <f t="shared" si="41"/>
        <v>8.2392026578073114</v>
      </c>
      <c r="E84" s="4643">
        <f t="shared" si="42"/>
        <v>10.17699115044249</v>
      </c>
      <c r="F84" s="4644"/>
      <c r="G84" s="4636">
        <f t="shared" si="43"/>
        <v>6.6505441354292714</v>
      </c>
      <c r="H84" s="4646"/>
      <c r="I84" s="632">
        <f t="shared" si="44"/>
        <v>-4.7619047619047734</v>
      </c>
      <c r="J84" s="4636">
        <f t="shared" si="45"/>
        <v>-40</v>
      </c>
      <c r="K84" s="4645"/>
      <c r="L84" s="4636">
        <f t="shared" si="46"/>
        <v>700</v>
      </c>
      <c r="M84" s="4646"/>
      <c r="N84" s="632">
        <f t="shared" si="47"/>
        <v>53.333333333333343</v>
      </c>
      <c r="O84" s="4636">
        <f t="shared" si="48"/>
        <v>111.11111111111111</v>
      </c>
      <c r="P84" s="4645"/>
      <c r="Q84" s="686">
        <f t="shared" si="49"/>
        <v>-33.333333333333343</v>
      </c>
      <c r="R84" s="20"/>
    </row>
    <row r="85" spans="1:20" ht="12.75" customHeight="1">
      <c r="A85" s="3529" t="s">
        <v>654</v>
      </c>
      <c r="B85" s="3545">
        <f t="shared" si="40"/>
        <v>-0.7874015748031411</v>
      </c>
      <c r="C85" s="1704"/>
      <c r="D85" s="632">
        <f t="shared" si="41"/>
        <v>0.61236987140232202</v>
      </c>
      <c r="E85" s="4643">
        <f t="shared" ref="E85:E90" si="50">SUM(F27/F23)*100-100</f>
        <v>0.26631158455391812</v>
      </c>
      <c r="F85" s="4644"/>
      <c r="G85" s="4636">
        <f t="shared" si="43"/>
        <v>0.9070294784580426</v>
      </c>
      <c r="H85" s="4646"/>
      <c r="I85" s="632">
        <f t="shared" si="44"/>
        <v>-22.222222222222214</v>
      </c>
      <c r="J85" s="4636">
        <f t="shared" ref="J85:J90" si="51">SUM(K27/K23)*100-100</f>
        <v>-23.80952380952381</v>
      </c>
      <c r="K85" s="4645"/>
      <c r="L85" s="4636">
        <f t="shared" si="46"/>
        <v>-16.666666666666657</v>
      </c>
      <c r="M85" s="4646"/>
      <c r="N85" s="632">
        <f t="shared" si="47"/>
        <v>42.857142857142861</v>
      </c>
      <c r="O85" s="4636">
        <f t="shared" ref="O85:O90" si="52">SUM(P27/P23)*100-100</f>
        <v>25</v>
      </c>
      <c r="P85" s="4645"/>
      <c r="Q85" s="686">
        <f t="shared" si="49"/>
        <v>150</v>
      </c>
      <c r="R85" s="20"/>
      <c r="T85" s="20"/>
    </row>
    <row r="86" spans="1:20" ht="12.75" customHeight="1">
      <c r="A86" s="3530" t="s">
        <v>655</v>
      </c>
      <c r="B86" s="3546">
        <f t="shared" ref="B86:B91" si="53">SUM(B28/B24)*100-100</f>
        <v>-0.89188205314889046</v>
      </c>
      <c r="C86" s="1709"/>
      <c r="D86" s="636">
        <f t="shared" ref="D86:D93" si="54">SUM(D28/D24)*100-100</f>
        <v>0.49140049140048347</v>
      </c>
      <c r="E86" s="4647">
        <f t="shared" si="50"/>
        <v>1.0767160161507405</v>
      </c>
      <c r="F86" s="4639"/>
      <c r="G86" s="4649">
        <f t="shared" si="43"/>
        <v>0</v>
      </c>
      <c r="H86" s="4641"/>
      <c r="I86" s="636">
        <f t="shared" ref="I86:I93" si="55">SUM(I28/I24)*100-100</f>
        <v>33.333333333333314</v>
      </c>
      <c r="J86" s="4649">
        <f t="shared" si="51"/>
        <v>44.444444444444429</v>
      </c>
      <c r="K86" s="4668"/>
      <c r="L86" s="4649">
        <f t="shared" si="46"/>
        <v>0</v>
      </c>
      <c r="M86" s="4641"/>
      <c r="N86" s="636">
        <f t="shared" si="47"/>
        <v>27.58620689655173</v>
      </c>
      <c r="O86" s="4649">
        <f t="shared" si="52"/>
        <v>35.714285714285722</v>
      </c>
      <c r="P86" s="4668"/>
      <c r="Q86" s="688">
        <f t="shared" ref="Q86:Q93" si="56">SUM(Q28/Q24)*100-100</f>
        <v>20</v>
      </c>
      <c r="R86" s="20"/>
    </row>
    <row r="87" spans="1:20" ht="12.75" customHeight="1" thickBot="1">
      <c r="A87" s="3532" t="s">
        <v>705</v>
      </c>
      <c r="B87" s="3545">
        <f t="shared" si="53"/>
        <v>-0.84049079754601053</v>
      </c>
      <c r="C87" s="1704"/>
      <c r="D87" s="632">
        <f t="shared" si="54"/>
        <v>1.6594960049170169</v>
      </c>
      <c r="E87" s="4643">
        <f t="shared" si="50"/>
        <v>1.1968085106383057</v>
      </c>
      <c r="F87" s="4644"/>
      <c r="G87" s="4651">
        <f t="shared" si="43"/>
        <v>2.0571428571428498</v>
      </c>
      <c r="H87" s="4652"/>
      <c r="I87" s="632">
        <f t="shared" si="55"/>
        <v>4.1666666666666714</v>
      </c>
      <c r="J87" s="4651">
        <f t="shared" si="51"/>
        <v>-4.5454545454545467</v>
      </c>
      <c r="K87" s="4653"/>
      <c r="L87" s="4651">
        <f t="shared" si="46"/>
        <v>100</v>
      </c>
      <c r="M87" s="4652"/>
      <c r="N87" s="3549">
        <f t="shared" si="47"/>
        <v>-22.58064516129032</v>
      </c>
      <c r="O87" s="4651">
        <f t="shared" si="52"/>
        <v>0</v>
      </c>
      <c r="P87" s="4653"/>
      <c r="Q87" s="3190">
        <f t="shared" si="56"/>
        <v>-53.846153846153847</v>
      </c>
      <c r="R87" s="20"/>
    </row>
    <row r="88" spans="1:20" s="207" customFormat="1" ht="12.75" customHeight="1" thickBot="1">
      <c r="A88" s="3550" t="s">
        <v>723</v>
      </c>
      <c r="B88" s="3545">
        <f t="shared" si="53"/>
        <v>-0.6360856269113242</v>
      </c>
      <c r="C88" s="1704"/>
      <c r="D88" s="1705">
        <f t="shared" si="54"/>
        <v>0.92081031307552053</v>
      </c>
      <c r="E88" s="4643">
        <f t="shared" si="50"/>
        <v>2.0080321285140599</v>
      </c>
      <c r="F88" s="4650"/>
      <c r="G88" s="4636">
        <f t="shared" si="43"/>
        <v>0</v>
      </c>
      <c r="H88" s="4646"/>
      <c r="I88" s="1705">
        <f t="shared" si="55"/>
        <v>-5</v>
      </c>
      <c r="J88" s="4636">
        <f t="shared" si="51"/>
        <v>41.666666666666686</v>
      </c>
      <c r="K88" s="4637"/>
      <c r="L88" s="4636">
        <f t="shared" si="46"/>
        <v>-75</v>
      </c>
      <c r="M88" s="4646"/>
      <c r="N88" s="632">
        <f t="shared" si="47"/>
        <v>4.3478260869565162</v>
      </c>
      <c r="O88" s="4636">
        <f t="shared" si="52"/>
        <v>-5.2631578947368496</v>
      </c>
      <c r="P88" s="4637"/>
      <c r="Q88" s="686">
        <f t="shared" si="56"/>
        <v>50</v>
      </c>
      <c r="R88" s="2"/>
      <c r="S88" s="1710"/>
    </row>
    <row r="89" spans="1:20" s="207" customFormat="1" ht="12.75" customHeight="1">
      <c r="A89" s="1100" t="s">
        <v>724</v>
      </c>
      <c r="B89" s="3545">
        <f t="shared" si="53"/>
        <v>-0.73260073260073</v>
      </c>
      <c r="C89" s="1744"/>
      <c r="D89" s="1705">
        <f t="shared" si="54"/>
        <v>1.156421180766884</v>
      </c>
      <c r="E89" s="4643">
        <f t="shared" si="50"/>
        <v>1.8592297476759541</v>
      </c>
      <c r="F89" s="4650"/>
      <c r="G89" s="4636">
        <f t="shared" si="43"/>
        <v>0.56179775280898525</v>
      </c>
      <c r="H89" s="4646"/>
      <c r="I89" s="1705">
        <f t="shared" si="55"/>
        <v>-57.142857142857146</v>
      </c>
      <c r="J89" s="4636">
        <f t="shared" si="51"/>
        <v>-56.25</v>
      </c>
      <c r="K89" s="4637"/>
      <c r="L89" s="4636">
        <f t="shared" si="46"/>
        <v>-60</v>
      </c>
      <c r="M89" s="4646"/>
      <c r="N89" s="632">
        <f t="shared" si="47"/>
        <v>-35</v>
      </c>
      <c r="O89" s="4636">
        <f t="shared" si="52"/>
        <v>-26.666666666666671</v>
      </c>
      <c r="P89" s="4637"/>
      <c r="Q89" s="686">
        <f t="shared" si="56"/>
        <v>-60</v>
      </c>
      <c r="R89" s="2"/>
      <c r="S89" s="2"/>
    </row>
    <row r="90" spans="1:20" s="207" customFormat="1" ht="12.75" customHeight="1">
      <c r="A90" s="3551" t="s">
        <v>725</v>
      </c>
      <c r="B90" s="3546">
        <f t="shared" si="53"/>
        <v>-1.4202632384450453</v>
      </c>
      <c r="C90" s="1806"/>
      <c r="D90" s="3552">
        <f t="shared" si="54"/>
        <v>0.73349633251834234</v>
      </c>
      <c r="E90" s="4647">
        <f t="shared" si="50"/>
        <v>3.062583222370165</v>
      </c>
      <c r="F90" s="4648"/>
      <c r="G90" s="4649">
        <f t="shared" si="43"/>
        <v>-1.2429378531073354</v>
      </c>
      <c r="H90" s="4641"/>
      <c r="I90" s="3552">
        <f t="shared" si="55"/>
        <v>112.5</v>
      </c>
      <c r="J90" s="4649">
        <f t="shared" si="51"/>
        <v>84.615384615384613</v>
      </c>
      <c r="K90" s="4642"/>
      <c r="L90" s="4649">
        <f t="shared" si="46"/>
        <v>233.33333333333337</v>
      </c>
      <c r="M90" s="4641"/>
      <c r="N90" s="636">
        <f t="shared" si="47"/>
        <v>2.7027027027026946</v>
      </c>
      <c r="O90" s="4649">
        <f t="shared" si="52"/>
        <v>-15.789473684210535</v>
      </c>
      <c r="P90" s="4642"/>
      <c r="Q90" s="688">
        <f t="shared" si="56"/>
        <v>22.222222222222229</v>
      </c>
      <c r="R90" s="2"/>
      <c r="S90" s="2"/>
    </row>
    <row r="91" spans="1:20" s="207" customFormat="1" ht="12.75" customHeight="1">
      <c r="A91" s="3532" t="s">
        <v>746</v>
      </c>
      <c r="B91" s="3545">
        <f t="shared" si="53"/>
        <v>-1.6952298459444393</v>
      </c>
      <c r="C91" s="1704"/>
      <c r="D91" s="632">
        <f t="shared" si="54"/>
        <v>-0.30229746070132535</v>
      </c>
      <c r="E91" s="4643">
        <f t="shared" ref="E91" si="57">SUM(F33/F29)*100-100</f>
        <v>1.3140604467805588</v>
      </c>
      <c r="F91" s="4644"/>
      <c r="G91" s="4651">
        <f t="shared" si="43"/>
        <v>-1.6797312430011146</v>
      </c>
      <c r="H91" s="4652"/>
      <c r="I91" s="632">
        <f t="shared" si="55"/>
        <v>-24</v>
      </c>
      <c r="J91" s="4651">
        <f t="shared" ref="J91" si="58">SUM(K33/K29)*100-100</f>
        <v>-42.857142857142861</v>
      </c>
      <c r="K91" s="4653"/>
      <c r="L91" s="4651">
        <f t="shared" si="46"/>
        <v>75</v>
      </c>
      <c r="M91" s="4652"/>
      <c r="N91" s="3549">
        <f t="shared" si="47"/>
        <v>16.666666666666671</v>
      </c>
      <c r="O91" s="4651">
        <f t="shared" ref="O91" si="59">SUM(P33/P29)*100-100</f>
        <v>5.5555555555555571</v>
      </c>
      <c r="P91" s="4653"/>
      <c r="Q91" s="3190">
        <f t="shared" si="56"/>
        <v>50</v>
      </c>
      <c r="R91" s="2"/>
      <c r="S91" s="2"/>
    </row>
    <row r="92" spans="1:20" s="207" customFormat="1" ht="12.75" customHeight="1">
      <c r="A92" s="3550" t="s">
        <v>747</v>
      </c>
      <c r="B92" s="3545">
        <f t="shared" ref="B92:B102" si="60">SUM(B34/B30)*100-100</f>
        <v>-1.7973655053551596</v>
      </c>
      <c r="C92" s="1704"/>
      <c r="D92" s="1705">
        <f t="shared" si="54"/>
        <v>1.7639902676398975</v>
      </c>
      <c r="E92" s="4643">
        <f t="shared" ref="E92" si="61">SUM(F34/F30)*100-100</f>
        <v>2.88713910761156</v>
      </c>
      <c r="F92" s="4650"/>
      <c r="G92" s="4636">
        <f t="shared" si="43"/>
        <v>0.79365079365078373</v>
      </c>
      <c r="H92" s="4646"/>
      <c r="I92" s="1705">
        <f t="shared" si="55"/>
        <v>52.631578947368439</v>
      </c>
      <c r="J92" s="4636">
        <f t="shared" ref="J92" si="62">SUM(K34/K30)*100-100</f>
        <v>17.64705882352942</v>
      </c>
      <c r="K92" s="4637"/>
      <c r="L92" s="4636">
        <f t="shared" si="46"/>
        <v>350</v>
      </c>
      <c r="M92" s="4646"/>
      <c r="N92" s="632">
        <f t="shared" si="47"/>
        <v>-33.333333333333343</v>
      </c>
      <c r="O92" s="4636">
        <f t="shared" ref="O92" si="63">SUM(P34/P30)*100-100</f>
        <v>-22.222222222222214</v>
      </c>
      <c r="P92" s="4637"/>
      <c r="Q92" s="686">
        <f t="shared" si="56"/>
        <v>-66.666666666666671</v>
      </c>
      <c r="R92" s="2"/>
      <c r="S92" s="2"/>
    </row>
    <row r="93" spans="1:20" s="207" customFormat="1" ht="12.75" customHeight="1">
      <c r="A93" s="1100" t="s">
        <v>748</v>
      </c>
      <c r="B93" s="3545">
        <f t="shared" si="60"/>
        <v>-2.0172201722017178</v>
      </c>
      <c r="C93" s="1744"/>
      <c r="D93" s="1705">
        <f t="shared" si="54"/>
        <v>0.84235860409145857</v>
      </c>
      <c r="E93" s="4643">
        <f t="shared" ref="E93" si="64">SUM(F35/F31)*100-100</f>
        <v>1.9556714471968633</v>
      </c>
      <c r="F93" s="4650"/>
      <c r="G93" s="4636">
        <f t="shared" si="43"/>
        <v>-0.11173184357542709</v>
      </c>
      <c r="H93" s="4646"/>
      <c r="I93" s="1705">
        <f t="shared" si="55"/>
        <v>111.11111111111111</v>
      </c>
      <c r="J93" s="4636">
        <f t="shared" ref="J93" si="65">SUM(K35/K31)*100-100</f>
        <v>100</v>
      </c>
      <c r="K93" s="4637"/>
      <c r="L93" s="4636">
        <f t="shared" si="46"/>
        <v>150</v>
      </c>
      <c r="M93" s="4646"/>
      <c r="N93" s="632">
        <f t="shared" ref="N93:N112" si="66">SUM(N35/N31)*100-100</f>
        <v>107.69230769230771</v>
      </c>
      <c r="O93" s="4636">
        <f t="shared" ref="O93" si="67">SUM(P35/P31)*100-100</f>
        <v>81.818181818181813</v>
      </c>
      <c r="P93" s="4637"/>
      <c r="Q93" s="686">
        <f t="shared" si="56"/>
        <v>250</v>
      </c>
      <c r="R93" s="2"/>
    </row>
    <row r="94" spans="1:20" s="207" customFormat="1" ht="12.75" customHeight="1">
      <c r="A94" s="3551" t="s">
        <v>749</v>
      </c>
      <c r="B94" s="3546">
        <f t="shared" si="60"/>
        <v>-2.5771595354902814</v>
      </c>
      <c r="C94" s="1806"/>
      <c r="D94" s="3552">
        <f t="shared" ref="D94:D112" si="68">SUM(D36/D32)*100-100</f>
        <v>0.84951456310679418</v>
      </c>
      <c r="E94" s="4647">
        <f t="shared" ref="E94:E99" si="69">SUM(F36/F32)*100-100</f>
        <v>-0.38759689922480334</v>
      </c>
      <c r="F94" s="4648"/>
      <c r="G94" s="4649">
        <f t="shared" ref="G94:G112" si="70">SUM(G36/G32)*100-100</f>
        <v>1.9450800915331854</v>
      </c>
      <c r="H94" s="4641"/>
      <c r="I94" s="3552">
        <f t="shared" ref="I94:I112" si="71">SUM(I36/I32)*100-100</f>
        <v>-32.35294117647058</v>
      </c>
      <c r="J94" s="4649">
        <f t="shared" ref="J94:J99" si="72">SUM(K36/K32)*100-100</f>
        <v>-29.166666666666657</v>
      </c>
      <c r="K94" s="4642"/>
      <c r="L94" s="4649">
        <f t="shared" ref="L94:L112" si="73">SUM(L36/L32)*100-100</f>
        <v>-40</v>
      </c>
      <c r="M94" s="4641"/>
      <c r="N94" s="636">
        <f t="shared" si="66"/>
        <v>-5.2631578947368496</v>
      </c>
      <c r="O94" s="4649">
        <f t="shared" ref="O94:O99" si="74">SUM(P36/P32)*100-100</f>
        <v>31.25</v>
      </c>
      <c r="P94" s="4642"/>
      <c r="Q94" s="688">
        <f t="shared" ref="Q94:Q112" si="75">SUM(Q36/Q32)*100-100</f>
        <v>-31.818181818181827</v>
      </c>
      <c r="R94" s="2"/>
    </row>
    <row r="95" spans="1:20" s="207" customFormat="1" ht="15.75" customHeight="1">
      <c r="A95" s="3532" t="s">
        <v>809</v>
      </c>
      <c r="B95" s="3545">
        <f t="shared" si="60"/>
        <v>-2.7943860532443807</v>
      </c>
      <c r="C95" s="1704"/>
      <c r="D95" s="632">
        <f t="shared" si="68"/>
        <v>0.24257125530624535</v>
      </c>
      <c r="E95" s="4643">
        <f t="shared" si="69"/>
        <v>-1.2970168612191912</v>
      </c>
      <c r="F95" s="4644"/>
      <c r="G95" s="4651">
        <f t="shared" si="70"/>
        <v>1.5945330296127622</v>
      </c>
      <c r="H95" s="4652"/>
      <c r="I95" s="632">
        <f t="shared" si="71"/>
        <v>5.2631578947368354</v>
      </c>
      <c r="J95" s="4651">
        <f t="shared" si="72"/>
        <v>-16.666666666666657</v>
      </c>
      <c r="K95" s="4653"/>
      <c r="L95" s="4651">
        <f t="shared" si="73"/>
        <v>42.857142857142861</v>
      </c>
      <c r="M95" s="4652"/>
      <c r="N95" s="3549">
        <f t="shared" si="66"/>
        <v>14.285714285714278</v>
      </c>
      <c r="O95" s="4651">
        <f t="shared" si="74"/>
        <v>21.05263157894737</v>
      </c>
      <c r="P95" s="4653"/>
      <c r="Q95" s="3190">
        <f t="shared" si="75"/>
        <v>0</v>
      </c>
      <c r="R95" s="2"/>
    </row>
    <row r="96" spans="1:20" s="207" customFormat="1" ht="15.75" customHeight="1">
      <c r="A96" s="3550" t="s">
        <v>817</v>
      </c>
      <c r="B96" s="3545">
        <f t="shared" si="60"/>
        <v>-3.2217625673812194</v>
      </c>
      <c r="C96" s="1704"/>
      <c r="D96" s="632">
        <f t="shared" si="68"/>
        <v>-1.0161386730424482</v>
      </c>
      <c r="E96" s="4643">
        <f t="shared" si="69"/>
        <v>-2.933673469387756</v>
      </c>
      <c r="F96" s="4650"/>
      <c r="G96" s="4636">
        <f t="shared" si="70"/>
        <v>0.67491563554555967</v>
      </c>
      <c r="H96" s="4646"/>
      <c r="I96" s="632">
        <f t="shared" si="71"/>
        <v>-41.379310344827594</v>
      </c>
      <c r="J96" s="4636">
        <f t="shared" si="72"/>
        <v>-40</v>
      </c>
      <c r="K96" s="4637"/>
      <c r="L96" s="4636">
        <f t="shared" si="73"/>
        <v>-44.444444444444443</v>
      </c>
      <c r="M96" s="4646"/>
      <c r="N96" s="632">
        <f t="shared" si="66"/>
        <v>37.5</v>
      </c>
      <c r="O96" s="4636">
        <f t="shared" si="74"/>
        <v>35.714285714285722</v>
      </c>
      <c r="P96" s="4637"/>
      <c r="Q96" s="686">
        <f t="shared" si="75"/>
        <v>50</v>
      </c>
      <c r="R96" s="2"/>
    </row>
    <row r="97" spans="1:19" s="207" customFormat="1" ht="15.75" customHeight="1">
      <c r="A97" s="1100" t="s">
        <v>797</v>
      </c>
      <c r="B97" s="3545">
        <f t="shared" si="60"/>
        <v>-2.9437609841827737</v>
      </c>
      <c r="C97" s="1704"/>
      <c r="D97" s="632">
        <f t="shared" si="68"/>
        <v>-1.0739856801909298</v>
      </c>
      <c r="E97" s="4643">
        <f t="shared" si="69"/>
        <v>-2.1739130434782652</v>
      </c>
      <c r="F97" s="4650"/>
      <c r="G97" s="4636">
        <f t="shared" si="70"/>
        <v>-0.1118568232662227</v>
      </c>
      <c r="H97" s="4646"/>
      <c r="I97" s="632">
        <f t="shared" si="71"/>
        <v>-15.789473684210535</v>
      </c>
      <c r="J97" s="4636">
        <f t="shared" si="72"/>
        <v>0</v>
      </c>
      <c r="K97" s="4637"/>
      <c r="L97" s="4636">
        <f t="shared" si="73"/>
        <v>-60</v>
      </c>
      <c r="M97" s="4646"/>
      <c r="N97" s="632">
        <f t="shared" si="66"/>
        <v>-25.925925925925924</v>
      </c>
      <c r="O97" s="4636">
        <f t="shared" si="74"/>
        <v>-25</v>
      </c>
      <c r="P97" s="4637"/>
      <c r="Q97" s="686">
        <f t="shared" si="75"/>
        <v>-28.571428571428569</v>
      </c>
      <c r="R97" s="2"/>
    </row>
    <row r="98" spans="1:19" s="207" customFormat="1" ht="15.75" customHeight="1">
      <c r="A98" s="3551" t="s">
        <v>818</v>
      </c>
      <c r="B98" s="3546">
        <f t="shared" si="60"/>
        <v>-1.9441611422743534</v>
      </c>
      <c r="C98" s="1709"/>
      <c r="D98" s="636">
        <f t="shared" si="68"/>
        <v>-0.84235860409145857</v>
      </c>
      <c r="E98" s="4647">
        <f t="shared" si="69"/>
        <v>-1.6861219195849628</v>
      </c>
      <c r="F98" s="4648"/>
      <c r="G98" s="4649">
        <f t="shared" si="70"/>
        <v>-0.11223344556677262</v>
      </c>
      <c r="H98" s="4641"/>
      <c r="I98" s="636">
        <f t="shared" si="71"/>
        <v>13.043478260869563</v>
      </c>
      <c r="J98" s="4649">
        <f t="shared" si="72"/>
        <v>0</v>
      </c>
      <c r="K98" s="4642"/>
      <c r="L98" s="4649">
        <f t="shared" si="73"/>
        <v>50</v>
      </c>
      <c r="M98" s="4641"/>
      <c r="N98" s="636">
        <f t="shared" si="66"/>
        <v>2.7777777777777715</v>
      </c>
      <c r="O98" s="4649">
        <f t="shared" si="74"/>
        <v>9.5238095238095326</v>
      </c>
      <c r="P98" s="4642"/>
      <c r="Q98" s="688">
        <f t="shared" si="75"/>
        <v>-6.6666666666666714</v>
      </c>
      <c r="R98" s="2"/>
    </row>
    <row r="99" spans="1:19" s="207" customFormat="1" ht="15.75" customHeight="1">
      <c r="A99" s="1100" t="s">
        <v>866</v>
      </c>
      <c r="B99" s="3545">
        <f t="shared" si="60"/>
        <v>-1.5797992877953959</v>
      </c>
      <c r="C99" s="1704"/>
      <c r="D99" s="632">
        <f t="shared" si="68"/>
        <v>-0.48396854204476369</v>
      </c>
      <c r="E99" s="4643">
        <f t="shared" si="69"/>
        <v>-0.91984231274638262</v>
      </c>
      <c r="F99" s="4644"/>
      <c r="G99" s="4636">
        <f t="shared" si="70"/>
        <v>-0.11210762331837998</v>
      </c>
      <c r="H99" s="4646"/>
      <c r="I99" s="632">
        <f t="shared" si="71"/>
        <v>0</v>
      </c>
      <c r="J99" s="4636">
        <f t="shared" si="72"/>
        <v>30</v>
      </c>
      <c r="K99" s="4637"/>
      <c r="L99" s="4636">
        <f t="shared" si="73"/>
        <v>-30</v>
      </c>
      <c r="M99" s="4646"/>
      <c r="N99" s="1705">
        <f t="shared" si="66"/>
        <v>0</v>
      </c>
      <c r="O99" s="4636">
        <f t="shared" si="74"/>
        <v>-4.3478260869565162</v>
      </c>
      <c r="P99" s="4637"/>
      <c r="Q99" s="686">
        <f t="shared" si="75"/>
        <v>11.111111111111114</v>
      </c>
      <c r="R99" s="2"/>
    </row>
    <row r="100" spans="1:19" s="207" customFormat="1" ht="15.75" customHeight="1">
      <c r="A100" s="1100" t="s">
        <v>873</v>
      </c>
      <c r="B100" s="3545">
        <f t="shared" si="60"/>
        <v>-1.3018134715025838</v>
      </c>
      <c r="C100" s="1704"/>
      <c r="D100" s="632">
        <f t="shared" si="68"/>
        <v>0.54347826086956275</v>
      </c>
      <c r="E100" s="4643">
        <f>SUM(F42/F38)*100-100</f>
        <v>0.65703022339027939</v>
      </c>
      <c r="F100" s="4644"/>
      <c r="G100" s="4636">
        <f t="shared" si="70"/>
        <v>0.44692737430167995</v>
      </c>
      <c r="H100" s="4646"/>
      <c r="I100" s="632">
        <f t="shared" si="71"/>
        <v>70.588235294117652</v>
      </c>
      <c r="J100" s="4636">
        <f>SUM(K42/K38)*100-100</f>
        <v>66.666666666666686</v>
      </c>
      <c r="K100" s="4637"/>
      <c r="L100" s="4636">
        <f t="shared" si="73"/>
        <v>80</v>
      </c>
      <c r="M100" s="4646"/>
      <c r="N100" s="1705">
        <f t="shared" si="66"/>
        <v>-4.5454545454545467</v>
      </c>
      <c r="O100" s="4636">
        <f>SUM(P42/P38)*100-100</f>
        <v>-21.05263157894737</v>
      </c>
      <c r="P100" s="4637"/>
      <c r="Q100" s="686">
        <f t="shared" si="75"/>
        <v>100</v>
      </c>
      <c r="R100" s="2"/>
    </row>
    <row r="101" spans="1:19" s="207" customFormat="1" ht="15.75" customHeight="1">
      <c r="A101" s="1100" t="s">
        <v>860</v>
      </c>
      <c r="B101" s="3545">
        <f t="shared" si="60"/>
        <v>-1.5650261915540256</v>
      </c>
      <c r="C101" s="1704"/>
      <c r="D101" s="632">
        <f t="shared" si="68"/>
        <v>0.66344993968637311</v>
      </c>
      <c r="E101" s="4643">
        <f>SUM(F43/F39)*100-100</f>
        <v>1.1764705882352899</v>
      </c>
      <c r="F101" s="4644"/>
      <c r="G101" s="4636">
        <f t="shared" si="70"/>
        <v>0.22396416573349143</v>
      </c>
      <c r="H101" s="4646"/>
      <c r="I101" s="632">
        <f t="shared" si="71"/>
        <v>25</v>
      </c>
      <c r="J101" s="4636">
        <f>SUM(K43/K39)*100-100</f>
        <v>21.428571428571416</v>
      </c>
      <c r="K101" s="4637"/>
      <c r="L101" s="4636">
        <f t="shared" si="73"/>
        <v>50</v>
      </c>
      <c r="M101" s="4646"/>
      <c r="N101" s="1705">
        <f t="shared" si="66"/>
        <v>0</v>
      </c>
      <c r="O101" s="4636">
        <f>SUM(P43/P39)*100-100</f>
        <v>0</v>
      </c>
      <c r="P101" s="4637"/>
      <c r="Q101" s="686">
        <f t="shared" si="75"/>
        <v>0</v>
      </c>
      <c r="R101" s="2"/>
    </row>
    <row r="102" spans="1:19" s="207" customFormat="1" ht="15.75" customHeight="1">
      <c r="A102" s="3551" t="s">
        <v>874</v>
      </c>
      <c r="B102" s="3546">
        <f t="shared" si="60"/>
        <v>-2.0737177403627385</v>
      </c>
      <c r="C102" s="1709"/>
      <c r="D102" s="636">
        <f t="shared" si="68"/>
        <v>-0.1213592233009706</v>
      </c>
      <c r="E102" s="4647">
        <f t="shared" ref="E102" si="76">SUM(F44/F40)*100-100</f>
        <v>1.3192612137203241</v>
      </c>
      <c r="F102" s="4648"/>
      <c r="G102" s="4649">
        <f t="shared" si="70"/>
        <v>-1.3483146067415674</v>
      </c>
      <c r="H102" s="4641"/>
      <c r="I102" s="636">
        <f t="shared" si="71"/>
        <v>11.538461538461547</v>
      </c>
      <c r="J102" s="4649">
        <f t="shared" ref="J102" si="77">SUM(K44/K40)*100-100</f>
        <v>29.411764705882348</v>
      </c>
      <c r="K102" s="4642"/>
      <c r="L102" s="4649">
        <f t="shared" si="73"/>
        <v>-22.222222222222214</v>
      </c>
      <c r="M102" s="4641"/>
      <c r="N102" s="636">
        <f t="shared" si="66"/>
        <v>72.972972972972968</v>
      </c>
      <c r="O102" s="4649">
        <f t="shared" ref="O102" si="78">SUM(P44/P40)*100-100</f>
        <v>4.3478260869565162</v>
      </c>
      <c r="P102" s="4642"/>
      <c r="Q102" s="688">
        <f t="shared" si="75"/>
        <v>185.71428571428572</v>
      </c>
      <c r="R102" s="2"/>
    </row>
    <row r="103" spans="1:19" s="207" customFormat="1" ht="15.75" customHeight="1">
      <c r="A103" s="1100" t="s">
        <v>912</v>
      </c>
      <c r="B103" s="3545">
        <f>SUM(B45/B41)*100-100</f>
        <v>-1.6314716137096212</v>
      </c>
      <c r="C103" s="1704"/>
      <c r="D103" s="632">
        <f t="shared" si="68"/>
        <v>0.48632218844983299</v>
      </c>
      <c r="E103" s="4643">
        <f t="shared" ref="E103" si="79">SUM(F45/F41)*100-100</f>
        <v>1.1936339522546433</v>
      </c>
      <c r="F103" s="4644"/>
      <c r="G103" s="4636">
        <f t="shared" si="70"/>
        <v>-0.11223344556677262</v>
      </c>
      <c r="H103" s="4646"/>
      <c r="I103" s="632">
        <f t="shared" si="71"/>
        <v>10.000000000000014</v>
      </c>
      <c r="J103" s="4636">
        <f t="shared" ref="J103" si="80">SUM(K45/K41)*100-100</f>
        <v>15.384615384615373</v>
      </c>
      <c r="K103" s="4637"/>
      <c r="L103" s="4636">
        <f t="shared" si="73"/>
        <v>0</v>
      </c>
      <c r="M103" s="4646"/>
      <c r="N103" s="1705">
        <f t="shared" si="66"/>
        <v>3.125</v>
      </c>
      <c r="O103" s="4636">
        <f t="shared" ref="O103" si="81">SUM(P45/P41)*100-100</f>
        <v>-4.5454545454545467</v>
      </c>
      <c r="P103" s="4637"/>
      <c r="Q103" s="686">
        <f t="shared" si="75"/>
        <v>20</v>
      </c>
      <c r="R103" s="2"/>
    </row>
    <row r="104" spans="1:19" s="207" customFormat="1" ht="15.75" customHeight="1">
      <c r="A104" s="1100" t="s">
        <v>916</v>
      </c>
      <c r="B104" s="3545">
        <f>SUM(B46/B42)*100-100</f>
        <v>-1.476474834306714</v>
      </c>
      <c r="C104" s="1704"/>
      <c r="D104" s="632">
        <f t="shared" si="68"/>
        <v>0</v>
      </c>
      <c r="E104" s="4643">
        <f t="shared" ref="E104" si="82">SUM(F46/F42)*100-100</f>
        <v>1.5665796344647589</v>
      </c>
      <c r="F104" s="4644"/>
      <c r="G104" s="4636">
        <f t="shared" si="70"/>
        <v>-1.3348164627363701</v>
      </c>
      <c r="H104" s="4646"/>
      <c r="I104" s="632">
        <f t="shared" si="71"/>
        <v>-17.241379310344826</v>
      </c>
      <c r="J104" s="4636">
        <f t="shared" ref="J104" si="83">SUM(K46/K42)*100-100</f>
        <v>-20</v>
      </c>
      <c r="K104" s="4637"/>
      <c r="L104" s="4636">
        <f t="shared" si="73"/>
        <v>-11.111111111111114</v>
      </c>
      <c r="M104" s="4646"/>
      <c r="N104" s="1705">
        <f t="shared" si="66"/>
        <v>14.285714285714278</v>
      </c>
      <c r="O104" s="4636">
        <f t="shared" ref="O104" si="84">SUM(P46/P42)*100-100</f>
        <v>33.333333333333314</v>
      </c>
      <c r="P104" s="4637"/>
      <c r="Q104" s="686">
        <f t="shared" si="75"/>
        <v>-33.333333333333343</v>
      </c>
      <c r="R104" s="2"/>
    </row>
    <row r="105" spans="1:19">
      <c r="A105" s="1100" t="s">
        <v>934</v>
      </c>
      <c r="B105" s="3545">
        <f t="shared" ref="B105:B107" si="85">SUM(B47/B43)*100-100</f>
        <v>-1.2679850206950931</v>
      </c>
      <c r="C105" s="1704"/>
      <c r="D105" s="632">
        <f t="shared" si="68"/>
        <v>-0.29958058717795666</v>
      </c>
      <c r="E105" s="4643">
        <f t="shared" ref="E105:E107" si="86">SUM(F47/F43)*100-100</f>
        <v>0.12919896640826778</v>
      </c>
      <c r="F105" s="4644"/>
      <c r="G105" s="4636">
        <f t="shared" si="70"/>
        <v>-0.67039106145251992</v>
      </c>
      <c r="H105" s="4646"/>
      <c r="I105" s="632">
        <f t="shared" si="71"/>
        <v>-50</v>
      </c>
      <c r="J105" s="4636">
        <f t="shared" ref="J105:J107" si="87">SUM(K47/K43)*100-100</f>
        <v>-52.941176470588239</v>
      </c>
      <c r="K105" s="4637"/>
      <c r="L105" s="4636">
        <f t="shared" si="73"/>
        <v>-33.333333333333343</v>
      </c>
      <c r="M105" s="4646"/>
      <c r="N105" s="1705">
        <f t="shared" si="66"/>
        <v>-25</v>
      </c>
      <c r="O105" s="4636">
        <f t="shared" ref="O105:O107" si="88">SUM(P47/P43)*100-100</f>
        <v>-26.666666666666671</v>
      </c>
      <c r="P105" s="4637"/>
      <c r="Q105" s="686">
        <f t="shared" si="75"/>
        <v>-20</v>
      </c>
    </row>
    <row r="106" spans="1:19">
      <c r="A106" s="1100" t="s">
        <v>935</v>
      </c>
      <c r="B106" s="3545">
        <f t="shared" si="85"/>
        <v>-0.41157727031333025</v>
      </c>
      <c r="C106" s="1709"/>
      <c r="D106" s="632">
        <f t="shared" si="68"/>
        <v>0.42527339003646603</v>
      </c>
      <c r="E106" s="4638">
        <f t="shared" si="86"/>
        <v>0.9114583333333286</v>
      </c>
      <c r="F106" s="4639"/>
      <c r="G106" s="4640">
        <f t="shared" si="70"/>
        <v>0</v>
      </c>
      <c r="H106" s="4641"/>
      <c r="I106" s="632">
        <f t="shared" si="71"/>
        <v>-17.241379310344826</v>
      </c>
      <c r="J106" s="4640">
        <f t="shared" si="87"/>
        <v>-9.0909090909090935</v>
      </c>
      <c r="K106" s="4642"/>
      <c r="L106" s="4640">
        <f t="shared" si="73"/>
        <v>-42.857142857142861</v>
      </c>
      <c r="M106" s="4641"/>
      <c r="N106" s="1705">
        <f t="shared" si="66"/>
        <v>-40.625</v>
      </c>
      <c r="O106" s="4640">
        <f t="shared" si="88"/>
        <v>-12.5</v>
      </c>
      <c r="P106" s="4642"/>
      <c r="Q106" s="688">
        <f t="shared" si="75"/>
        <v>-57.5</v>
      </c>
    </row>
    <row r="107" spans="1:19">
      <c r="A107" s="3553" t="s">
        <v>936</v>
      </c>
      <c r="B107" s="3554">
        <f t="shared" si="85"/>
        <v>0.10700193941015357</v>
      </c>
      <c r="C107" s="161"/>
      <c r="D107" s="3555">
        <f t="shared" si="68"/>
        <v>1.8753781004234611</v>
      </c>
      <c r="E107" s="4631">
        <f t="shared" si="86"/>
        <v>4.8492791612057715</v>
      </c>
      <c r="F107" s="4632"/>
      <c r="G107" s="4633">
        <f t="shared" si="70"/>
        <v>-0.67415730337077662</v>
      </c>
      <c r="H107" s="4634"/>
      <c r="I107" s="3555">
        <f t="shared" si="71"/>
        <v>95.454545454545467</v>
      </c>
      <c r="J107" s="4645">
        <f t="shared" si="87"/>
        <v>146.66666666666669</v>
      </c>
      <c r="K107" s="4637"/>
      <c r="L107" s="4636">
        <f t="shared" si="73"/>
        <v>-14.285714285714292</v>
      </c>
      <c r="M107" s="4645"/>
      <c r="N107" s="3555">
        <f t="shared" si="66"/>
        <v>-30.303030303030297</v>
      </c>
      <c r="O107" s="4634">
        <f t="shared" si="88"/>
        <v>-14.285714285714292</v>
      </c>
      <c r="P107" s="4635"/>
      <c r="Q107" s="3556">
        <f t="shared" si="75"/>
        <v>-58.333333333333329</v>
      </c>
      <c r="R107" s="2497"/>
      <c r="S107" s="20"/>
    </row>
    <row r="108" spans="1:19" s="207" customFormat="1" ht="15.75" customHeight="1">
      <c r="A108" s="1100" t="s">
        <v>962</v>
      </c>
      <c r="B108" s="3545">
        <f>SUM(B50/B46)*100-100</f>
        <v>0.26641800985747466</v>
      </c>
      <c r="C108" s="161"/>
      <c r="D108" s="1705">
        <f t="shared" si="68"/>
        <v>1.8618618618618541</v>
      </c>
      <c r="E108" s="4643">
        <f t="shared" ref="E108" si="89">SUM(F50/F46)*100-100</f>
        <v>4.8843187660668264</v>
      </c>
      <c r="F108" s="4644"/>
      <c r="G108" s="4636">
        <f t="shared" si="70"/>
        <v>-0.78917700112739908</v>
      </c>
      <c r="H108" s="4645"/>
      <c r="I108" s="1705">
        <f t="shared" si="71"/>
        <v>25</v>
      </c>
      <c r="J108" s="4645">
        <f t="shared" ref="J108" si="90">SUM(K50/K46)*100-100</f>
        <v>62.5</v>
      </c>
      <c r="K108" s="4637"/>
      <c r="L108" s="4636">
        <f t="shared" si="73"/>
        <v>-50</v>
      </c>
      <c r="M108" s="4645"/>
      <c r="N108" s="1705">
        <f t="shared" si="66"/>
        <v>-20.833333333333343</v>
      </c>
      <c r="O108" s="4645">
        <f t="shared" ref="O108" si="91">SUM(P50/P46)*100-100</f>
        <v>-10</v>
      </c>
      <c r="P108" s="4637"/>
      <c r="Q108" s="684">
        <f t="shared" si="75"/>
        <v>-75</v>
      </c>
      <c r="R108" s="3362"/>
      <c r="S108" s="2"/>
    </row>
    <row r="109" spans="1:19">
      <c r="A109" s="1100" t="s">
        <v>981</v>
      </c>
      <c r="B109" s="3545">
        <f>SUM(B51/B47)*100-100</f>
        <v>0.44583444237422043</v>
      </c>
      <c r="C109" s="161"/>
      <c r="D109" s="1705">
        <f t="shared" si="68"/>
        <v>3.4855769230769198</v>
      </c>
      <c r="E109" s="4643">
        <f t="shared" ref="E109" si="92">SUM(F51/F47)*100-100</f>
        <v>8.774193548387089</v>
      </c>
      <c r="F109" s="4644"/>
      <c r="G109" s="4636">
        <f t="shared" si="70"/>
        <v>-1.124859392575928</v>
      </c>
      <c r="H109" s="4645"/>
      <c r="I109" s="1705">
        <f t="shared" si="71"/>
        <v>230</v>
      </c>
      <c r="J109" s="4645">
        <f t="shared" ref="J109" si="93">SUM(K51/K47)*100-100</f>
        <v>100</v>
      </c>
      <c r="K109" s="4637"/>
      <c r="L109" s="4636">
        <f t="shared" si="73"/>
        <v>750</v>
      </c>
      <c r="M109" s="4645"/>
      <c r="N109" s="1705">
        <f t="shared" si="66"/>
        <v>13.333333333333329</v>
      </c>
      <c r="O109" s="4645">
        <f>SUM(P51/P47)*100-100</f>
        <v>-18.181818181818173</v>
      </c>
      <c r="P109" s="4637"/>
      <c r="Q109" s="684">
        <f t="shared" si="75"/>
        <v>100</v>
      </c>
      <c r="R109" s="2497"/>
    </row>
    <row r="110" spans="1:19" s="207" customFormat="1" ht="15.75" customHeight="1">
      <c r="A110" s="3551" t="s">
        <v>1000</v>
      </c>
      <c r="B110" s="3546">
        <f>SUM(B52/B48)*100-100</f>
        <v>0.41327822956938576</v>
      </c>
      <c r="C110" s="1709"/>
      <c r="D110" s="636">
        <f t="shared" si="68"/>
        <v>5.7471264367816133</v>
      </c>
      <c r="E110" s="4647">
        <f t="shared" ref="E110" si="94">SUM(F52/F48)*100-100</f>
        <v>12.129032258064527</v>
      </c>
      <c r="F110" s="4648"/>
      <c r="G110" s="4649">
        <f t="shared" si="70"/>
        <v>0.1138952164009055</v>
      </c>
      <c r="H110" s="4641"/>
      <c r="I110" s="636">
        <f t="shared" si="71"/>
        <v>95.833333333333314</v>
      </c>
      <c r="J110" s="4649">
        <f t="shared" ref="J110" si="95">SUM(K52/K48)*100-100</f>
        <v>110</v>
      </c>
      <c r="K110" s="4642"/>
      <c r="L110" s="4649">
        <f t="shared" si="73"/>
        <v>25</v>
      </c>
      <c r="M110" s="4641"/>
      <c r="N110" s="636">
        <f t="shared" si="66"/>
        <v>-13.157894736842096</v>
      </c>
      <c r="O110" s="4649">
        <f>SUM(P52/P48)*100-100</f>
        <v>-19.047619047619051</v>
      </c>
      <c r="P110" s="4642"/>
      <c r="Q110" s="688">
        <f t="shared" si="75"/>
        <v>-5.8823529411764781</v>
      </c>
      <c r="R110" s="2"/>
    </row>
    <row r="111" spans="1:19" s="20" customFormat="1">
      <c r="A111" s="3553" t="s">
        <v>1009</v>
      </c>
      <c r="B111" s="3554">
        <f>SUM(B53/B49)*100-100</f>
        <v>0.12692898657225271</v>
      </c>
      <c r="C111" s="4077"/>
      <c r="D111" s="3555">
        <f t="shared" si="68"/>
        <v>4.8099762470308747</v>
      </c>
      <c r="E111" s="4631">
        <f t="shared" ref="E111" si="96">SUM(F53/F49)*100-100</f>
        <v>10.25</v>
      </c>
      <c r="F111" s="4632"/>
      <c r="G111" s="4633">
        <f t="shared" si="70"/>
        <v>-0.11312217194570451</v>
      </c>
      <c r="H111" s="4634"/>
      <c r="I111" s="3555">
        <f t="shared" si="71"/>
        <v>4.6511627906976827</v>
      </c>
      <c r="J111" s="4634">
        <f t="shared" ref="J111" si="97">SUM(K53/K49)*100-100</f>
        <v>8.1081081081081123</v>
      </c>
      <c r="K111" s="4635"/>
      <c r="L111" s="4633">
        <f t="shared" si="73"/>
        <v>-16.666666666666657</v>
      </c>
      <c r="M111" s="4634"/>
      <c r="N111" s="3555">
        <f t="shared" si="66"/>
        <v>95.65217391304347</v>
      </c>
      <c r="O111" s="4634">
        <f>SUM(P53/P49)*100-100</f>
        <v>83.333333333333314</v>
      </c>
      <c r="P111" s="4635"/>
      <c r="Q111" s="4078">
        <f t="shared" si="75"/>
        <v>140</v>
      </c>
      <c r="R111" s="2497"/>
    </row>
    <row r="112" spans="1:19" ht="13.5" thickBot="1">
      <c r="A112" s="1135" t="s">
        <v>1026</v>
      </c>
      <c r="B112" s="4074">
        <f>SUM(B54/B50)*100-100</f>
        <v>-7.3070280324159853E-2</v>
      </c>
      <c r="C112" s="4075"/>
      <c r="D112" s="4076">
        <f t="shared" si="68"/>
        <v>4.6580188679245111</v>
      </c>
      <c r="E112" s="4626">
        <f t="shared" ref="E112" si="98">SUM(F54/F50)*100-100</f>
        <v>9.191176470588232</v>
      </c>
      <c r="F112" s="4627"/>
      <c r="G112" s="4628">
        <f t="shared" si="70"/>
        <v>0.45454545454546746</v>
      </c>
      <c r="H112" s="4629"/>
      <c r="I112" s="4076">
        <f t="shared" si="71"/>
        <v>-33.333333333333343</v>
      </c>
      <c r="J112" s="4629">
        <f t="shared" ref="J112" si="99">SUM(K54/K50)*100-100</f>
        <v>-46.153846153846153</v>
      </c>
      <c r="K112" s="4630"/>
      <c r="L112" s="4628">
        <f t="shared" si="73"/>
        <v>50</v>
      </c>
      <c r="M112" s="4629"/>
      <c r="N112" s="4076">
        <f t="shared" si="66"/>
        <v>21.05263157894737</v>
      </c>
      <c r="O112" s="4629">
        <f>SUM(P54/P50)*100-100</f>
        <v>-22.222222222222214</v>
      </c>
      <c r="P112" s="4630"/>
      <c r="Q112" s="650">
        <f t="shared" si="75"/>
        <v>800</v>
      </c>
      <c r="R112" s="2497"/>
    </row>
    <row r="113" spans="5:10">
      <c r="E113" s="161"/>
    </row>
    <row r="116" spans="5:10">
      <c r="J116" s="23"/>
    </row>
  </sheetData>
  <mergeCells count="263">
    <mergeCell ref="L100:M100"/>
    <mergeCell ref="O100:P100"/>
    <mergeCell ref="E110:F110"/>
    <mergeCell ref="G110:H110"/>
    <mergeCell ref="J110:K110"/>
    <mergeCell ref="L110:M110"/>
    <mergeCell ref="O110:P110"/>
    <mergeCell ref="E101:F101"/>
    <mergeCell ref="G101:H101"/>
    <mergeCell ref="J101:K101"/>
    <mergeCell ref="L101:M101"/>
    <mergeCell ref="O101:P101"/>
    <mergeCell ref="E102:F102"/>
    <mergeCell ref="G102:H102"/>
    <mergeCell ref="J102:K102"/>
    <mergeCell ref="L102:M102"/>
    <mergeCell ref="O102:P102"/>
    <mergeCell ref="E107:F107"/>
    <mergeCell ref="G107:H107"/>
    <mergeCell ref="J107:K107"/>
    <mergeCell ref="L107:M107"/>
    <mergeCell ref="O107:P107"/>
    <mergeCell ref="E105:F105"/>
    <mergeCell ref="G105:H105"/>
    <mergeCell ref="O83:P83"/>
    <mergeCell ref="E85:F85"/>
    <mergeCell ref="J85:K85"/>
    <mergeCell ref="E90:F90"/>
    <mergeCell ref="G90:H90"/>
    <mergeCell ref="G89:H89"/>
    <mergeCell ref="E98:F98"/>
    <mergeCell ref="G98:H98"/>
    <mergeCell ref="J98:K98"/>
    <mergeCell ref="L98:M98"/>
    <mergeCell ref="O98:P98"/>
    <mergeCell ref="O97:P97"/>
    <mergeCell ref="E96:F96"/>
    <mergeCell ref="O88:P88"/>
    <mergeCell ref="L86:M86"/>
    <mergeCell ref="O86:P86"/>
    <mergeCell ref="E95:F95"/>
    <mergeCell ref="G95:H95"/>
    <mergeCell ref="J95:K95"/>
    <mergeCell ref="L95:M95"/>
    <mergeCell ref="O95:P95"/>
    <mergeCell ref="J86:K86"/>
    <mergeCell ref="E87:F87"/>
    <mergeCell ref="G87:H87"/>
    <mergeCell ref="L90:M90"/>
    <mergeCell ref="J90:K90"/>
    <mergeCell ref="E89:F89"/>
    <mergeCell ref="E86:F86"/>
    <mergeCell ref="G86:H86"/>
    <mergeCell ref="E88:F88"/>
    <mergeCell ref="J88:K88"/>
    <mergeCell ref="L88:M88"/>
    <mergeCell ref="G88:H88"/>
    <mergeCell ref="J89:K89"/>
    <mergeCell ref="L89:M89"/>
    <mergeCell ref="G71:H71"/>
    <mergeCell ref="G73:H73"/>
    <mergeCell ref="G75:H75"/>
    <mergeCell ref="O96:P96"/>
    <mergeCell ref="L96:M96"/>
    <mergeCell ref="J96:K96"/>
    <mergeCell ref="G96:H96"/>
    <mergeCell ref="O81:P81"/>
    <mergeCell ref="O80:P80"/>
    <mergeCell ref="L85:M85"/>
    <mergeCell ref="O85:P85"/>
    <mergeCell ref="G84:H84"/>
    <mergeCell ref="J84:K84"/>
    <mergeCell ref="J94:K94"/>
    <mergeCell ref="L94:M94"/>
    <mergeCell ref="O94:P94"/>
    <mergeCell ref="J82:K82"/>
    <mergeCell ref="G83:H83"/>
    <mergeCell ref="O84:P84"/>
    <mergeCell ref="J87:K87"/>
    <mergeCell ref="L87:M87"/>
    <mergeCell ref="O87:P87"/>
    <mergeCell ref="O89:P89"/>
    <mergeCell ref="O90:P90"/>
    <mergeCell ref="L83:M83"/>
    <mergeCell ref="L84:M84"/>
    <mergeCell ref="G67:H67"/>
    <mergeCell ref="J67:K67"/>
    <mergeCell ref="G76:H76"/>
    <mergeCell ref="J76:K76"/>
    <mergeCell ref="E67:F67"/>
    <mergeCell ref="E68:F68"/>
    <mergeCell ref="E70:F70"/>
    <mergeCell ref="E74:F74"/>
    <mergeCell ref="E72:F72"/>
    <mergeCell ref="E73:F73"/>
    <mergeCell ref="E75:F75"/>
    <mergeCell ref="E69:F69"/>
    <mergeCell ref="E71:F71"/>
    <mergeCell ref="G69:H69"/>
    <mergeCell ref="G72:H72"/>
    <mergeCell ref="G68:H68"/>
    <mergeCell ref="J75:K75"/>
    <mergeCell ref="G77:H77"/>
    <mergeCell ref="E77:F77"/>
    <mergeCell ref="L70:M70"/>
    <mergeCell ref="G74:H74"/>
    <mergeCell ref="G70:H70"/>
    <mergeCell ref="O78:P78"/>
    <mergeCell ref="O74:P74"/>
    <mergeCell ref="L80:M80"/>
    <mergeCell ref="L79:M79"/>
    <mergeCell ref="E76:F76"/>
    <mergeCell ref="J72:K72"/>
    <mergeCell ref="D2:Q2"/>
    <mergeCell ref="D60:Q60"/>
    <mergeCell ref="E62:F62"/>
    <mergeCell ref="G62:H62"/>
    <mergeCell ref="J62:K62"/>
    <mergeCell ref="L62:M62"/>
    <mergeCell ref="O62:P62"/>
    <mergeCell ref="I61:M61"/>
    <mergeCell ref="A56:P56"/>
    <mergeCell ref="A3:B3"/>
    <mergeCell ref="O67:P67"/>
    <mergeCell ref="O68:P68"/>
    <mergeCell ref="O72:P72"/>
    <mergeCell ref="O71:P71"/>
    <mergeCell ref="L68:M68"/>
    <mergeCell ref="O69:P69"/>
    <mergeCell ref="L69:M69"/>
    <mergeCell ref="L72:M72"/>
    <mergeCell ref="O70:P70"/>
    <mergeCell ref="L67:M67"/>
    <mergeCell ref="J69:K69"/>
    <mergeCell ref="O73:P73"/>
    <mergeCell ref="O75:P75"/>
    <mergeCell ref="L82:M82"/>
    <mergeCell ref="L75:M75"/>
    <mergeCell ref="L81:M81"/>
    <mergeCell ref="O76:P76"/>
    <mergeCell ref="J68:K68"/>
    <mergeCell ref="J70:K70"/>
    <mergeCell ref="J73:K73"/>
    <mergeCell ref="J74:K74"/>
    <mergeCell ref="J71:K71"/>
    <mergeCell ref="L76:M76"/>
    <mergeCell ref="L74:M74"/>
    <mergeCell ref="L78:M78"/>
    <mergeCell ref="L73:M73"/>
    <mergeCell ref="L77:M77"/>
    <mergeCell ref="O77:P77"/>
    <mergeCell ref="O79:P79"/>
    <mergeCell ref="O82:P82"/>
    <mergeCell ref="L71:M71"/>
    <mergeCell ref="J77:K77"/>
    <mergeCell ref="A61:C61"/>
    <mergeCell ref="E66:F66"/>
    <mergeCell ref="G66:H66"/>
    <mergeCell ref="E63:F63"/>
    <mergeCell ref="N61:Q61"/>
    <mergeCell ref="G63:H63"/>
    <mergeCell ref="O64:P64"/>
    <mergeCell ref="J66:K66"/>
    <mergeCell ref="D61:H61"/>
    <mergeCell ref="L66:M66"/>
    <mergeCell ref="E64:F64"/>
    <mergeCell ref="G64:H64"/>
    <mergeCell ref="J65:K65"/>
    <mergeCell ref="E65:F65"/>
    <mergeCell ref="J64:K64"/>
    <mergeCell ref="G65:H65"/>
    <mergeCell ref="L65:M65"/>
    <mergeCell ref="O66:P66"/>
    <mergeCell ref="O63:P63"/>
    <mergeCell ref="O65:P65"/>
    <mergeCell ref="L64:M64"/>
    <mergeCell ref="J63:K63"/>
    <mergeCell ref="L63:M63"/>
    <mergeCell ref="G85:H85"/>
    <mergeCell ref="G78:H78"/>
    <mergeCell ref="J81:K81"/>
    <mergeCell ref="G81:H81"/>
    <mergeCell ref="E84:F84"/>
    <mergeCell ref="E83:F83"/>
    <mergeCell ref="G79:H79"/>
    <mergeCell ref="J80:K80"/>
    <mergeCell ref="J79:K79"/>
    <mergeCell ref="E78:F78"/>
    <mergeCell ref="J78:K78"/>
    <mergeCell ref="J83:K83"/>
    <mergeCell ref="E82:F82"/>
    <mergeCell ref="G82:H82"/>
    <mergeCell ref="E81:F81"/>
    <mergeCell ref="E79:F79"/>
    <mergeCell ref="E80:F80"/>
    <mergeCell ref="G80:H80"/>
    <mergeCell ref="L92:M92"/>
    <mergeCell ref="O92:P92"/>
    <mergeCell ref="E91:F91"/>
    <mergeCell ref="G91:H91"/>
    <mergeCell ref="J91:K91"/>
    <mergeCell ref="L91:M91"/>
    <mergeCell ref="O91:P91"/>
    <mergeCell ref="E93:F93"/>
    <mergeCell ref="G93:H93"/>
    <mergeCell ref="J93:K93"/>
    <mergeCell ref="L93:M93"/>
    <mergeCell ref="O93:P93"/>
    <mergeCell ref="E92:F92"/>
    <mergeCell ref="G92:H92"/>
    <mergeCell ref="J92:K92"/>
    <mergeCell ref="E94:F94"/>
    <mergeCell ref="G94:H94"/>
    <mergeCell ref="E97:F97"/>
    <mergeCell ref="G97:H97"/>
    <mergeCell ref="E104:F104"/>
    <mergeCell ref="G104:H104"/>
    <mergeCell ref="J104:K104"/>
    <mergeCell ref="L104:M104"/>
    <mergeCell ref="O104:P104"/>
    <mergeCell ref="E103:F103"/>
    <mergeCell ref="G103:H103"/>
    <mergeCell ref="J103:K103"/>
    <mergeCell ref="L103:M103"/>
    <mergeCell ref="O103:P103"/>
    <mergeCell ref="J97:K97"/>
    <mergeCell ref="L97:M97"/>
    <mergeCell ref="E99:F99"/>
    <mergeCell ref="G99:H99"/>
    <mergeCell ref="J99:K99"/>
    <mergeCell ref="L99:M99"/>
    <mergeCell ref="O99:P99"/>
    <mergeCell ref="E100:F100"/>
    <mergeCell ref="G100:H100"/>
    <mergeCell ref="J100:K100"/>
    <mergeCell ref="O105:P105"/>
    <mergeCell ref="E106:F106"/>
    <mergeCell ref="G106:H106"/>
    <mergeCell ref="J106:K106"/>
    <mergeCell ref="L106:M106"/>
    <mergeCell ref="O106:P106"/>
    <mergeCell ref="E109:F109"/>
    <mergeCell ref="G109:H109"/>
    <mergeCell ref="J109:K109"/>
    <mergeCell ref="L109:M109"/>
    <mergeCell ref="O109:P109"/>
    <mergeCell ref="E108:F108"/>
    <mergeCell ref="G108:H108"/>
    <mergeCell ref="J108:K108"/>
    <mergeCell ref="L108:M108"/>
    <mergeCell ref="O108:P108"/>
    <mergeCell ref="J105:K105"/>
    <mergeCell ref="L105:M105"/>
    <mergeCell ref="E112:F112"/>
    <mergeCell ref="G112:H112"/>
    <mergeCell ref="J112:K112"/>
    <mergeCell ref="L112:M112"/>
    <mergeCell ref="O112:P112"/>
    <mergeCell ref="E111:F111"/>
    <mergeCell ref="G111:H111"/>
    <mergeCell ref="J111:K111"/>
    <mergeCell ref="L111:M111"/>
    <mergeCell ref="O111:P111"/>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76"/>
  <sheetViews>
    <sheetView topLeftCell="A22" workbookViewId="0">
      <selection activeCell="B76" sqref="B76"/>
    </sheetView>
  </sheetViews>
  <sheetFormatPr defaultColWidth="8.85546875" defaultRowHeight="12.75"/>
  <cols>
    <col min="1" max="1" width="7" style="1832" customWidth="1"/>
    <col min="2" max="3" width="6.42578125" style="1832" customWidth="1"/>
    <col min="4" max="4" width="7" style="1832" bestFit="1" customWidth="1"/>
    <col min="5" max="17" width="6.42578125" style="1832" customWidth="1"/>
    <col min="18" max="18" width="8.85546875" style="1832"/>
    <col min="19" max="19" width="21.85546875" style="1832" customWidth="1"/>
    <col min="20" max="20" width="13.140625" style="1832" customWidth="1"/>
    <col min="21" max="21" width="15.5703125" style="1832" customWidth="1"/>
    <col min="22" max="16384" width="8.85546875" style="1832"/>
  </cols>
  <sheetData>
    <row r="1" spans="1:17">
      <c r="A1" s="1055" t="s">
        <v>82</v>
      </c>
      <c r="B1" s="4699" t="s">
        <v>191</v>
      </c>
      <c r="C1" s="4700"/>
      <c r="D1" s="4700"/>
      <c r="E1" s="4700"/>
      <c r="F1" s="4700"/>
      <c r="G1" s="4700"/>
      <c r="H1" s="4700"/>
      <c r="I1" s="4700"/>
      <c r="J1" s="4700"/>
      <c r="K1" s="4700"/>
      <c r="L1" s="4700"/>
      <c r="M1" s="4700"/>
      <c r="N1" s="4700"/>
      <c r="O1" s="4700"/>
      <c r="P1" s="4700"/>
      <c r="Q1" s="4701"/>
    </row>
    <row r="2" spans="1:17" ht="13.5" thickBot="1">
      <c r="A2" s="4079"/>
      <c r="B2" s="4702" t="s">
        <v>714</v>
      </c>
      <c r="C2" s="4703"/>
      <c r="D2" s="4703"/>
      <c r="E2" s="4703"/>
      <c r="F2" s="4703"/>
      <c r="G2" s="4703"/>
      <c r="H2" s="4703"/>
      <c r="I2" s="4703"/>
      <c r="J2" s="4703"/>
      <c r="K2" s="4703"/>
      <c r="L2" s="4703"/>
      <c r="M2" s="4703"/>
      <c r="N2" s="4703"/>
      <c r="O2" s="4703"/>
      <c r="P2" s="4703"/>
      <c r="Q2" s="4704"/>
    </row>
    <row r="3" spans="1:17" ht="13.5" thickBot="1">
      <c r="A3" s="4710" t="s">
        <v>230</v>
      </c>
      <c r="B3" s="4711"/>
      <c r="C3" s="4712"/>
      <c r="D3" s="4707" t="s">
        <v>231</v>
      </c>
      <c r="E3" s="4708"/>
      <c r="F3" s="4708"/>
      <c r="G3" s="4709"/>
      <c r="H3" s="4707" t="s">
        <v>196</v>
      </c>
      <c r="I3" s="4708"/>
      <c r="J3" s="4708"/>
      <c r="K3" s="4708"/>
      <c r="L3" s="4709"/>
      <c r="M3" s="4707" t="s">
        <v>103</v>
      </c>
      <c r="N3" s="4708"/>
      <c r="O3" s="4708"/>
      <c r="P3" s="4708"/>
      <c r="Q3" s="4709"/>
    </row>
    <row r="4" spans="1:17" s="3" customFormat="1" ht="45">
      <c r="A4" s="4237" t="s">
        <v>718</v>
      </c>
      <c r="B4" s="3497" t="s">
        <v>233</v>
      </c>
      <c r="C4" s="3497" t="s">
        <v>234</v>
      </c>
      <c r="D4" s="4238" t="s">
        <v>235</v>
      </c>
      <c r="E4" s="4239" t="s">
        <v>717</v>
      </c>
      <c r="F4" s="3500" t="s">
        <v>200</v>
      </c>
      <c r="G4" s="3503" t="s">
        <v>107</v>
      </c>
      <c r="H4" s="4240" t="s">
        <v>105</v>
      </c>
      <c r="I4" s="3499" t="s">
        <v>235</v>
      </c>
      <c r="J4" s="4239" t="s">
        <v>717</v>
      </c>
      <c r="K4" s="4241" t="s">
        <v>200</v>
      </c>
      <c r="L4" s="3503" t="s">
        <v>107</v>
      </c>
      <c r="M4" s="4242" t="s">
        <v>105</v>
      </c>
      <c r="N4" s="3499" t="s">
        <v>235</v>
      </c>
      <c r="O4" s="4239" t="s">
        <v>717</v>
      </c>
      <c r="P4" s="4241" t="s">
        <v>200</v>
      </c>
      <c r="Q4" s="4243" t="s">
        <v>107</v>
      </c>
    </row>
    <row r="5" spans="1:17">
      <c r="A5" s="4185" t="s">
        <v>603</v>
      </c>
      <c r="B5" s="4098">
        <v>16300</v>
      </c>
      <c r="C5" s="4186">
        <v>15360</v>
      </c>
      <c r="D5" s="4187">
        <v>4001</v>
      </c>
      <c r="E5" s="4234">
        <f t="shared" ref="E5:E10" si="0">SUM(D5/C5)*100</f>
        <v>26.048177083333336</v>
      </c>
      <c r="F5" s="4188">
        <v>2822</v>
      </c>
      <c r="G5" s="4189">
        <f t="shared" ref="G5:G25" si="1">SUM(D5-F5)</f>
        <v>1179</v>
      </c>
      <c r="H5" s="4190">
        <v>288</v>
      </c>
      <c r="I5" s="4191">
        <v>73</v>
      </c>
      <c r="J5" s="4244">
        <f>SUM(I5/H5)*100</f>
        <v>25.347222222222221</v>
      </c>
      <c r="K5" s="4102">
        <v>56</v>
      </c>
      <c r="L5" s="4189">
        <f t="shared" ref="L5:L12" si="2">SUM(I5-K5)</f>
        <v>17</v>
      </c>
      <c r="M5" s="4192">
        <v>426</v>
      </c>
      <c r="N5" s="4193">
        <v>118</v>
      </c>
      <c r="O5" s="4234">
        <f t="shared" ref="O5:O12" si="3">SUM(N5/M5)*100</f>
        <v>27.699530516431924</v>
      </c>
      <c r="P5" s="4101">
        <v>103</v>
      </c>
      <c r="Q5" s="4194">
        <f t="shared" ref="Q5:Q12" si="4">SUM(N5-P5)</f>
        <v>15</v>
      </c>
    </row>
    <row r="6" spans="1:17">
      <c r="A6" s="4124" t="s">
        <v>641</v>
      </c>
      <c r="B6" s="4107">
        <v>16350</v>
      </c>
      <c r="C6" s="4108">
        <v>15395</v>
      </c>
      <c r="D6" s="4128">
        <v>4008</v>
      </c>
      <c r="E6" s="4160">
        <f t="shared" si="0"/>
        <v>26.034426761935691</v>
      </c>
      <c r="F6" s="4195">
        <v>2824</v>
      </c>
      <c r="G6" s="4196">
        <f t="shared" si="1"/>
        <v>1184</v>
      </c>
      <c r="H6" s="2628">
        <v>232</v>
      </c>
      <c r="I6" s="4197">
        <v>49</v>
      </c>
      <c r="J6" s="4160">
        <f t="shared" ref="J6:J12" si="5">SUM(I6/H6)*100</f>
        <v>21.120689655172413</v>
      </c>
      <c r="K6" s="4195">
        <v>37</v>
      </c>
      <c r="L6" s="4196">
        <f t="shared" si="2"/>
        <v>12</v>
      </c>
      <c r="M6" s="4198">
        <v>158</v>
      </c>
      <c r="N6" s="4197">
        <v>46</v>
      </c>
      <c r="O6" s="4160">
        <f t="shared" si="3"/>
        <v>29.11392405063291</v>
      </c>
      <c r="P6" s="4195">
        <v>38</v>
      </c>
      <c r="Q6" s="4196">
        <f t="shared" si="4"/>
        <v>8</v>
      </c>
    </row>
    <row r="7" spans="1:17">
      <c r="A7" s="4124" t="s">
        <v>654</v>
      </c>
      <c r="B7" s="4107">
        <v>16380</v>
      </c>
      <c r="C7" s="4108">
        <v>15430</v>
      </c>
      <c r="D7" s="4128">
        <v>4009</v>
      </c>
      <c r="E7" s="4160">
        <f t="shared" si="0"/>
        <v>25.981853532080361</v>
      </c>
      <c r="F7" s="4195">
        <v>2821</v>
      </c>
      <c r="G7" s="4196">
        <f t="shared" si="1"/>
        <v>1188</v>
      </c>
      <c r="H7" s="2628">
        <v>172</v>
      </c>
      <c r="I7" s="4199">
        <v>52</v>
      </c>
      <c r="J7" s="4160">
        <f t="shared" si="5"/>
        <v>30.232558139534881</v>
      </c>
      <c r="K7" s="4195">
        <v>44</v>
      </c>
      <c r="L7" s="4196">
        <f t="shared" si="2"/>
        <v>8</v>
      </c>
      <c r="M7" s="4198">
        <v>141</v>
      </c>
      <c r="N7" s="4197">
        <v>54</v>
      </c>
      <c r="O7" s="4160">
        <f t="shared" si="3"/>
        <v>38.297872340425535</v>
      </c>
      <c r="P7" s="4195">
        <v>44</v>
      </c>
      <c r="Q7" s="4196">
        <f t="shared" si="4"/>
        <v>10</v>
      </c>
    </row>
    <row r="8" spans="1:17">
      <c r="A8" s="4125" t="s">
        <v>655</v>
      </c>
      <c r="B8" s="4114">
        <v>16335</v>
      </c>
      <c r="C8" s="4115">
        <v>15376</v>
      </c>
      <c r="D8" s="4131">
        <v>4007</v>
      </c>
      <c r="E8" s="4161">
        <f t="shared" si="0"/>
        <v>26.060093652445371</v>
      </c>
      <c r="F8" s="4200">
        <v>2824</v>
      </c>
      <c r="G8" s="4201">
        <f t="shared" si="1"/>
        <v>1183</v>
      </c>
      <c r="H8" s="2620">
        <v>183</v>
      </c>
      <c r="I8" s="4202">
        <v>73</v>
      </c>
      <c r="J8" s="4161">
        <f t="shared" si="5"/>
        <v>39.89071038251366</v>
      </c>
      <c r="K8" s="4200">
        <v>61</v>
      </c>
      <c r="L8" s="4201">
        <f t="shared" si="2"/>
        <v>12</v>
      </c>
      <c r="M8" s="4203">
        <v>228</v>
      </c>
      <c r="N8" s="4204">
        <v>64</v>
      </c>
      <c r="O8" s="4161">
        <f t="shared" si="3"/>
        <v>28.07017543859649</v>
      </c>
      <c r="P8" s="4200">
        <v>54</v>
      </c>
      <c r="Q8" s="4201">
        <f t="shared" si="4"/>
        <v>10</v>
      </c>
    </row>
    <row r="9" spans="1:17">
      <c r="A9" s="4185" t="s">
        <v>705</v>
      </c>
      <c r="B9" s="4107">
        <v>16163</v>
      </c>
      <c r="C9" s="4108">
        <v>15213</v>
      </c>
      <c r="D9" s="4128">
        <v>3957</v>
      </c>
      <c r="E9" s="4160">
        <f t="shared" si="0"/>
        <v>26.010648787221456</v>
      </c>
      <c r="F9" s="4195">
        <v>2788</v>
      </c>
      <c r="G9" s="4189">
        <f t="shared" si="1"/>
        <v>1169</v>
      </c>
      <c r="H9" s="2628">
        <v>262</v>
      </c>
      <c r="I9" s="4191">
        <v>70</v>
      </c>
      <c r="J9" s="4160">
        <f t="shared" si="5"/>
        <v>26.717557251908396</v>
      </c>
      <c r="K9" s="4195">
        <v>58</v>
      </c>
      <c r="L9" s="4189">
        <f t="shared" si="2"/>
        <v>12</v>
      </c>
      <c r="M9" s="4198">
        <v>432</v>
      </c>
      <c r="N9" s="4197">
        <v>123</v>
      </c>
      <c r="O9" s="4160">
        <f t="shared" si="3"/>
        <v>28.472222222222221</v>
      </c>
      <c r="P9" s="4195">
        <v>115</v>
      </c>
      <c r="Q9" s="4189">
        <f t="shared" si="4"/>
        <v>8</v>
      </c>
    </row>
    <row r="10" spans="1:17">
      <c r="A10" s="4124" t="s">
        <v>723</v>
      </c>
      <c r="B10" s="4107">
        <v>16246</v>
      </c>
      <c r="C10" s="4108">
        <v>15268</v>
      </c>
      <c r="D10" s="4128">
        <v>3982</v>
      </c>
      <c r="E10" s="4160">
        <f t="shared" si="0"/>
        <v>26.080691642651299</v>
      </c>
      <c r="F10" s="4195">
        <v>2779</v>
      </c>
      <c r="G10" s="4196">
        <f t="shared" si="1"/>
        <v>1203</v>
      </c>
      <c r="H10" s="2628">
        <v>231</v>
      </c>
      <c r="I10" s="4199">
        <v>59</v>
      </c>
      <c r="J10" s="4160">
        <f t="shared" si="5"/>
        <v>25.541125541125542</v>
      </c>
      <c r="K10" s="4110">
        <v>45</v>
      </c>
      <c r="L10" s="4205">
        <f t="shared" si="2"/>
        <v>14</v>
      </c>
      <c r="M10" s="4198">
        <v>150</v>
      </c>
      <c r="N10" s="4197">
        <v>41</v>
      </c>
      <c r="O10" s="4160">
        <f t="shared" si="3"/>
        <v>27.333333333333332</v>
      </c>
      <c r="P10" s="4195">
        <v>35</v>
      </c>
      <c r="Q10" s="4196">
        <f t="shared" si="4"/>
        <v>6</v>
      </c>
    </row>
    <row r="11" spans="1:17">
      <c r="A11" s="4124" t="s">
        <v>724</v>
      </c>
      <c r="B11" s="4107">
        <v>16260</v>
      </c>
      <c r="C11" s="4108">
        <v>15305</v>
      </c>
      <c r="D11" s="4128">
        <v>3996</v>
      </c>
      <c r="E11" s="4160">
        <f>SUM(D11/C11)*100</f>
        <v>26.109114668409017</v>
      </c>
      <c r="F11" s="4110">
        <v>2788</v>
      </c>
      <c r="G11" s="4205">
        <f t="shared" si="1"/>
        <v>1208</v>
      </c>
      <c r="H11" s="2634">
        <v>145</v>
      </c>
      <c r="I11" s="4128">
        <v>53</v>
      </c>
      <c r="J11" s="4160">
        <f t="shared" si="5"/>
        <v>36.551724137931032</v>
      </c>
      <c r="K11" s="4110">
        <v>48</v>
      </c>
      <c r="L11" s="4205">
        <f t="shared" si="2"/>
        <v>5</v>
      </c>
      <c r="M11" s="4198">
        <v>135</v>
      </c>
      <c r="N11" s="4197">
        <v>44</v>
      </c>
      <c r="O11" s="4160">
        <f t="shared" si="3"/>
        <v>32.592592592592595</v>
      </c>
      <c r="P11" s="4110">
        <v>40</v>
      </c>
      <c r="Q11" s="4205">
        <f t="shared" si="4"/>
        <v>4</v>
      </c>
    </row>
    <row r="12" spans="1:17">
      <c r="A12" s="4125" t="s">
        <v>763</v>
      </c>
      <c r="B12" s="4114">
        <v>16103</v>
      </c>
      <c r="C12" s="4115">
        <v>15186</v>
      </c>
      <c r="D12" s="4131">
        <v>3984</v>
      </c>
      <c r="E12" s="4161">
        <f>SUM(D12/C12)*100</f>
        <v>26.234689845910708</v>
      </c>
      <c r="F12" s="4117">
        <v>2777</v>
      </c>
      <c r="G12" s="4206">
        <f t="shared" si="1"/>
        <v>1207</v>
      </c>
      <c r="H12" s="2640">
        <v>173</v>
      </c>
      <c r="I12" s="4131">
        <v>52</v>
      </c>
      <c r="J12" s="4161">
        <f t="shared" si="5"/>
        <v>30.057803468208093</v>
      </c>
      <c r="K12" s="4117">
        <v>36</v>
      </c>
      <c r="L12" s="4206">
        <f t="shared" si="2"/>
        <v>16</v>
      </c>
      <c r="M12" s="4203">
        <v>236</v>
      </c>
      <c r="N12" s="4204">
        <v>81</v>
      </c>
      <c r="O12" s="4161">
        <f t="shared" si="3"/>
        <v>34.322033898305079</v>
      </c>
      <c r="P12" s="4117">
        <v>52</v>
      </c>
      <c r="Q12" s="4206">
        <f t="shared" si="4"/>
        <v>29</v>
      </c>
    </row>
    <row r="13" spans="1:17">
      <c r="A13" s="4185" t="s">
        <v>746</v>
      </c>
      <c r="B13" s="4107">
        <v>15889</v>
      </c>
      <c r="C13" s="4108">
        <v>15018</v>
      </c>
      <c r="D13" s="4128">
        <v>3932</v>
      </c>
      <c r="E13" s="4160">
        <f t="shared" ref="E13:E15" si="6">SUM(D13/C13)*100</f>
        <v>26.181915035290988</v>
      </c>
      <c r="F13" s="4195">
        <v>2730</v>
      </c>
      <c r="G13" s="4189">
        <f t="shared" si="1"/>
        <v>1202</v>
      </c>
      <c r="H13" s="2628">
        <v>271</v>
      </c>
      <c r="I13" s="4191">
        <v>73</v>
      </c>
      <c r="J13" s="4160">
        <f t="shared" ref="J13:J24" si="7">SUM(I13/H13)*100</f>
        <v>26.937269372693727</v>
      </c>
      <c r="K13" s="4195">
        <v>68</v>
      </c>
      <c r="L13" s="4189">
        <f t="shared" ref="L13:L24" si="8">SUM(I13-K13)</f>
        <v>5</v>
      </c>
      <c r="M13" s="4198">
        <v>427</v>
      </c>
      <c r="N13" s="4197">
        <v>121</v>
      </c>
      <c r="O13" s="4160">
        <f t="shared" ref="O13:O24" si="9">SUM(N13/M13)*100</f>
        <v>28.337236533957842</v>
      </c>
      <c r="P13" s="4195">
        <v>111</v>
      </c>
      <c r="Q13" s="4189">
        <f t="shared" ref="Q13:Q24" si="10">SUM(N13-P13)</f>
        <v>10</v>
      </c>
    </row>
    <row r="14" spans="1:17">
      <c r="A14" s="4124" t="s">
        <v>747</v>
      </c>
      <c r="B14" s="4107">
        <v>15954</v>
      </c>
      <c r="C14" s="4108">
        <v>15057</v>
      </c>
      <c r="D14" s="4128">
        <v>3950</v>
      </c>
      <c r="E14" s="4160">
        <f t="shared" si="6"/>
        <v>26.233645480507406</v>
      </c>
      <c r="F14" s="4195">
        <v>2748</v>
      </c>
      <c r="G14" s="4196">
        <f t="shared" si="1"/>
        <v>1202</v>
      </c>
      <c r="H14" s="2628">
        <v>220</v>
      </c>
      <c r="I14" s="4199">
        <v>63</v>
      </c>
      <c r="J14" s="4160">
        <f t="shared" si="7"/>
        <v>28.636363636363637</v>
      </c>
      <c r="K14" s="4110">
        <v>53</v>
      </c>
      <c r="L14" s="4205">
        <f t="shared" si="8"/>
        <v>10</v>
      </c>
      <c r="M14" s="4198">
        <v>155</v>
      </c>
      <c r="N14" s="4197">
        <v>31</v>
      </c>
      <c r="O14" s="4160">
        <f t="shared" si="9"/>
        <v>20</v>
      </c>
      <c r="P14" s="4195">
        <v>30</v>
      </c>
      <c r="Q14" s="4196">
        <f t="shared" si="10"/>
        <v>1</v>
      </c>
    </row>
    <row r="15" spans="1:17" ht="15" customHeight="1">
      <c r="A15" s="4124" t="s">
        <v>748</v>
      </c>
      <c r="B15" s="4107">
        <v>15932</v>
      </c>
      <c r="C15" s="4108">
        <v>15028</v>
      </c>
      <c r="D15" s="4128">
        <v>3954</v>
      </c>
      <c r="E15" s="4160">
        <f t="shared" si="6"/>
        <v>26.31088634548842</v>
      </c>
      <c r="F15" s="4110">
        <v>2749</v>
      </c>
      <c r="G15" s="4205">
        <f t="shared" si="1"/>
        <v>1205</v>
      </c>
      <c r="H15" s="2634">
        <v>139</v>
      </c>
      <c r="I15" s="4128">
        <v>42</v>
      </c>
      <c r="J15" s="4160">
        <f t="shared" si="7"/>
        <v>30.215827338129497</v>
      </c>
      <c r="K15" s="4110">
        <v>35</v>
      </c>
      <c r="L15" s="4205">
        <f t="shared" si="8"/>
        <v>7</v>
      </c>
      <c r="M15" s="4198">
        <v>145</v>
      </c>
      <c r="N15" s="4197">
        <v>37</v>
      </c>
      <c r="O15" s="4160">
        <f t="shared" si="9"/>
        <v>25.517241379310345</v>
      </c>
      <c r="P15" s="4110">
        <v>32</v>
      </c>
      <c r="Q15" s="4205">
        <f t="shared" si="10"/>
        <v>5</v>
      </c>
    </row>
    <row r="16" spans="1:17" ht="15" customHeight="1">
      <c r="A16" s="4125" t="s">
        <v>749</v>
      </c>
      <c r="B16" s="4114">
        <v>15688</v>
      </c>
      <c r="C16" s="4115">
        <v>14803</v>
      </c>
      <c r="D16" s="4131">
        <v>3899</v>
      </c>
      <c r="E16" s="4161">
        <f t="shared" ref="E16:E25" si="11">SUM(D16/C16)*100</f>
        <v>26.339255556306153</v>
      </c>
      <c r="F16" s="4117">
        <v>2719</v>
      </c>
      <c r="G16" s="4206">
        <f t="shared" si="1"/>
        <v>1180</v>
      </c>
      <c r="H16" s="2640">
        <v>142</v>
      </c>
      <c r="I16" s="4131">
        <v>48</v>
      </c>
      <c r="J16" s="4161">
        <f t="shared" si="7"/>
        <v>33.802816901408448</v>
      </c>
      <c r="K16" s="4117">
        <v>39</v>
      </c>
      <c r="L16" s="4206">
        <f t="shared" si="8"/>
        <v>9</v>
      </c>
      <c r="M16" s="4203">
        <v>239</v>
      </c>
      <c r="N16" s="4204">
        <v>66</v>
      </c>
      <c r="O16" s="4161">
        <f t="shared" si="9"/>
        <v>27.615062761506277</v>
      </c>
      <c r="P16" s="4117">
        <v>48</v>
      </c>
      <c r="Q16" s="4206">
        <f t="shared" si="10"/>
        <v>18</v>
      </c>
    </row>
    <row r="17" spans="1:23" ht="15" customHeight="1">
      <c r="A17" s="4185" t="s">
        <v>809</v>
      </c>
      <c r="B17" s="4107">
        <v>15445</v>
      </c>
      <c r="C17" s="4108">
        <v>14599</v>
      </c>
      <c r="D17" s="4128">
        <v>3818</v>
      </c>
      <c r="E17" s="4160">
        <f t="shared" si="11"/>
        <v>26.152476196999796</v>
      </c>
      <c r="F17" s="4195">
        <v>2646</v>
      </c>
      <c r="G17" s="4189">
        <f t="shared" si="1"/>
        <v>1172</v>
      </c>
      <c r="H17" s="2628">
        <v>239</v>
      </c>
      <c r="I17" s="4191">
        <v>60</v>
      </c>
      <c r="J17" s="4160">
        <f t="shared" si="7"/>
        <v>25.10460251046025</v>
      </c>
      <c r="K17" s="4195">
        <v>45</v>
      </c>
      <c r="L17" s="4189">
        <f t="shared" si="8"/>
        <v>15</v>
      </c>
      <c r="M17" s="4198">
        <v>425</v>
      </c>
      <c r="N17" s="4197">
        <v>127</v>
      </c>
      <c r="O17" s="4160">
        <f t="shared" si="9"/>
        <v>29.882352941176471</v>
      </c>
      <c r="P17" s="4195">
        <v>113</v>
      </c>
      <c r="Q17" s="4189">
        <f t="shared" si="10"/>
        <v>14</v>
      </c>
    </row>
    <row r="18" spans="1:23" ht="15" customHeight="1">
      <c r="A18" s="4124" t="s">
        <v>817</v>
      </c>
      <c r="B18" s="4126">
        <v>15440</v>
      </c>
      <c r="C18" s="4127">
        <v>14575</v>
      </c>
      <c r="D18" s="4128">
        <v>3814</v>
      </c>
      <c r="E18" s="4160">
        <f t="shared" si="11"/>
        <v>26.168096054888508</v>
      </c>
      <c r="F18" s="4195">
        <v>2644</v>
      </c>
      <c r="G18" s="4196">
        <f t="shared" si="1"/>
        <v>1170</v>
      </c>
      <c r="H18" s="2628">
        <v>195</v>
      </c>
      <c r="I18" s="4199">
        <v>60</v>
      </c>
      <c r="J18" s="4160">
        <f t="shared" si="7"/>
        <v>30.76923076923077</v>
      </c>
      <c r="K18" s="4110">
        <v>52</v>
      </c>
      <c r="L18" s="4205">
        <f t="shared" si="8"/>
        <v>8</v>
      </c>
      <c r="M18" s="4198">
        <v>202</v>
      </c>
      <c r="N18" s="4197">
        <v>60</v>
      </c>
      <c r="O18" s="4160">
        <f t="shared" si="9"/>
        <v>29.702970297029701</v>
      </c>
      <c r="P18" s="4195">
        <v>56</v>
      </c>
      <c r="Q18" s="4196">
        <f t="shared" si="10"/>
        <v>4</v>
      </c>
      <c r="S18" s="2154"/>
    </row>
    <row r="19" spans="1:23" ht="15" customHeight="1">
      <c r="A19" s="4124" t="s">
        <v>797</v>
      </c>
      <c r="B19" s="4126">
        <v>15463</v>
      </c>
      <c r="C19" s="4127">
        <v>14578</v>
      </c>
      <c r="D19" s="4128">
        <v>3804</v>
      </c>
      <c r="E19" s="4160">
        <f t="shared" si="11"/>
        <v>26.094114418987512</v>
      </c>
      <c r="F19" s="4195">
        <v>2634</v>
      </c>
      <c r="G19" s="4196">
        <f t="shared" si="1"/>
        <v>1170</v>
      </c>
      <c r="H19" s="2628">
        <v>168</v>
      </c>
      <c r="I19" s="4199">
        <v>50</v>
      </c>
      <c r="J19" s="4160">
        <f t="shared" si="7"/>
        <v>29.761904761904763</v>
      </c>
      <c r="K19" s="4110">
        <v>43</v>
      </c>
      <c r="L19" s="4205">
        <f t="shared" si="8"/>
        <v>7</v>
      </c>
      <c r="M19" s="4198">
        <v>144</v>
      </c>
      <c r="N19" s="4197">
        <v>60</v>
      </c>
      <c r="O19" s="4160">
        <f t="shared" si="9"/>
        <v>41.666666666666671</v>
      </c>
      <c r="P19" s="4195">
        <v>53</v>
      </c>
      <c r="Q19" s="4196">
        <f t="shared" si="10"/>
        <v>7</v>
      </c>
    </row>
    <row r="20" spans="1:23" ht="15" customHeight="1">
      <c r="A20" s="4125" t="s">
        <v>818</v>
      </c>
      <c r="B20" s="4129">
        <v>15383</v>
      </c>
      <c r="C20" s="4130">
        <v>14493</v>
      </c>
      <c r="D20" s="4131">
        <v>3773</v>
      </c>
      <c r="E20" s="4161">
        <f t="shared" si="11"/>
        <v>26.033257434623614</v>
      </c>
      <c r="F20" s="4200">
        <v>2639</v>
      </c>
      <c r="G20" s="4201">
        <f t="shared" si="1"/>
        <v>1134</v>
      </c>
      <c r="H20" s="2620">
        <v>161</v>
      </c>
      <c r="I20" s="4202">
        <v>42</v>
      </c>
      <c r="J20" s="4161">
        <f t="shared" si="7"/>
        <v>26.086956521739129</v>
      </c>
      <c r="K20" s="4117">
        <v>36</v>
      </c>
      <c r="L20" s="4206">
        <f t="shared" si="8"/>
        <v>6</v>
      </c>
      <c r="M20" s="4203">
        <v>237</v>
      </c>
      <c r="N20" s="4204">
        <v>73</v>
      </c>
      <c r="O20" s="4161">
        <f t="shared" si="9"/>
        <v>30.801687763713083</v>
      </c>
      <c r="P20" s="4200">
        <v>51</v>
      </c>
      <c r="Q20" s="4201">
        <f t="shared" si="10"/>
        <v>22</v>
      </c>
      <c r="T20" s="1831"/>
      <c r="U20" s="1831"/>
      <c r="W20" s="1831"/>
    </row>
    <row r="21" spans="1:23" ht="15" customHeight="1">
      <c r="A21" s="4132" t="s">
        <v>994</v>
      </c>
      <c r="B21" s="4126">
        <v>15201</v>
      </c>
      <c r="C21" s="4127">
        <v>14337</v>
      </c>
      <c r="D21" s="4128">
        <v>3392</v>
      </c>
      <c r="E21" s="4160">
        <f t="shared" si="11"/>
        <v>23.65906396038223</v>
      </c>
      <c r="F21" s="4195">
        <v>2561</v>
      </c>
      <c r="G21" s="4196">
        <f t="shared" si="1"/>
        <v>831</v>
      </c>
      <c r="H21" s="2628">
        <v>217</v>
      </c>
      <c r="I21" s="4199">
        <v>58</v>
      </c>
      <c r="J21" s="4160">
        <f t="shared" si="7"/>
        <v>26.728110599078342</v>
      </c>
      <c r="K21" s="4207">
        <v>54</v>
      </c>
      <c r="L21" s="4205">
        <f t="shared" si="8"/>
        <v>4</v>
      </c>
      <c r="M21" s="4198">
        <v>391</v>
      </c>
      <c r="N21" s="4197">
        <v>122</v>
      </c>
      <c r="O21" s="4160">
        <f t="shared" si="9"/>
        <v>31.202046035805626</v>
      </c>
      <c r="P21" s="4195">
        <v>109</v>
      </c>
      <c r="Q21" s="4196">
        <f t="shared" si="10"/>
        <v>13</v>
      </c>
      <c r="T21" s="2154"/>
    </row>
    <row r="22" spans="1:23" ht="15" customHeight="1">
      <c r="A22" s="4133" t="s">
        <v>873</v>
      </c>
      <c r="B22" s="4126">
        <v>15239</v>
      </c>
      <c r="C22" s="4127">
        <v>14355</v>
      </c>
      <c r="D22" s="4128">
        <v>3402</v>
      </c>
      <c r="E22" s="4160">
        <f t="shared" si="11"/>
        <v>23.699059561128529</v>
      </c>
      <c r="F22" s="4195">
        <v>2566</v>
      </c>
      <c r="G22" s="4196">
        <f t="shared" si="1"/>
        <v>836</v>
      </c>
      <c r="H22" s="2628">
        <v>177</v>
      </c>
      <c r="I22" s="4199">
        <v>51</v>
      </c>
      <c r="J22" s="4160">
        <f t="shared" si="7"/>
        <v>28.8135593220339</v>
      </c>
      <c r="K22" s="4195">
        <v>42</v>
      </c>
      <c r="L22" s="4196">
        <f t="shared" si="8"/>
        <v>9</v>
      </c>
      <c r="M22" s="4198">
        <v>121</v>
      </c>
      <c r="N22" s="4197">
        <v>32</v>
      </c>
      <c r="O22" s="4160">
        <f t="shared" si="9"/>
        <v>26.446280991735538</v>
      </c>
      <c r="P22" s="4195">
        <v>28</v>
      </c>
      <c r="Q22" s="4196">
        <f t="shared" si="10"/>
        <v>4</v>
      </c>
      <c r="S22" s="2154"/>
      <c r="T22" s="1831"/>
    </row>
    <row r="23" spans="1:23" ht="15" customHeight="1">
      <c r="A23" s="4133" t="s">
        <v>860</v>
      </c>
      <c r="B23" s="4126">
        <v>15221</v>
      </c>
      <c r="C23" s="4127">
        <v>14316</v>
      </c>
      <c r="D23" s="4121">
        <v>3404</v>
      </c>
      <c r="E23" s="4160">
        <f t="shared" si="11"/>
        <v>23.777591506007266</v>
      </c>
      <c r="F23" s="4195">
        <v>2571</v>
      </c>
      <c r="G23" s="4196">
        <f t="shared" si="1"/>
        <v>833</v>
      </c>
      <c r="H23" s="2628">
        <v>127</v>
      </c>
      <c r="I23" s="4199">
        <v>35</v>
      </c>
      <c r="J23" s="4160">
        <f t="shared" si="7"/>
        <v>27.559055118110237</v>
      </c>
      <c r="K23" s="4110">
        <v>31</v>
      </c>
      <c r="L23" s="4196">
        <f t="shared" si="8"/>
        <v>4</v>
      </c>
      <c r="M23" s="4208">
        <v>144</v>
      </c>
      <c r="N23" s="4197">
        <v>37</v>
      </c>
      <c r="O23" s="4160">
        <f t="shared" si="9"/>
        <v>25.694444444444443</v>
      </c>
      <c r="P23" s="4195">
        <v>35</v>
      </c>
      <c r="Q23" s="4196">
        <f t="shared" si="10"/>
        <v>2</v>
      </c>
    </row>
    <row r="24" spans="1:23" ht="15" customHeight="1">
      <c r="A24" s="4125" t="s">
        <v>874</v>
      </c>
      <c r="B24" s="4129">
        <v>15064</v>
      </c>
      <c r="C24" s="4130">
        <v>14193</v>
      </c>
      <c r="D24" s="4131">
        <v>3374</v>
      </c>
      <c r="E24" s="4161">
        <f t="shared" si="11"/>
        <v>23.772282110899738</v>
      </c>
      <c r="F24" s="4200">
        <v>2553</v>
      </c>
      <c r="G24" s="4201">
        <f t="shared" si="1"/>
        <v>821</v>
      </c>
      <c r="H24" s="2620">
        <v>159</v>
      </c>
      <c r="I24" s="4202">
        <v>53</v>
      </c>
      <c r="J24" s="4161">
        <f t="shared" si="7"/>
        <v>33.333333333333329</v>
      </c>
      <c r="K24" s="4117">
        <v>44</v>
      </c>
      <c r="L24" s="4206">
        <f t="shared" si="8"/>
        <v>9</v>
      </c>
      <c r="M24" s="4203">
        <v>316</v>
      </c>
      <c r="N24" s="4204">
        <v>87</v>
      </c>
      <c r="O24" s="4161">
        <f t="shared" si="9"/>
        <v>27.531645569620256</v>
      </c>
      <c r="P24" s="4200">
        <v>61</v>
      </c>
      <c r="Q24" s="4201">
        <f t="shared" si="10"/>
        <v>26</v>
      </c>
      <c r="T24" s="1831"/>
      <c r="U24" s="1831"/>
      <c r="W24" s="1831"/>
    </row>
    <row r="25" spans="1:23" ht="15" customHeight="1">
      <c r="A25" s="4132" t="s">
        <v>912</v>
      </c>
      <c r="B25" s="4126">
        <v>14953</v>
      </c>
      <c r="C25" s="4127">
        <v>14066</v>
      </c>
      <c r="D25" s="4128">
        <v>3322</v>
      </c>
      <c r="E25" s="4160">
        <f t="shared" si="11"/>
        <v>23.617233044220104</v>
      </c>
      <c r="F25" s="4195">
        <v>2501</v>
      </c>
      <c r="G25" s="4196">
        <f t="shared" si="1"/>
        <v>821</v>
      </c>
      <c r="H25" s="2628">
        <v>228</v>
      </c>
      <c r="I25" s="4199">
        <v>62</v>
      </c>
      <c r="J25" s="4245">
        <f t="shared" ref="J25" si="12">SUM(I25/H25)*100</f>
        <v>27.192982456140353</v>
      </c>
      <c r="K25" s="4209">
        <v>51</v>
      </c>
      <c r="L25" s="4210">
        <f t="shared" ref="L25" si="13">SUM(I25-K25)</f>
        <v>11</v>
      </c>
      <c r="M25" s="4211">
        <v>341</v>
      </c>
      <c r="N25" s="4212">
        <v>108</v>
      </c>
      <c r="O25" s="4245">
        <f t="shared" ref="O25" si="14">SUM(N25/M25)*100</f>
        <v>31.671554252199414</v>
      </c>
      <c r="P25" s="4213">
        <v>97</v>
      </c>
      <c r="Q25" s="4214">
        <f t="shared" ref="Q25" si="15">SUM(N25-P25)</f>
        <v>11</v>
      </c>
      <c r="T25" s="2154"/>
    </row>
    <row r="26" spans="1:23">
      <c r="A26" s="4154" t="s">
        <v>916</v>
      </c>
      <c r="B26" s="4107">
        <v>15014</v>
      </c>
      <c r="C26" s="4108">
        <v>14107</v>
      </c>
      <c r="D26" s="4128">
        <v>3329</v>
      </c>
      <c r="E26" s="4235">
        <f t="shared" ref="E26:E30" si="16">SUM(D26/C26)*100</f>
        <v>23.598213652796485</v>
      </c>
      <c r="F26" s="4110">
        <v>2515</v>
      </c>
      <c r="G26" s="4196">
        <f t="shared" ref="G26:G30" si="17">SUM(D26-F26)</f>
        <v>814</v>
      </c>
      <c r="H26" s="2634">
        <v>181</v>
      </c>
      <c r="I26" s="4199">
        <v>43</v>
      </c>
      <c r="J26" s="4160">
        <f t="shared" ref="J26:J30" si="18">SUM(I26/H26)*100</f>
        <v>23.756906077348066</v>
      </c>
      <c r="K26" s="4110">
        <v>35</v>
      </c>
      <c r="L26" s="4205">
        <f t="shared" ref="L26:L30" si="19">SUM(I26-K26)</f>
        <v>8</v>
      </c>
      <c r="M26" s="4198">
        <v>122</v>
      </c>
      <c r="N26" s="4197">
        <v>30</v>
      </c>
      <c r="O26" s="4160">
        <f t="shared" ref="O26:O30" si="20">SUM(N26/M26)*100</f>
        <v>24.590163934426229</v>
      </c>
      <c r="P26" s="4195">
        <v>27</v>
      </c>
      <c r="Q26" s="4196">
        <f t="shared" ref="Q26:Q30" si="21">SUM(N26-P26)</f>
        <v>3</v>
      </c>
      <c r="T26" s="1831"/>
    </row>
    <row r="27" spans="1:23">
      <c r="A27" s="4154" t="s">
        <v>934</v>
      </c>
      <c r="B27" s="4107">
        <v>15028</v>
      </c>
      <c r="C27" s="2656">
        <v>14115</v>
      </c>
      <c r="D27" s="4121">
        <v>3337</v>
      </c>
      <c r="E27" s="4158">
        <f t="shared" si="16"/>
        <v>23.641516117605384</v>
      </c>
      <c r="F27" s="4110">
        <v>2518</v>
      </c>
      <c r="G27" s="2616">
        <f t="shared" si="17"/>
        <v>819</v>
      </c>
      <c r="H27" s="2634">
        <v>114</v>
      </c>
      <c r="I27" s="4128">
        <v>33</v>
      </c>
      <c r="J27" s="4160">
        <f t="shared" si="18"/>
        <v>28.947368421052634</v>
      </c>
      <c r="K27" s="4110">
        <v>24</v>
      </c>
      <c r="L27" s="2616">
        <f t="shared" si="19"/>
        <v>9</v>
      </c>
      <c r="M27" s="4208">
        <v>102</v>
      </c>
      <c r="N27" s="4128">
        <v>28</v>
      </c>
      <c r="O27" s="4160">
        <f t="shared" si="20"/>
        <v>27.450980392156865</v>
      </c>
      <c r="P27" s="2616">
        <v>25</v>
      </c>
      <c r="Q27" s="4196">
        <f t="shared" si="21"/>
        <v>3</v>
      </c>
      <c r="S27" s="1831"/>
      <c r="T27" s="1831"/>
    </row>
    <row r="28" spans="1:23">
      <c r="A28" s="4215" t="s">
        <v>935</v>
      </c>
      <c r="B28" s="4114">
        <v>15002</v>
      </c>
      <c r="C28" s="4216">
        <v>14077</v>
      </c>
      <c r="D28" s="4136">
        <v>3337</v>
      </c>
      <c r="E28" s="4236">
        <f t="shared" si="16"/>
        <v>23.7053349435249</v>
      </c>
      <c r="F28" s="4117">
        <v>2513</v>
      </c>
      <c r="G28" s="4201">
        <f t="shared" si="17"/>
        <v>824</v>
      </c>
      <c r="H28" s="2640">
        <v>162</v>
      </c>
      <c r="I28" s="4217">
        <v>45</v>
      </c>
      <c r="J28" s="4161">
        <f t="shared" si="18"/>
        <v>27.777777777777779</v>
      </c>
      <c r="K28" s="4117">
        <v>34</v>
      </c>
      <c r="L28" s="4218">
        <f t="shared" si="19"/>
        <v>11</v>
      </c>
      <c r="M28" s="4219">
        <v>188</v>
      </c>
      <c r="N28" s="4217">
        <v>52</v>
      </c>
      <c r="O28" s="4161">
        <f t="shared" si="20"/>
        <v>27.659574468085108</v>
      </c>
      <c r="P28" s="4218">
        <v>40</v>
      </c>
      <c r="Q28" s="4201">
        <f t="shared" si="21"/>
        <v>12</v>
      </c>
      <c r="S28" s="1831"/>
      <c r="T28" s="1831"/>
    </row>
    <row r="29" spans="1:23">
      <c r="A29" s="4154" t="s">
        <v>936</v>
      </c>
      <c r="B29" s="4107">
        <v>14969</v>
      </c>
      <c r="C29" s="2656">
        <v>14049</v>
      </c>
      <c r="D29" s="4121">
        <v>3328</v>
      </c>
      <c r="E29" s="4158">
        <f t="shared" si="16"/>
        <v>23.688518755783331</v>
      </c>
      <c r="F29" s="4110">
        <v>2496</v>
      </c>
      <c r="G29" s="2616">
        <f t="shared" si="17"/>
        <v>832</v>
      </c>
      <c r="H29" s="2634">
        <v>305</v>
      </c>
      <c r="I29" s="4128">
        <v>88</v>
      </c>
      <c r="J29" s="4160">
        <f t="shared" si="18"/>
        <v>28.852459016393446</v>
      </c>
      <c r="K29" s="4110">
        <v>81</v>
      </c>
      <c r="L29" s="2616">
        <f t="shared" si="19"/>
        <v>7</v>
      </c>
      <c r="M29" s="4208">
        <v>339</v>
      </c>
      <c r="N29" s="4128">
        <v>103</v>
      </c>
      <c r="O29" s="4160">
        <f t="shared" si="20"/>
        <v>30.383480825958703</v>
      </c>
      <c r="P29" s="2616">
        <v>93</v>
      </c>
      <c r="Q29" s="4196">
        <f t="shared" si="21"/>
        <v>10</v>
      </c>
      <c r="S29" s="1831"/>
      <c r="T29" s="1831"/>
    </row>
    <row r="30" spans="1:23">
      <c r="A30" s="4154" t="s">
        <v>962</v>
      </c>
      <c r="B30" s="4107">
        <v>15054</v>
      </c>
      <c r="C30" s="4108">
        <v>14102</v>
      </c>
      <c r="D30" s="4128">
        <v>3349</v>
      </c>
      <c r="E30" s="4235">
        <f t="shared" si="16"/>
        <v>23.748404481633813</v>
      </c>
      <c r="F30" s="4110">
        <v>2523</v>
      </c>
      <c r="G30" s="4196">
        <f t="shared" si="17"/>
        <v>826</v>
      </c>
      <c r="H30" s="2634">
        <v>221</v>
      </c>
      <c r="I30" s="4199">
        <v>78</v>
      </c>
      <c r="J30" s="4160">
        <f t="shared" si="18"/>
        <v>35.294117647058826</v>
      </c>
      <c r="K30" s="4110">
        <v>66</v>
      </c>
      <c r="L30" s="4205">
        <f t="shared" si="19"/>
        <v>12</v>
      </c>
      <c r="M30" s="4198">
        <v>140</v>
      </c>
      <c r="N30" s="4197">
        <v>47</v>
      </c>
      <c r="O30" s="4160">
        <f t="shared" si="20"/>
        <v>33.571428571428569</v>
      </c>
      <c r="P30" s="4195">
        <v>40</v>
      </c>
      <c r="Q30" s="4196">
        <f t="shared" si="21"/>
        <v>7</v>
      </c>
      <c r="S30" s="2154"/>
      <c r="T30" s="1831"/>
    </row>
    <row r="31" spans="1:23">
      <c r="A31" s="4154" t="s">
        <v>981</v>
      </c>
      <c r="B31" s="4107">
        <v>15095</v>
      </c>
      <c r="C31" s="2656">
        <v>14134</v>
      </c>
      <c r="D31" s="4121">
        <v>3375</v>
      </c>
      <c r="E31" s="4158">
        <f t="shared" ref="E31:E32" si="22">SUM(D31/C31)*100</f>
        <v>23.878590632517334</v>
      </c>
      <c r="F31" s="4110">
        <v>2540</v>
      </c>
      <c r="G31" s="2616">
        <f t="shared" ref="G31:G32" si="23">SUM(D31-F31)</f>
        <v>835</v>
      </c>
      <c r="H31" s="2634">
        <v>158</v>
      </c>
      <c r="I31" s="4128">
        <v>65</v>
      </c>
      <c r="J31" s="4160">
        <f t="shared" ref="J31:J32" si="24">SUM(I31/H31)*100</f>
        <v>41.139240506329116</v>
      </c>
      <c r="K31" s="4110">
        <v>58</v>
      </c>
      <c r="L31" s="2616">
        <f>SUM(I31-K31)</f>
        <v>7</v>
      </c>
      <c r="M31" s="4208">
        <v>118</v>
      </c>
      <c r="N31" s="4128">
        <v>43</v>
      </c>
      <c r="O31" s="4160">
        <f t="shared" ref="O31:O32" si="25">SUM(N31/M31)*100</f>
        <v>36.440677966101696</v>
      </c>
      <c r="P31" s="2616">
        <v>38</v>
      </c>
      <c r="Q31" s="4196">
        <f t="shared" ref="Q31:Q33" si="26">SUM(N31-P31)</f>
        <v>5</v>
      </c>
      <c r="R31" s="1831"/>
      <c r="S31" s="1831"/>
      <c r="T31" s="3096"/>
    </row>
    <row r="32" spans="1:23">
      <c r="A32" s="4215" t="s">
        <v>1000</v>
      </c>
      <c r="B32" s="4114">
        <v>15064</v>
      </c>
      <c r="C32" s="4216">
        <v>14098</v>
      </c>
      <c r="D32" s="4136">
        <v>3375</v>
      </c>
      <c r="E32" s="4236">
        <f t="shared" si="22"/>
        <v>23.939565895871755</v>
      </c>
      <c r="F32" s="4117">
        <v>2551</v>
      </c>
      <c r="G32" s="4201">
        <f t="shared" si="23"/>
        <v>824</v>
      </c>
      <c r="H32" s="2640">
        <v>175</v>
      </c>
      <c r="I32" s="4217">
        <v>60</v>
      </c>
      <c r="J32" s="4161">
        <f t="shared" si="24"/>
        <v>34.285714285714285</v>
      </c>
      <c r="K32" s="4117">
        <v>52</v>
      </c>
      <c r="L32" s="4218">
        <f>SUM(I32-K32)</f>
        <v>8</v>
      </c>
      <c r="M32" s="4219">
        <v>204</v>
      </c>
      <c r="N32" s="4217">
        <v>59</v>
      </c>
      <c r="O32" s="4161">
        <f t="shared" si="25"/>
        <v>28.921568627450984</v>
      </c>
      <c r="P32" s="4218">
        <v>38</v>
      </c>
      <c r="Q32" s="4201">
        <f t="shared" si="26"/>
        <v>21</v>
      </c>
      <c r="S32" s="1831"/>
      <c r="T32" s="1831"/>
    </row>
    <row r="33" spans="1:16384">
      <c r="A33" s="4154" t="s">
        <v>1009</v>
      </c>
      <c r="B33" s="4107">
        <v>14988</v>
      </c>
      <c r="C33" s="2656">
        <v>14050</v>
      </c>
      <c r="D33" s="4121">
        <v>3346</v>
      </c>
      <c r="E33" s="4158">
        <f t="shared" ref="E33" si="27">SUM(D33/C33)*100</f>
        <v>23.814946619217082</v>
      </c>
      <c r="F33" s="4110">
        <v>2519</v>
      </c>
      <c r="G33" s="2616">
        <f t="shared" ref="G33" si="28">SUM(D33-F33)</f>
        <v>827</v>
      </c>
      <c r="H33" s="2634">
        <v>278</v>
      </c>
      <c r="I33" s="4128">
        <v>87</v>
      </c>
      <c r="J33" s="4160">
        <f t="shared" ref="J33" si="29">SUM(I33/H33)*100</f>
        <v>31.294964028776977</v>
      </c>
      <c r="K33" s="4110">
        <v>77</v>
      </c>
      <c r="L33" s="2616">
        <f>SUM(I33-K33)</f>
        <v>10</v>
      </c>
      <c r="M33" s="4208">
        <v>355</v>
      </c>
      <c r="N33" s="4128">
        <v>127</v>
      </c>
      <c r="O33" s="4160">
        <f t="shared" ref="O33" si="30">SUM(N33/M33)*100</f>
        <v>35.774647887323944</v>
      </c>
      <c r="P33" s="2616">
        <v>114</v>
      </c>
      <c r="Q33" s="4196">
        <f t="shared" si="26"/>
        <v>13</v>
      </c>
      <c r="R33" s="1831"/>
      <c r="S33" s="1831"/>
      <c r="T33" s="1831"/>
    </row>
    <row r="34" spans="1:16384" ht="13.5" thickBot="1">
      <c r="A34" s="4154" t="s">
        <v>1026</v>
      </c>
      <c r="B34" s="4107">
        <v>15043</v>
      </c>
      <c r="C34" s="2656">
        <v>14074</v>
      </c>
      <c r="D34" s="4121">
        <v>3372</v>
      </c>
      <c r="E34" s="4158">
        <f t="shared" ref="E34" si="31">SUM(D34/C34)*100</f>
        <v>23.95907346880773</v>
      </c>
      <c r="F34" s="4110">
        <v>2532</v>
      </c>
      <c r="G34" s="2616">
        <f t="shared" ref="G34" si="32">SUM(D34-F34)</f>
        <v>840</v>
      </c>
      <c r="H34" s="2634">
        <v>200</v>
      </c>
      <c r="I34" s="4128">
        <v>61</v>
      </c>
      <c r="J34" s="4160">
        <f t="shared" ref="J34" si="33">SUM(I34/H34)*100</f>
        <v>30.5</v>
      </c>
      <c r="K34" s="4110">
        <v>46</v>
      </c>
      <c r="L34" s="2616">
        <f>SUM(I34-K34)</f>
        <v>15</v>
      </c>
      <c r="M34" s="4208">
        <v>143</v>
      </c>
      <c r="N34" s="4128">
        <v>37</v>
      </c>
      <c r="O34" s="4160">
        <f t="shared" ref="O34" si="34">SUM(N34/M34)*100</f>
        <v>25.874125874125873</v>
      </c>
      <c r="P34" s="2616">
        <v>32</v>
      </c>
      <c r="Q34" s="4196">
        <f t="shared" ref="Q34" si="35">SUM(N34-P34)</f>
        <v>5</v>
      </c>
      <c r="R34" s="1831"/>
      <c r="S34" s="1831"/>
      <c r="T34" s="1831"/>
    </row>
    <row r="35" spans="1:16384" s="3" customFormat="1" ht="39.75" customHeight="1">
      <c r="A35" s="4705" t="s">
        <v>762</v>
      </c>
      <c r="B35" s="4706"/>
      <c r="C35" s="4706"/>
      <c r="D35" s="4706"/>
      <c r="E35" s="4706"/>
      <c r="F35" s="4706"/>
      <c r="G35" s="4706"/>
      <c r="H35" s="4706"/>
      <c r="I35" s="4706"/>
      <c r="J35" s="4706"/>
      <c r="K35" s="4706"/>
      <c r="L35" s="4706"/>
      <c r="M35" s="4706"/>
      <c r="N35" s="4706"/>
      <c r="O35" s="4706"/>
      <c r="P35" s="4706"/>
      <c r="Q35" s="4706"/>
      <c r="R35" s="23"/>
      <c r="T35" s="440"/>
    </row>
    <row r="36" spans="1:16384" s="4248" customFormat="1" ht="61.5" customHeight="1">
      <c r="A36" s="4696" t="s">
        <v>1028</v>
      </c>
      <c r="B36" s="4696"/>
      <c r="C36" s="4696"/>
      <c r="D36" s="4696"/>
      <c r="E36" s="4696"/>
      <c r="F36" s="4696"/>
      <c r="G36" s="4696"/>
      <c r="H36" s="4696"/>
      <c r="I36" s="4696"/>
      <c r="J36" s="4696"/>
      <c r="K36" s="4696"/>
      <c r="L36" s="4696"/>
      <c r="M36" s="4696"/>
      <c r="N36" s="4696"/>
      <c r="O36" s="4696"/>
      <c r="P36" s="4696"/>
      <c r="Q36" s="4696"/>
      <c r="R36" s="4696"/>
      <c r="S36" s="4696"/>
      <c r="T36" s="4696"/>
      <c r="U36" s="4696"/>
      <c r="V36" s="4696"/>
      <c r="W36" s="4696"/>
      <c r="X36" s="4696"/>
      <c r="Y36" s="4696"/>
      <c r="Z36" s="4696"/>
      <c r="AA36" s="4696"/>
      <c r="AB36" s="4696"/>
      <c r="AC36" s="4696"/>
      <c r="AD36" s="4696"/>
      <c r="AE36" s="4696"/>
      <c r="AF36" s="4696"/>
      <c r="AG36" s="4696"/>
      <c r="AH36" s="4696"/>
      <c r="AI36" s="4696"/>
      <c r="AJ36" s="4696"/>
      <c r="AK36" s="4696"/>
      <c r="AL36" s="4696"/>
      <c r="AM36" s="4696"/>
      <c r="AN36" s="4696"/>
      <c r="AO36" s="4696"/>
      <c r="AP36" s="4696"/>
      <c r="AQ36" s="4696"/>
      <c r="AR36" s="4696"/>
      <c r="AS36" s="4696"/>
      <c r="AT36" s="4696"/>
      <c r="AU36" s="4696"/>
      <c r="AV36" s="4696"/>
      <c r="AW36" s="4696"/>
      <c r="AX36" s="4696"/>
      <c r="AY36" s="4696"/>
      <c r="AZ36" s="4696"/>
      <c r="BA36" s="4696"/>
      <c r="BB36" s="4696"/>
      <c r="BC36" s="4696"/>
      <c r="BD36" s="4696"/>
      <c r="BE36" s="4696"/>
      <c r="BF36" s="4696"/>
      <c r="BG36" s="4696"/>
      <c r="BH36" s="4696"/>
      <c r="BI36" s="4696"/>
      <c r="BJ36" s="4696"/>
      <c r="BK36" s="4696"/>
      <c r="BL36" s="4696"/>
      <c r="BM36" s="4696"/>
      <c r="BN36" s="4696"/>
      <c r="BO36" s="4696"/>
      <c r="BP36" s="4696"/>
      <c r="BQ36" s="4696"/>
      <c r="BR36" s="4696"/>
      <c r="BS36" s="4696"/>
      <c r="BT36" s="4696"/>
      <c r="BU36" s="4696"/>
      <c r="BV36" s="4696"/>
      <c r="BW36" s="4696"/>
      <c r="BX36" s="4696"/>
      <c r="BY36" s="4696"/>
      <c r="BZ36" s="4696"/>
      <c r="CA36" s="4696"/>
      <c r="CB36" s="4696"/>
      <c r="CC36" s="4696"/>
      <c r="CD36" s="4696"/>
      <c r="CE36" s="4696"/>
      <c r="CF36" s="4696"/>
      <c r="CG36" s="4696"/>
      <c r="CH36" s="4696"/>
      <c r="CI36" s="4696"/>
      <c r="CJ36" s="4696"/>
      <c r="CK36" s="4696"/>
      <c r="CL36" s="4696"/>
      <c r="CM36" s="4696"/>
      <c r="CN36" s="4696"/>
      <c r="CO36" s="4696"/>
      <c r="CP36" s="4696"/>
      <c r="CQ36" s="4696"/>
      <c r="CR36" s="4696"/>
      <c r="CS36" s="4696"/>
      <c r="CT36" s="4696"/>
      <c r="CU36" s="4696"/>
      <c r="CV36" s="4696"/>
      <c r="CW36" s="4696"/>
      <c r="CX36" s="4696"/>
      <c r="CY36" s="4696"/>
      <c r="CZ36" s="4696"/>
      <c r="DA36" s="4696"/>
      <c r="DB36" s="4696"/>
      <c r="DC36" s="4696"/>
      <c r="DD36" s="4696"/>
      <c r="DE36" s="4696"/>
      <c r="DF36" s="4696"/>
      <c r="DG36" s="4696"/>
      <c r="DH36" s="4696"/>
      <c r="DI36" s="4696"/>
      <c r="DJ36" s="4696"/>
      <c r="DK36" s="4696"/>
      <c r="DL36" s="4696"/>
      <c r="DM36" s="4696"/>
      <c r="DN36" s="4696"/>
      <c r="DO36" s="4696"/>
      <c r="DP36" s="4696"/>
      <c r="DQ36" s="4696"/>
      <c r="DR36" s="4696"/>
      <c r="DS36" s="4696"/>
      <c r="DT36" s="4696"/>
      <c r="DU36" s="4696"/>
      <c r="DV36" s="4696"/>
      <c r="DW36" s="4696"/>
      <c r="DX36" s="4696"/>
      <c r="DY36" s="4696"/>
      <c r="DZ36" s="4696"/>
      <c r="EA36" s="4696"/>
      <c r="EB36" s="4696"/>
      <c r="EC36" s="4696"/>
      <c r="ED36" s="4696"/>
      <c r="EE36" s="4696"/>
      <c r="EF36" s="4696"/>
      <c r="EG36" s="4696"/>
      <c r="EH36" s="4696"/>
      <c r="EI36" s="4696"/>
      <c r="EJ36" s="4696"/>
      <c r="EK36" s="4696"/>
      <c r="EL36" s="4696"/>
      <c r="EM36" s="4696"/>
      <c r="EN36" s="4696"/>
      <c r="EO36" s="4696"/>
      <c r="EP36" s="4696"/>
      <c r="EQ36" s="4696"/>
      <c r="ER36" s="4696"/>
      <c r="ES36" s="4696"/>
      <c r="ET36" s="4696"/>
      <c r="EU36" s="4696"/>
      <c r="EV36" s="4696"/>
      <c r="EW36" s="4696"/>
      <c r="EX36" s="4696"/>
      <c r="EY36" s="4696"/>
      <c r="EZ36" s="4696"/>
      <c r="FA36" s="4696"/>
      <c r="FB36" s="4696"/>
      <c r="FC36" s="4696"/>
      <c r="FD36" s="4696"/>
      <c r="FE36" s="4696"/>
      <c r="FF36" s="4696"/>
      <c r="FG36" s="4696"/>
      <c r="FH36" s="4696"/>
      <c r="FI36" s="4696"/>
      <c r="FJ36" s="4696"/>
      <c r="FK36" s="4696"/>
      <c r="FL36" s="4696"/>
      <c r="FM36" s="4696"/>
      <c r="FN36" s="4696"/>
      <c r="FO36" s="4696"/>
      <c r="FP36" s="4696"/>
      <c r="FQ36" s="4696"/>
      <c r="FR36" s="4696"/>
      <c r="FS36" s="4696"/>
      <c r="FT36" s="4696"/>
      <c r="FU36" s="4696"/>
      <c r="FV36" s="4696"/>
      <c r="FW36" s="4696"/>
      <c r="FX36" s="4696"/>
      <c r="FY36" s="4696"/>
      <c r="FZ36" s="4696"/>
      <c r="GA36" s="4696"/>
      <c r="GB36" s="4696"/>
      <c r="GC36" s="4696"/>
      <c r="GD36" s="4696"/>
      <c r="GE36" s="4696"/>
      <c r="GF36" s="4696"/>
      <c r="GG36" s="4696"/>
      <c r="GH36" s="4696"/>
      <c r="GI36" s="4696"/>
      <c r="GJ36" s="4696"/>
      <c r="GK36" s="4696"/>
      <c r="GL36" s="4696"/>
      <c r="GM36" s="4696"/>
      <c r="GN36" s="4696"/>
      <c r="GO36" s="4696"/>
      <c r="GP36" s="4696"/>
      <c r="GQ36" s="4696"/>
      <c r="GR36" s="4696"/>
      <c r="GS36" s="4696"/>
      <c r="GT36" s="4696"/>
      <c r="GU36" s="4696"/>
      <c r="GV36" s="4696"/>
      <c r="GW36" s="4696"/>
      <c r="GX36" s="4696"/>
      <c r="GY36" s="4696"/>
      <c r="GZ36" s="4696"/>
      <c r="HA36" s="4696"/>
      <c r="HB36" s="4696"/>
      <c r="HC36" s="4696"/>
      <c r="HD36" s="4696"/>
      <c r="HE36" s="4696"/>
      <c r="HF36" s="4696"/>
      <c r="HG36" s="4696"/>
      <c r="HH36" s="4696"/>
      <c r="HI36" s="4696"/>
      <c r="HJ36" s="4696"/>
      <c r="HK36" s="4696"/>
      <c r="HL36" s="4696"/>
      <c r="HM36" s="4696"/>
      <c r="HN36" s="4696"/>
      <c r="HO36" s="4696"/>
      <c r="HP36" s="4696"/>
      <c r="HQ36" s="4696"/>
      <c r="HR36" s="4696"/>
      <c r="HS36" s="4696"/>
      <c r="HT36" s="4696"/>
      <c r="HU36" s="4696"/>
      <c r="HV36" s="4696"/>
      <c r="HW36" s="4696"/>
      <c r="HX36" s="4696"/>
      <c r="HY36" s="4696"/>
      <c r="HZ36" s="4696"/>
      <c r="IA36" s="4696"/>
      <c r="IB36" s="4696"/>
      <c r="IC36" s="4696"/>
      <c r="ID36" s="4696"/>
      <c r="IE36" s="4696"/>
      <c r="IF36" s="4696"/>
      <c r="IG36" s="4696"/>
      <c r="IH36" s="4696"/>
      <c r="II36" s="4696"/>
      <c r="IJ36" s="4696"/>
      <c r="IK36" s="4696"/>
      <c r="IL36" s="4696"/>
      <c r="IM36" s="4696"/>
      <c r="IN36" s="4696"/>
      <c r="IO36" s="4696"/>
      <c r="IP36" s="4696"/>
      <c r="IQ36" s="4696"/>
      <c r="IR36" s="4696"/>
      <c r="IS36" s="4696"/>
      <c r="IT36" s="4696"/>
      <c r="IU36" s="4696"/>
      <c r="IV36" s="4696"/>
      <c r="IW36" s="4696"/>
      <c r="IX36" s="4696"/>
      <c r="IY36" s="4696"/>
      <c r="IZ36" s="4696"/>
      <c r="JA36" s="4696"/>
      <c r="JB36" s="4696"/>
      <c r="JC36" s="4696"/>
      <c r="JD36" s="4696"/>
      <c r="JE36" s="4696"/>
      <c r="JF36" s="4696"/>
      <c r="JG36" s="4696"/>
      <c r="JH36" s="4696"/>
      <c r="JI36" s="4696"/>
      <c r="JJ36" s="4696"/>
      <c r="JK36" s="4696"/>
      <c r="JL36" s="4696"/>
      <c r="JM36" s="4696"/>
      <c r="JN36" s="4696"/>
      <c r="JO36" s="4696"/>
      <c r="JP36" s="4696"/>
      <c r="JQ36" s="4696"/>
      <c r="JR36" s="4696"/>
      <c r="JS36" s="4696"/>
      <c r="JT36" s="4696"/>
      <c r="JU36" s="4696"/>
      <c r="JV36" s="4696"/>
      <c r="JW36" s="4696"/>
      <c r="JX36" s="4696"/>
      <c r="JY36" s="4696"/>
      <c r="JZ36" s="4696"/>
      <c r="KA36" s="4696"/>
      <c r="KB36" s="4696"/>
      <c r="KC36" s="4696"/>
      <c r="KD36" s="4696"/>
      <c r="KE36" s="4696"/>
      <c r="KF36" s="4696"/>
      <c r="KG36" s="4696"/>
      <c r="KH36" s="4696"/>
      <c r="KI36" s="4696"/>
      <c r="KJ36" s="4696"/>
      <c r="KK36" s="4696"/>
      <c r="KL36" s="4696"/>
      <c r="KM36" s="4696"/>
      <c r="KN36" s="4696"/>
      <c r="KO36" s="4696"/>
      <c r="KP36" s="4696"/>
      <c r="KQ36" s="4696"/>
      <c r="KR36" s="4696"/>
      <c r="KS36" s="4696"/>
      <c r="KT36" s="4696"/>
      <c r="KU36" s="4696"/>
      <c r="KV36" s="4696"/>
      <c r="KW36" s="4696"/>
      <c r="KX36" s="4696"/>
      <c r="KY36" s="4696"/>
      <c r="KZ36" s="4696"/>
      <c r="LA36" s="4696"/>
      <c r="LB36" s="4696"/>
      <c r="LC36" s="4696"/>
      <c r="LD36" s="4696"/>
      <c r="LE36" s="4696"/>
      <c r="LF36" s="4696"/>
      <c r="LG36" s="4696"/>
      <c r="LH36" s="4696"/>
      <c r="LI36" s="4696"/>
      <c r="LJ36" s="4696"/>
      <c r="LK36" s="4696"/>
      <c r="LL36" s="4696"/>
      <c r="LM36" s="4696"/>
      <c r="LN36" s="4696"/>
      <c r="LO36" s="4696"/>
      <c r="LP36" s="4696"/>
      <c r="LQ36" s="4696"/>
      <c r="LR36" s="4696"/>
      <c r="LS36" s="4696"/>
      <c r="LT36" s="4696"/>
      <c r="LU36" s="4696"/>
      <c r="LV36" s="4696"/>
      <c r="LW36" s="4696"/>
      <c r="LX36" s="4696"/>
      <c r="LY36" s="4696"/>
      <c r="LZ36" s="4696"/>
      <c r="MA36" s="4696"/>
      <c r="MB36" s="4696"/>
      <c r="MC36" s="4696"/>
      <c r="MD36" s="4696"/>
      <c r="ME36" s="4696"/>
      <c r="MF36" s="4696"/>
      <c r="MG36" s="4696"/>
      <c r="MH36" s="4696"/>
      <c r="MI36" s="4696"/>
      <c r="MJ36" s="4696"/>
      <c r="MK36" s="4696"/>
      <c r="ML36" s="4696"/>
      <c r="MM36" s="4696"/>
      <c r="MN36" s="4696"/>
      <c r="MO36" s="4696"/>
      <c r="MP36" s="4696"/>
      <c r="MQ36" s="4696"/>
      <c r="MR36" s="4696"/>
      <c r="MS36" s="4696"/>
      <c r="MT36" s="4696"/>
      <c r="MU36" s="4696"/>
      <c r="MV36" s="4696"/>
      <c r="MW36" s="4696"/>
      <c r="MX36" s="4696"/>
      <c r="MY36" s="4696"/>
      <c r="MZ36" s="4696"/>
      <c r="NA36" s="4696"/>
      <c r="NB36" s="4696"/>
      <c r="NC36" s="4696"/>
      <c r="ND36" s="4696"/>
      <c r="NE36" s="4696"/>
      <c r="NF36" s="4696"/>
      <c r="NG36" s="4696"/>
      <c r="NH36" s="4696"/>
      <c r="NI36" s="4696"/>
      <c r="NJ36" s="4696"/>
      <c r="NK36" s="4696"/>
      <c r="NL36" s="4696"/>
      <c r="NM36" s="4696"/>
      <c r="NN36" s="4696"/>
      <c r="NO36" s="4696"/>
      <c r="NP36" s="4696"/>
      <c r="NQ36" s="4696"/>
      <c r="NR36" s="4696"/>
      <c r="NS36" s="4696"/>
      <c r="NT36" s="4696"/>
      <c r="NU36" s="4696"/>
      <c r="NV36" s="4696"/>
      <c r="NW36" s="4696"/>
      <c r="NX36" s="4696"/>
      <c r="NY36" s="4696"/>
      <c r="NZ36" s="4696"/>
      <c r="OA36" s="4696"/>
      <c r="OB36" s="4696"/>
      <c r="OC36" s="4696"/>
      <c r="OD36" s="4696"/>
      <c r="OE36" s="4696"/>
      <c r="OF36" s="4696"/>
      <c r="OG36" s="4696"/>
      <c r="OH36" s="4696"/>
      <c r="OI36" s="4696"/>
      <c r="OJ36" s="4696"/>
      <c r="OK36" s="4696"/>
      <c r="OL36" s="4696"/>
      <c r="OM36" s="4696"/>
      <c r="ON36" s="4696"/>
      <c r="OO36" s="4696"/>
      <c r="OP36" s="4696"/>
      <c r="OQ36" s="4696"/>
      <c r="OR36" s="4696"/>
      <c r="OS36" s="4696"/>
      <c r="OT36" s="4696"/>
      <c r="OU36" s="4696"/>
      <c r="OV36" s="4696"/>
      <c r="OW36" s="4696"/>
      <c r="OX36" s="4696"/>
      <c r="OY36" s="4696"/>
      <c r="OZ36" s="4696"/>
      <c r="PA36" s="4696"/>
      <c r="PB36" s="4696"/>
      <c r="PC36" s="4696"/>
      <c r="PD36" s="4696"/>
      <c r="PE36" s="4696"/>
      <c r="PF36" s="4696"/>
      <c r="PG36" s="4696"/>
      <c r="PH36" s="4696"/>
      <c r="PI36" s="4696"/>
      <c r="PJ36" s="4696"/>
      <c r="PK36" s="4696"/>
      <c r="PL36" s="4696"/>
      <c r="PM36" s="4696"/>
      <c r="PN36" s="4696"/>
      <c r="PO36" s="4696"/>
      <c r="PP36" s="4696"/>
      <c r="PQ36" s="4696"/>
      <c r="PR36" s="4696"/>
      <c r="PS36" s="4696"/>
      <c r="PT36" s="4696"/>
      <c r="PU36" s="4696"/>
      <c r="PV36" s="4696"/>
      <c r="PW36" s="4696"/>
      <c r="PX36" s="4696"/>
      <c r="PY36" s="4696"/>
      <c r="PZ36" s="4696"/>
      <c r="QA36" s="4696"/>
      <c r="QB36" s="4696"/>
      <c r="QC36" s="4696"/>
      <c r="QD36" s="4696"/>
      <c r="QE36" s="4696"/>
      <c r="QF36" s="4696"/>
      <c r="QG36" s="4696"/>
      <c r="QH36" s="4696"/>
      <c r="QI36" s="4696"/>
      <c r="QJ36" s="4696"/>
      <c r="QK36" s="4696"/>
      <c r="QL36" s="4696"/>
      <c r="QM36" s="4696"/>
      <c r="QN36" s="4696"/>
      <c r="QO36" s="4696"/>
      <c r="QP36" s="4696"/>
      <c r="QQ36" s="4696"/>
      <c r="QR36" s="4696"/>
      <c r="QS36" s="4696"/>
      <c r="QT36" s="4696"/>
      <c r="QU36" s="4696"/>
      <c r="QV36" s="4696"/>
      <c r="QW36" s="4696"/>
      <c r="QX36" s="4696"/>
      <c r="QY36" s="4696"/>
      <c r="QZ36" s="4696"/>
      <c r="RA36" s="4696"/>
      <c r="RB36" s="4696"/>
      <c r="RC36" s="4696"/>
      <c r="RD36" s="4696"/>
      <c r="RE36" s="4696"/>
      <c r="RF36" s="4696"/>
      <c r="RG36" s="4696"/>
      <c r="RH36" s="4696"/>
      <c r="RI36" s="4696"/>
      <c r="RJ36" s="4696"/>
      <c r="RK36" s="4696"/>
      <c r="RL36" s="4696"/>
      <c r="RM36" s="4696"/>
      <c r="RN36" s="4696"/>
      <c r="RO36" s="4696"/>
      <c r="RP36" s="4696"/>
      <c r="RQ36" s="4696"/>
      <c r="RR36" s="4696"/>
      <c r="RS36" s="4696"/>
      <c r="RT36" s="4696"/>
      <c r="RU36" s="4696"/>
      <c r="RV36" s="4696"/>
      <c r="RW36" s="4696"/>
      <c r="RX36" s="4696"/>
      <c r="RY36" s="4696"/>
      <c r="RZ36" s="4696"/>
      <c r="SA36" s="4696"/>
      <c r="SB36" s="4696"/>
      <c r="SC36" s="4696"/>
      <c r="SD36" s="4696"/>
      <c r="SE36" s="4696"/>
      <c r="SF36" s="4696"/>
      <c r="SG36" s="4696"/>
      <c r="SH36" s="4696"/>
      <c r="SI36" s="4696"/>
      <c r="SJ36" s="4696"/>
      <c r="SK36" s="4696"/>
      <c r="SL36" s="4696"/>
      <c r="SM36" s="4696"/>
      <c r="SN36" s="4696"/>
      <c r="SO36" s="4696"/>
      <c r="SP36" s="4696"/>
      <c r="SQ36" s="4696"/>
      <c r="SR36" s="4696"/>
      <c r="SS36" s="4696"/>
      <c r="ST36" s="4696"/>
      <c r="SU36" s="4696"/>
      <c r="SV36" s="4696"/>
      <c r="SW36" s="4696"/>
      <c r="SX36" s="4696"/>
      <c r="SY36" s="4696"/>
      <c r="SZ36" s="4696"/>
      <c r="TA36" s="4696"/>
      <c r="TB36" s="4696"/>
      <c r="TC36" s="4696"/>
      <c r="TD36" s="4696"/>
      <c r="TE36" s="4696"/>
      <c r="TF36" s="4696"/>
      <c r="TG36" s="4696"/>
      <c r="TH36" s="4696"/>
      <c r="TI36" s="4696"/>
      <c r="TJ36" s="4696"/>
      <c r="TK36" s="4696"/>
      <c r="TL36" s="4696"/>
      <c r="TM36" s="4696"/>
      <c r="TN36" s="4696"/>
      <c r="TO36" s="4696"/>
      <c r="TP36" s="4696"/>
      <c r="TQ36" s="4696"/>
      <c r="TR36" s="4696"/>
      <c r="TS36" s="4696"/>
      <c r="TT36" s="4696"/>
      <c r="TU36" s="4696"/>
      <c r="TV36" s="4696"/>
      <c r="TW36" s="4696"/>
      <c r="TX36" s="4696"/>
      <c r="TY36" s="4696"/>
      <c r="TZ36" s="4696"/>
      <c r="UA36" s="4696"/>
      <c r="UB36" s="4696"/>
      <c r="UC36" s="4696"/>
      <c r="UD36" s="4696"/>
      <c r="UE36" s="4696"/>
      <c r="UF36" s="4696"/>
      <c r="UG36" s="4696"/>
      <c r="UH36" s="4696"/>
      <c r="UI36" s="4696"/>
      <c r="UJ36" s="4696"/>
      <c r="UK36" s="4696"/>
      <c r="UL36" s="4696"/>
      <c r="UM36" s="4696"/>
      <c r="UN36" s="4696"/>
      <c r="UO36" s="4696"/>
      <c r="UP36" s="4696"/>
      <c r="UQ36" s="4696"/>
      <c r="UR36" s="4696"/>
      <c r="US36" s="4696"/>
      <c r="UT36" s="4696"/>
      <c r="UU36" s="4696"/>
      <c r="UV36" s="4696"/>
      <c r="UW36" s="4696"/>
      <c r="UX36" s="4696"/>
      <c r="UY36" s="4696"/>
      <c r="UZ36" s="4696"/>
      <c r="VA36" s="4696"/>
      <c r="VB36" s="4696"/>
      <c r="VC36" s="4696"/>
      <c r="VD36" s="4696"/>
      <c r="VE36" s="4696"/>
      <c r="VF36" s="4696"/>
      <c r="VG36" s="4696"/>
      <c r="VH36" s="4696"/>
      <c r="VI36" s="4696"/>
      <c r="VJ36" s="4696"/>
      <c r="VK36" s="4696"/>
      <c r="VL36" s="4696"/>
      <c r="VM36" s="4696"/>
      <c r="VN36" s="4696"/>
      <c r="VO36" s="4696"/>
      <c r="VP36" s="4696"/>
      <c r="VQ36" s="4696"/>
      <c r="VR36" s="4696"/>
      <c r="VS36" s="4696"/>
      <c r="VT36" s="4696"/>
      <c r="VU36" s="4696"/>
      <c r="VV36" s="4696"/>
      <c r="VW36" s="4696"/>
      <c r="VX36" s="4696"/>
      <c r="VY36" s="4696"/>
      <c r="VZ36" s="4696"/>
      <c r="WA36" s="4696"/>
      <c r="WB36" s="4696"/>
      <c r="WC36" s="4696"/>
      <c r="WD36" s="4696"/>
      <c r="WE36" s="4696"/>
      <c r="WF36" s="4696"/>
      <c r="WG36" s="4696"/>
      <c r="WH36" s="4696"/>
      <c r="WI36" s="4696"/>
      <c r="WJ36" s="4696"/>
      <c r="WK36" s="4696"/>
      <c r="WL36" s="4696"/>
      <c r="WM36" s="4696"/>
      <c r="WN36" s="4696"/>
      <c r="WO36" s="4696"/>
      <c r="WP36" s="4696"/>
      <c r="WQ36" s="4696"/>
      <c r="WR36" s="4696"/>
      <c r="WS36" s="4696"/>
      <c r="WT36" s="4696"/>
      <c r="WU36" s="4696"/>
      <c r="WV36" s="4696"/>
      <c r="WW36" s="4696"/>
      <c r="WX36" s="4696"/>
      <c r="WY36" s="4696"/>
      <c r="WZ36" s="4696"/>
      <c r="XA36" s="4696"/>
      <c r="XB36" s="4696"/>
      <c r="XC36" s="4696"/>
      <c r="XD36" s="4696"/>
      <c r="XE36" s="4696"/>
      <c r="XF36" s="4696"/>
      <c r="XG36" s="4696"/>
      <c r="XH36" s="4696"/>
      <c r="XI36" s="4696"/>
      <c r="XJ36" s="4696"/>
      <c r="XK36" s="4696"/>
      <c r="XL36" s="4696"/>
      <c r="XM36" s="4696"/>
      <c r="XN36" s="4696"/>
      <c r="XO36" s="4696"/>
      <c r="XP36" s="4696"/>
      <c r="XQ36" s="4696"/>
      <c r="XR36" s="4696"/>
      <c r="XS36" s="4696"/>
      <c r="XT36" s="4696"/>
      <c r="XU36" s="4696"/>
      <c r="XV36" s="4696"/>
      <c r="XW36" s="4696"/>
      <c r="XX36" s="4696"/>
      <c r="XY36" s="4696"/>
      <c r="XZ36" s="4696"/>
      <c r="YA36" s="4696"/>
      <c r="YB36" s="4696"/>
      <c r="YC36" s="4696"/>
      <c r="YD36" s="4696"/>
      <c r="YE36" s="4696"/>
      <c r="YF36" s="4696"/>
      <c r="YG36" s="4696"/>
      <c r="YH36" s="4696"/>
      <c r="YI36" s="4696"/>
      <c r="YJ36" s="4696"/>
      <c r="YK36" s="4696"/>
      <c r="YL36" s="4696"/>
      <c r="YM36" s="4696"/>
      <c r="YN36" s="4696"/>
      <c r="YO36" s="4696"/>
      <c r="YP36" s="4696"/>
      <c r="YQ36" s="4696"/>
      <c r="YR36" s="4696"/>
      <c r="YS36" s="4696"/>
      <c r="YT36" s="4696"/>
      <c r="YU36" s="4696"/>
      <c r="YV36" s="4696"/>
      <c r="YW36" s="4696"/>
      <c r="YX36" s="4696"/>
      <c r="YY36" s="4696"/>
      <c r="YZ36" s="4696"/>
      <c r="ZA36" s="4696"/>
      <c r="ZB36" s="4696"/>
      <c r="ZC36" s="4696"/>
      <c r="ZD36" s="4696"/>
      <c r="ZE36" s="4696"/>
      <c r="ZF36" s="4696"/>
      <c r="ZG36" s="4696"/>
      <c r="ZH36" s="4696"/>
      <c r="ZI36" s="4696"/>
      <c r="ZJ36" s="4696"/>
      <c r="ZK36" s="4696"/>
      <c r="ZL36" s="4696"/>
      <c r="ZM36" s="4696"/>
      <c r="ZN36" s="4696"/>
      <c r="ZO36" s="4696"/>
      <c r="ZP36" s="4696"/>
      <c r="ZQ36" s="4696"/>
      <c r="ZR36" s="4696"/>
      <c r="ZS36" s="4696"/>
      <c r="ZT36" s="4696"/>
      <c r="ZU36" s="4696"/>
      <c r="ZV36" s="4696"/>
      <c r="ZW36" s="4696"/>
      <c r="ZX36" s="4696"/>
      <c r="ZY36" s="4696"/>
      <c r="ZZ36" s="4696"/>
      <c r="AAA36" s="4696"/>
      <c r="AAB36" s="4696"/>
      <c r="AAC36" s="4696"/>
      <c r="AAD36" s="4696"/>
      <c r="AAE36" s="4696"/>
      <c r="AAF36" s="4696"/>
      <c r="AAG36" s="4696"/>
      <c r="AAH36" s="4696"/>
      <c r="AAI36" s="4696"/>
      <c r="AAJ36" s="4696"/>
      <c r="AAK36" s="4696"/>
      <c r="AAL36" s="4696"/>
      <c r="AAM36" s="4696"/>
      <c r="AAN36" s="4696"/>
      <c r="AAO36" s="4696"/>
      <c r="AAP36" s="4696"/>
      <c r="AAQ36" s="4696"/>
      <c r="AAR36" s="4696"/>
      <c r="AAS36" s="4696"/>
      <c r="AAT36" s="4696"/>
      <c r="AAU36" s="4696"/>
      <c r="AAV36" s="4696"/>
      <c r="AAW36" s="4696"/>
      <c r="AAX36" s="4696"/>
      <c r="AAY36" s="4696"/>
      <c r="AAZ36" s="4696"/>
      <c r="ABA36" s="4696"/>
      <c r="ABB36" s="4696"/>
      <c r="ABC36" s="4696"/>
      <c r="ABD36" s="4696"/>
      <c r="ABE36" s="4696"/>
      <c r="ABF36" s="4696"/>
      <c r="ABG36" s="4696"/>
      <c r="ABH36" s="4696"/>
      <c r="ABI36" s="4696"/>
      <c r="ABJ36" s="4696"/>
      <c r="ABK36" s="4696"/>
      <c r="ABL36" s="4696"/>
      <c r="ABM36" s="4696"/>
      <c r="ABN36" s="4696"/>
      <c r="ABO36" s="4696"/>
      <c r="ABP36" s="4696"/>
      <c r="ABQ36" s="4696"/>
      <c r="ABR36" s="4696"/>
      <c r="ABS36" s="4696"/>
      <c r="ABT36" s="4696"/>
      <c r="ABU36" s="4696"/>
      <c r="ABV36" s="4696"/>
      <c r="ABW36" s="4696"/>
      <c r="ABX36" s="4696"/>
      <c r="ABY36" s="4696"/>
      <c r="ABZ36" s="4696"/>
      <c r="ACA36" s="4696"/>
      <c r="ACB36" s="4696"/>
      <c r="ACC36" s="4696"/>
      <c r="ACD36" s="4696"/>
      <c r="ACE36" s="4696"/>
      <c r="ACF36" s="4696"/>
      <c r="ACG36" s="4696"/>
      <c r="ACH36" s="4696"/>
      <c r="ACI36" s="4696"/>
      <c r="ACJ36" s="4696"/>
      <c r="ACK36" s="4696"/>
      <c r="ACL36" s="4696"/>
      <c r="ACM36" s="4696"/>
      <c r="ACN36" s="4696"/>
      <c r="ACO36" s="4696"/>
      <c r="ACP36" s="4696"/>
      <c r="ACQ36" s="4696"/>
      <c r="ACR36" s="4696"/>
      <c r="ACS36" s="4696"/>
      <c r="ACT36" s="4696"/>
      <c r="ACU36" s="4696"/>
      <c r="ACV36" s="4696"/>
      <c r="ACW36" s="4696"/>
      <c r="ACX36" s="4696"/>
      <c r="ACY36" s="4696"/>
      <c r="ACZ36" s="4696"/>
      <c r="ADA36" s="4696"/>
      <c r="ADB36" s="4696"/>
      <c r="ADC36" s="4696"/>
      <c r="ADD36" s="4696"/>
      <c r="ADE36" s="4696"/>
      <c r="ADF36" s="4696"/>
      <c r="ADG36" s="4696"/>
      <c r="ADH36" s="4696"/>
      <c r="ADI36" s="4696"/>
      <c r="ADJ36" s="4696"/>
      <c r="ADK36" s="4696"/>
      <c r="ADL36" s="4696"/>
      <c r="ADM36" s="4696"/>
      <c r="ADN36" s="4696"/>
      <c r="ADO36" s="4696"/>
      <c r="ADP36" s="4696"/>
      <c r="ADQ36" s="4696"/>
      <c r="ADR36" s="4696"/>
      <c r="ADS36" s="4696"/>
      <c r="ADT36" s="4696"/>
      <c r="ADU36" s="4696"/>
      <c r="ADV36" s="4696"/>
      <c r="ADW36" s="4696"/>
      <c r="ADX36" s="4696"/>
      <c r="ADY36" s="4696"/>
      <c r="ADZ36" s="4696"/>
      <c r="AEA36" s="4696"/>
      <c r="AEB36" s="4696"/>
      <c r="AEC36" s="4696"/>
      <c r="AED36" s="4696"/>
      <c r="AEE36" s="4696"/>
      <c r="AEF36" s="4696"/>
      <c r="AEG36" s="4696"/>
      <c r="AEH36" s="4696"/>
      <c r="AEI36" s="4696"/>
      <c r="AEJ36" s="4696"/>
      <c r="AEK36" s="4696"/>
      <c r="AEL36" s="4696"/>
      <c r="AEM36" s="4696"/>
      <c r="AEN36" s="4696"/>
      <c r="AEO36" s="4696"/>
      <c r="AEP36" s="4696"/>
      <c r="AEQ36" s="4696"/>
      <c r="AER36" s="4696"/>
      <c r="AES36" s="4696"/>
      <c r="AET36" s="4696"/>
      <c r="AEU36" s="4696"/>
      <c r="AEV36" s="4696"/>
      <c r="AEW36" s="4696"/>
      <c r="AEX36" s="4696"/>
      <c r="AEY36" s="4696"/>
      <c r="AEZ36" s="4696"/>
      <c r="AFA36" s="4696"/>
      <c r="AFB36" s="4696"/>
      <c r="AFC36" s="4696"/>
      <c r="AFD36" s="4696"/>
      <c r="AFE36" s="4696"/>
      <c r="AFF36" s="4696"/>
      <c r="AFG36" s="4696"/>
      <c r="AFH36" s="4696"/>
      <c r="AFI36" s="4696"/>
      <c r="AFJ36" s="4696"/>
      <c r="AFK36" s="4696"/>
      <c r="AFL36" s="4696"/>
      <c r="AFM36" s="4696"/>
      <c r="AFN36" s="4696"/>
      <c r="AFO36" s="4696"/>
      <c r="AFP36" s="4696"/>
      <c r="AFQ36" s="4696"/>
      <c r="AFR36" s="4696"/>
      <c r="AFS36" s="4696"/>
      <c r="AFT36" s="4696"/>
      <c r="AFU36" s="4696"/>
      <c r="AFV36" s="4696"/>
      <c r="AFW36" s="4696"/>
      <c r="AFX36" s="4696"/>
      <c r="AFY36" s="4696"/>
      <c r="AFZ36" s="4696"/>
      <c r="AGA36" s="4696"/>
      <c r="AGB36" s="4696"/>
      <c r="AGC36" s="4696"/>
      <c r="AGD36" s="4696"/>
      <c r="AGE36" s="4696"/>
      <c r="AGF36" s="4696"/>
      <c r="AGG36" s="4696"/>
      <c r="AGH36" s="4696"/>
      <c r="AGI36" s="4696"/>
      <c r="AGJ36" s="4696"/>
      <c r="AGK36" s="4696"/>
      <c r="AGL36" s="4696"/>
      <c r="AGM36" s="4696"/>
      <c r="AGN36" s="4696"/>
      <c r="AGO36" s="4696"/>
      <c r="AGP36" s="4696"/>
      <c r="AGQ36" s="4696"/>
      <c r="AGR36" s="4696"/>
      <c r="AGS36" s="4696"/>
      <c r="AGT36" s="4696"/>
      <c r="AGU36" s="4696"/>
      <c r="AGV36" s="4696"/>
      <c r="AGW36" s="4696"/>
      <c r="AGX36" s="4696"/>
      <c r="AGY36" s="4696"/>
      <c r="AGZ36" s="4696"/>
      <c r="AHA36" s="4696"/>
      <c r="AHB36" s="4696"/>
      <c r="AHC36" s="4696"/>
      <c r="AHD36" s="4696"/>
      <c r="AHE36" s="4696"/>
      <c r="AHF36" s="4696"/>
      <c r="AHG36" s="4696"/>
      <c r="AHH36" s="4696"/>
      <c r="AHI36" s="4696"/>
      <c r="AHJ36" s="4696"/>
      <c r="AHK36" s="4696"/>
      <c r="AHL36" s="4696"/>
      <c r="AHM36" s="4696"/>
      <c r="AHN36" s="4696"/>
      <c r="AHO36" s="4696"/>
      <c r="AHP36" s="4696"/>
      <c r="AHQ36" s="4696"/>
      <c r="AHR36" s="4696"/>
      <c r="AHS36" s="4696"/>
      <c r="AHT36" s="4696"/>
      <c r="AHU36" s="4696"/>
      <c r="AHV36" s="4696"/>
      <c r="AHW36" s="4696"/>
      <c r="AHX36" s="4696"/>
      <c r="AHY36" s="4696"/>
      <c r="AHZ36" s="4696"/>
      <c r="AIA36" s="4696"/>
      <c r="AIB36" s="4696"/>
      <c r="AIC36" s="4696"/>
      <c r="AID36" s="4696"/>
      <c r="AIE36" s="4696"/>
      <c r="AIF36" s="4696"/>
      <c r="AIG36" s="4696"/>
      <c r="AIH36" s="4696"/>
      <c r="AII36" s="4696"/>
      <c r="AIJ36" s="4696"/>
      <c r="AIK36" s="4696"/>
      <c r="AIL36" s="4696"/>
      <c r="AIM36" s="4696"/>
      <c r="AIN36" s="4696"/>
      <c r="AIO36" s="4696"/>
      <c r="AIP36" s="4696"/>
      <c r="AIQ36" s="4696"/>
      <c r="AIR36" s="4696"/>
      <c r="AIS36" s="4696"/>
      <c r="AIT36" s="4696"/>
      <c r="AIU36" s="4696"/>
      <c r="AIV36" s="4696"/>
      <c r="AIW36" s="4696"/>
      <c r="AIX36" s="4696"/>
      <c r="AIY36" s="4696"/>
      <c r="AIZ36" s="4696"/>
      <c r="AJA36" s="4696"/>
      <c r="AJB36" s="4696"/>
      <c r="AJC36" s="4696"/>
      <c r="AJD36" s="4696"/>
      <c r="AJE36" s="4696"/>
      <c r="AJF36" s="4696"/>
      <c r="AJG36" s="4696"/>
      <c r="AJH36" s="4696"/>
      <c r="AJI36" s="4696"/>
      <c r="AJJ36" s="4696"/>
      <c r="AJK36" s="4696"/>
      <c r="AJL36" s="4696"/>
      <c r="AJM36" s="4696"/>
      <c r="AJN36" s="4696"/>
      <c r="AJO36" s="4696"/>
      <c r="AJP36" s="4696"/>
      <c r="AJQ36" s="4696"/>
      <c r="AJR36" s="4696"/>
      <c r="AJS36" s="4696"/>
      <c r="AJT36" s="4696"/>
      <c r="AJU36" s="4696"/>
      <c r="AJV36" s="4696"/>
      <c r="AJW36" s="4696"/>
      <c r="AJX36" s="4696"/>
      <c r="AJY36" s="4696"/>
      <c r="AJZ36" s="4696"/>
      <c r="AKA36" s="4696"/>
      <c r="AKB36" s="4696"/>
      <c r="AKC36" s="4696"/>
      <c r="AKD36" s="4696"/>
      <c r="AKE36" s="4696"/>
      <c r="AKF36" s="4696"/>
      <c r="AKG36" s="4696"/>
      <c r="AKH36" s="4696"/>
      <c r="AKI36" s="4696"/>
      <c r="AKJ36" s="4696"/>
      <c r="AKK36" s="4696"/>
      <c r="AKL36" s="4696"/>
      <c r="AKM36" s="4696"/>
      <c r="AKN36" s="4696"/>
      <c r="AKO36" s="4696"/>
      <c r="AKP36" s="4696"/>
      <c r="AKQ36" s="4696"/>
      <c r="AKR36" s="4696"/>
      <c r="AKS36" s="4696"/>
      <c r="AKT36" s="4696"/>
      <c r="AKU36" s="4696"/>
      <c r="AKV36" s="4696"/>
      <c r="AKW36" s="4696"/>
      <c r="AKX36" s="4696"/>
      <c r="AKY36" s="4696"/>
      <c r="AKZ36" s="4696"/>
      <c r="ALA36" s="4696"/>
      <c r="ALB36" s="4696"/>
      <c r="ALC36" s="4696"/>
      <c r="ALD36" s="4696"/>
      <c r="ALE36" s="4696"/>
      <c r="ALF36" s="4696"/>
      <c r="ALG36" s="4696"/>
      <c r="ALH36" s="4696"/>
      <c r="ALI36" s="4696"/>
      <c r="ALJ36" s="4696"/>
      <c r="ALK36" s="4696"/>
      <c r="ALL36" s="4696"/>
      <c r="ALM36" s="4696"/>
      <c r="ALN36" s="4696"/>
      <c r="ALO36" s="4696"/>
      <c r="ALP36" s="4696"/>
      <c r="ALQ36" s="4696"/>
      <c r="ALR36" s="4696"/>
      <c r="ALS36" s="4696"/>
      <c r="ALT36" s="4696"/>
      <c r="ALU36" s="4696"/>
      <c r="ALV36" s="4696"/>
      <c r="ALW36" s="4696"/>
      <c r="ALX36" s="4696"/>
      <c r="ALY36" s="4696"/>
      <c r="ALZ36" s="4696"/>
      <c r="AMA36" s="4696"/>
      <c r="AMB36" s="4696"/>
      <c r="AMC36" s="4696"/>
      <c r="AMD36" s="4696"/>
      <c r="AME36" s="4696"/>
      <c r="AMF36" s="4696"/>
      <c r="AMG36" s="4696"/>
      <c r="AMH36" s="4696"/>
      <c r="AMI36" s="4696"/>
      <c r="AMJ36" s="4696"/>
      <c r="AMK36" s="4696"/>
      <c r="AML36" s="4696"/>
      <c r="AMM36" s="4696"/>
      <c r="AMN36" s="4696"/>
      <c r="AMO36" s="4696"/>
      <c r="AMP36" s="4696"/>
      <c r="AMQ36" s="4696"/>
      <c r="AMR36" s="4696"/>
      <c r="AMS36" s="4696"/>
      <c r="AMT36" s="4696"/>
      <c r="AMU36" s="4696"/>
      <c r="AMV36" s="4696"/>
      <c r="AMW36" s="4696"/>
      <c r="AMX36" s="4696"/>
      <c r="AMY36" s="4696"/>
      <c r="AMZ36" s="4696"/>
      <c r="ANA36" s="4696"/>
      <c r="ANB36" s="4696"/>
      <c r="ANC36" s="4696"/>
      <c r="AND36" s="4696"/>
      <c r="ANE36" s="4696"/>
      <c r="ANF36" s="4696"/>
      <c r="ANG36" s="4696"/>
      <c r="ANH36" s="4696"/>
      <c r="ANI36" s="4696"/>
      <c r="ANJ36" s="4696"/>
      <c r="ANK36" s="4696"/>
      <c r="ANL36" s="4696"/>
      <c r="ANM36" s="4696"/>
      <c r="ANN36" s="4696"/>
      <c r="ANO36" s="4696"/>
      <c r="ANP36" s="4696"/>
      <c r="ANQ36" s="4696"/>
      <c r="ANR36" s="4696"/>
      <c r="ANS36" s="4696"/>
      <c r="ANT36" s="4696"/>
      <c r="ANU36" s="4696"/>
      <c r="ANV36" s="4696"/>
      <c r="ANW36" s="4696"/>
      <c r="ANX36" s="4696"/>
      <c r="ANY36" s="4696"/>
      <c r="ANZ36" s="4696"/>
      <c r="AOA36" s="4696"/>
      <c r="AOB36" s="4696"/>
      <c r="AOC36" s="4696"/>
      <c r="AOD36" s="4696"/>
      <c r="AOE36" s="4696"/>
      <c r="AOF36" s="4696"/>
      <c r="AOG36" s="4696"/>
      <c r="AOH36" s="4696"/>
      <c r="AOI36" s="4696"/>
      <c r="AOJ36" s="4696"/>
      <c r="AOK36" s="4696"/>
      <c r="AOL36" s="4696"/>
      <c r="AOM36" s="4696"/>
      <c r="AON36" s="4696"/>
      <c r="AOO36" s="4696"/>
      <c r="AOP36" s="4696"/>
      <c r="AOQ36" s="4696"/>
      <c r="AOR36" s="4696"/>
      <c r="AOS36" s="4696"/>
      <c r="AOT36" s="4696"/>
      <c r="AOU36" s="4696"/>
      <c r="AOV36" s="4696"/>
      <c r="AOW36" s="4696"/>
      <c r="AOX36" s="4696"/>
      <c r="AOY36" s="4696"/>
      <c r="AOZ36" s="4696"/>
      <c r="APA36" s="4696"/>
      <c r="APB36" s="4696"/>
      <c r="APC36" s="4696"/>
      <c r="APD36" s="4696"/>
      <c r="APE36" s="4696"/>
      <c r="APF36" s="4696"/>
      <c r="APG36" s="4696"/>
      <c r="APH36" s="4696"/>
      <c r="API36" s="4696"/>
      <c r="APJ36" s="4696"/>
      <c r="APK36" s="4696"/>
      <c r="APL36" s="4696"/>
      <c r="APM36" s="4696"/>
      <c r="APN36" s="4696"/>
      <c r="APO36" s="4696"/>
      <c r="APP36" s="4696"/>
      <c r="APQ36" s="4696"/>
      <c r="APR36" s="4696"/>
      <c r="APS36" s="4696"/>
      <c r="APT36" s="4696"/>
      <c r="APU36" s="4696"/>
      <c r="APV36" s="4696"/>
      <c r="APW36" s="4696"/>
      <c r="APX36" s="4696"/>
      <c r="APY36" s="4696"/>
      <c r="APZ36" s="4696"/>
      <c r="AQA36" s="4696"/>
      <c r="AQB36" s="4696"/>
      <c r="AQC36" s="4696"/>
      <c r="AQD36" s="4696"/>
      <c r="AQE36" s="4696"/>
      <c r="AQF36" s="4696"/>
      <c r="AQG36" s="4696"/>
      <c r="AQH36" s="4696"/>
      <c r="AQI36" s="4696"/>
      <c r="AQJ36" s="4696"/>
      <c r="AQK36" s="4696"/>
      <c r="AQL36" s="4696"/>
      <c r="AQM36" s="4696"/>
      <c r="AQN36" s="4696"/>
      <c r="AQO36" s="4696"/>
      <c r="AQP36" s="4696"/>
      <c r="AQQ36" s="4696"/>
      <c r="AQR36" s="4696"/>
      <c r="AQS36" s="4696"/>
      <c r="AQT36" s="4696"/>
      <c r="AQU36" s="4696"/>
      <c r="AQV36" s="4696"/>
      <c r="AQW36" s="4696"/>
      <c r="AQX36" s="4696"/>
      <c r="AQY36" s="4696"/>
      <c r="AQZ36" s="4696"/>
      <c r="ARA36" s="4696"/>
      <c r="ARB36" s="4696"/>
      <c r="ARC36" s="4696"/>
      <c r="ARD36" s="4696"/>
      <c r="ARE36" s="4696"/>
      <c r="ARF36" s="4696"/>
      <c r="ARG36" s="4696"/>
      <c r="ARH36" s="4696"/>
      <c r="ARI36" s="4696"/>
      <c r="ARJ36" s="4696"/>
      <c r="ARK36" s="4696"/>
      <c r="ARL36" s="4696"/>
      <c r="ARM36" s="4696"/>
      <c r="ARN36" s="4696"/>
      <c r="ARO36" s="4696"/>
      <c r="ARP36" s="4696"/>
      <c r="ARQ36" s="4696"/>
      <c r="ARR36" s="4696"/>
      <c r="ARS36" s="4696"/>
      <c r="ART36" s="4696"/>
      <c r="ARU36" s="4696"/>
      <c r="ARV36" s="4696"/>
      <c r="ARW36" s="4696"/>
      <c r="ARX36" s="4696"/>
      <c r="ARY36" s="4696"/>
      <c r="ARZ36" s="4696"/>
      <c r="ASA36" s="4696"/>
      <c r="ASB36" s="4696"/>
      <c r="ASC36" s="4696"/>
      <c r="ASD36" s="4696"/>
      <c r="ASE36" s="4696"/>
      <c r="ASF36" s="4696"/>
      <c r="ASG36" s="4696"/>
      <c r="ASH36" s="4696"/>
      <c r="ASI36" s="4696"/>
      <c r="ASJ36" s="4696"/>
      <c r="ASK36" s="4696"/>
      <c r="ASL36" s="4696"/>
      <c r="ASM36" s="4696"/>
      <c r="ASN36" s="4696"/>
      <c r="ASO36" s="4696"/>
      <c r="ASP36" s="4696"/>
      <c r="ASQ36" s="4696"/>
      <c r="ASR36" s="4696"/>
      <c r="ASS36" s="4696"/>
      <c r="AST36" s="4696"/>
      <c r="ASU36" s="4696"/>
      <c r="ASV36" s="4696"/>
      <c r="ASW36" s="4696"/>
      <c r="ASX36" s="4696"/>
      <c r="ASY36" s="4696"/>
      <c r="ASZ36" s="4696"/>
      <c r="ATA36" s="4696"/>
      <c r="ATB36" s="4696"/>
      <c r="ATC36" s="4696"/>
      <c r="ATD36" s="4696"/>
      <c r="ATE36" s="4696"/>
      <c r="ATF36" s="4696"/>
      <c r="ATG36" s="4696"/>
      <c r="ATH36" s="4696"/>
      <c r="ATI36" s="4696"/>
      <c r="ATJ36" s="4696"/>
      <c r="ATK36" s="4696"/>
      <c r="ATL36" s="4696"/>
      <c r="ATM36" s="4696"/>
      <c r="ATN36" s="4696"/>
      <c r="ATO36" s="4696"/>
      <c r="ATP36" s="4696"/>
      <c r="ATQ36" s="4696"/>
      <c r="ATR36" s="4696"/>
      <c r="ATS36" s="4696"/>
      <c r="ATT36" s="4696"/>
      <c r="ATU36" s="4696"/>
      <c r="ATV36" s="4696"/>
      <c r="ATW36" s="4696"/>
      <c r="ATX36" s="4696"/>
      <c r="ATY36" s="4696"/>
      <c r="ATZ36" s="4696"/>
      <c r="AUA36" s="4696"/>
      <c r="AUB36" s="4696"/>
      <c r="AUC36" s="4696"/>
      <c r="AUD36" s="4696"/>
      <c r="AUE36" s="4696"/>
      <c r="AUF36" s="4696"/>
      <c r="AUG36" s="4696"/>
      <c r="AUH36" s="4696"/>
      <c r="AUI36" s="4696"/>
      <c r="AUJ36" s="4696"/>
      <c r="AUK36" s="4696"/>
      <c r="AUL36" s="4696"/>
      <c r="AUM36" s="4696"/>
      <c r="AUN36" s="4696"/>
      <c r="AUO36" s="4696"/>
      <c r="AUP36" s="4696"/>
      <c r="AUQ36" s="4696"/>
      <c r="AUR36" s="4696"/>
      <c r="AUS36" s="4696"/>
      <c r="AUT36" s="4696"/>
      <c r="AUU36" s="4696"/>
      <c r="AUV36" s="4696"/>
      <c r="AUW36" s="4696"/>
      <c r="AUX36" s="4696"/>
      <c r="AUY36" s="4696"/>
      <c r="AUZ36" s="4696"/>
      <c r="AVA36" s="4696"/>
      <c r="AVB36" s="4696"/>
      <c r="AVC36" s="4696"/>
      <c r="AVD36" s="4696"/>
      <c r="AVE36" s="4696"/>
      <c r="AVF36" s="4696"/>
      <c r="AVG36" s="4696"/>
      <c r="AVH36" s="4696"/>
      <c r="AVI36" s="4696"/>
      <c r="AVJ36" s="4696"/>
      <c r="AVK36" s="4696"/>
      <c r="AVL36" s="4696"/>
      <c r="AVM36" s="4696"/>
      <c r="AVN36" s="4696"/>
      <c r="AVO36" s="4696"/>
      <c r="AVP36" s="4696"/>
      <c r="AVQ36" s="4696"/>
      <c r="AVR36" s="4696"/>
      <c r="AVS36" s="4696"/>
      <c r="AVT36" s="4696"/>
      <c r="AVU36" s="4696"/>
      <c r="AVV36" s="4696"/>
      <c r="AVW36" s="4696"/>
      <c r="AVX36" s="4696"/>
      <c r="AVY36" s="4696"/>
      <c r="AVZ36" s="4696"/>
      <c r="AWA36" s="4696"/>
      <c r="AWB36" s="4696"/>
      <c r="AWC36" s="4696"/>
      <c r="AWD36" s="4696"/>
      <c r="AWE36" s="4696"/>
      <c r="AWF36" s="4696"/>
      <c r="AWG36" s="4696"/>
      <c r="AWH36" s="4696"/>
      <c r="AWI36" s="4696"/>
      <c r="AWJ36" s="4696"/>
      <c r="AWK36" s="4696"/>
      <c r="AWL36" s="4696"/>
      <c r="AWM36" s="4696"/>
      <c r="AWN36" s="4696"/>
      <c r="AWO36" s="4696"/>
      <c r="AWP36" s="4696"/>
      <c r="AWQ36" s="4696"/>
      <c r="AWR36" s="4696"/>
      <c r="AWS36" s="4696"/>
      <c r="AWT36" s="4696"/>
      <c r="AWU36" s="4696"/>
      <c r="AWV36" s="4696"/>
      <c r="AWW36" s="4696"/>
      <c r="AWX36" s="4696"/>
      <c r="AWY36" s="4696"/>
      <c r="AWZ36" s="4696"/>
      <c r="AXA36" s="4696"/>
      <c r="AXB36" s="4696"/>
      <c r="AXC36" s="4696"/>
      <c r="AXD36" s="4696"/>
      <c r="AXE36" s="4696"/>
      <c r="AXF36" s="4696"/>
      <c r="AXG36" s="4696"/>
      <c r="AXH36" s="4696"/>
      <c r="AXI36" s="4696"/>
      <c r="AXJ36" s="4696"/>
      <c r="AXK36" s="4696"/>
      <c r="AXL36" s="4696"/>
      <c r="AXM36" s="4696"/>
      <c r="AXN36" s="4696"/>
      <c r="AXO36" s="4696"/>
      <c r="AXP36" s="4696"/>
      <c r="AXQ36" s="4696"/>
      <c r="AXR36" s="4696"/>
      <c r="AXS36" s="4696"/>
      <c r="AXT36" s="4696"/>
      <c r="AXU36" s="4696"/>
      <c r="AXV36" s="4696"/>
      <c r="AXW36" s="4696"/>
      <c r="AXX36" s="4696"/>
      <c r="AXY36" s="4696"/>
      <c r="AXZ36" s="4696"/>
      <c r="AYA36" s="4696"/>
      <c r="AYB36" s="4696"/>
      <c r="AYC36" s="4696"/>
      <c r="AYD36" s="4696"/>
      <c r="AYE36" s="4696"/>
      <c r="AYF36" s="4696"/>
      <c r="AYG36" s="4696"/>
      <c r="AYH36" s="4696"/>
      <c r="AYI36" s="4696"/>
      <c r="AYJ36" s="4696"/>
      <c r="AYK36" s="4696"/>
      <c r="AYL36" s="4696"/>
      <c r="AYM36" s="4696"/>
      <c r="AYN36" s="4696"/>
      <c r="AYO36" s="4696"/>
      <c r="AYP36" s="4696"/>
      <c r="AYQ36" s="4696"/>
      <c r="AYR36" s="4696"/>
      <c r="AYS36" s="4696"/>
      <c r="AYT36" s="4696"/>
      <c r="AYU36" s="4696"/>
      <c r="AYV36" s="4696"/>
      <c r="AYW36" s="4696"/>
      <c r="AYX36" s="4696"/>
      <c r="AYY36" s="4696"/>
      <c r="AYZ36" s="4696"/>
      <c r="AZA36" s="4696"/>
      <c r="AZB36" s="4696"/>
      <c r="AZC36" s="4696"/>
      <c r="AZD36" s="4696"/>
      <c r="AZE36" s="4696"/>
      <c r="AZF36" s="4696"/>
      <c r="AZG36" s="4696"/>
      <c r="AZH36" s="4696"/>
      <c r="AZI36" s="4696"/>
      <c r="AZJ36" s="4696"/>
      <c r="AZK36" s="4696"/>
      <c r="AZL36" s="4696"/>
      <c r="AZM36" s="4696"/>
      <c r="AZN36" s="4696"/>
      <c r="AZO36" s="4696"/>
      <c r="AZP36" s="4696"/>
      <c r="AZQ36" s="4696"/>
      <c r="AZR36" s="4696"/>
      <c r="AZS36" s="4696"/>
      <c r="AZT36" s="4696"/>
      <c r="AZU36" s="4696"/>
      <c r="AZV36" s="4696"/>
      <c r="AZW36" s="4696"/>
      <c r="AZX36" s="4696"/>
      <c r="AZY36" s="4696"/>
      <c r="AZZ36" s="4696"/>
      <c r="BAA36" s="4696"/>
      <c r="BAB36" s="4696"/>
      <c r="BAC36" s="4696"/>
      <c r="BAD36" s="4696"/>
      <c r="BAE36" s="4696"/>
      <c r="BAF36" s="4696"/>
      <c r="BAG36" s="4696"/>
      <c r="BAH36" s="4696"/>
      <c r="BAI36" s="4696"/>
      <c r="BAJ36" s="4696"/>
      <c r="BAK36" s="4696"/>
      <c r="BAL36" s="4696"/>
      <c r="BAM36" s="4696"/>
      <c r="BAN36" s="4696"/>
      <c r="BAO36" s="4696"/>
      <c r="BAP36" s="4696"/>
      <c r="BAQ36" s="4696"/>
      <c r="BAR36" s="4696"/>
      <c r="BAS36" s="4696"/>
      <c r="BAT36" s="4696"/>
      <c r="BAU36" s="4696"/>
      <c r="BAV36" s="4696"/>
      <c r="BAW36" s="4696"/>
      <c r="BAX36" s="4696"/>
      <c r="BAY36" s="4696"/>
      <c r="BAZ36" s="4696"/>
      <c r="BBA36" s="4696"/>
      <c r="BBB36" s="4696"/>
      <c r="BBC36" s="4696"/>
      <c r="BBD36" s="4696"/>
      <c r="BBE36" s="4696"/>
      <c r="BBF36" s="4696"/>
      <c r="BBG36" s="4696"/>
      <c r="BBH36" s="4696"/>
      <c r="BBI36" s="4696"/>
      <c r="BBJ36" s="4696"/>
      <c r="BBK36" s="4696"/>
      <c r="BBL36" s="4696"/>
      <c r="BBM36" s="4696"/>
      <c r="BBN36" s="4696"/>
      <c r="BBO36" s="4696"/>
      <c r="BBP36" s="4696"/>
      <c r="BBQ36" s="4696"/>
      <c r="BBR36" s="4696"/>
      <c r="BBS36" s="4696"/>
      <c r="BBT36" s="4696"/>
      <c r="BBU36" s="4696"/>
      <c r="BBV36" s="4696"/>
      <c r="BBW36" s="4696"/>
      <c r="BBX36" s="4696"/>
      <c r="BBY36" s="4696"/>
      <c r="BBZ36" s="4696"/>
      <c r="BCA36" s="4696"/>
      <c r="BCB36" s="4696"/>
      <c r="BCC36" s="4696"/>
      <c r="BCD36" s="4696"/>
      <c r="BCE36" s="4696"/>
      <c r="BCF36" s="4696"/>
      <c r="BCG36" s="4696"/>
      <c r="BCH36" s="4696"/>
      <c r="BCI36" s="4696"/>
      <c r="BCJ36" s="4696"/>
      <c r="BCK36" s="4696"/>
      <c r="BCL36" s="4696"/>
      <c r="BCM36" s="4696"/>
      <c r="BCN36" s="4696"/>
      <c r="BCO36" s="4696"/>
      <c r="BCP36" s="4696"/>
      <c r="BCQ36" s="4696"/>
      <c r="BCR36" s="4696"/>
      <c r="BCS36" s="4696"/>
      <c r="BCT36" s="4696"/>
      <c r="BCU36" s="4696"/>
      <c r="BCV36" s="4696"/>
      <c r="BCW36" s="4696"/>
      <c r="BCX36" s="4696"/>
      <c r="BCY36" s="4696"/>
      <c r="BCZ36" s="4696"/>
      <c r="BDA36" s="4696"/>
      <c r="BDB36" s="4696"/>
      <c r="BDC36" s="4696"/>
      <c r="BDD36" s="4696"/>
      <c r="BDE36" s="4696"/>
      <c r="BDF36" s="4696"/>
      <c r="BDG36" s="4696"/>
      <c r="BDH36" s="4696"/>
      <c r="BDI36" s="4696"/>
      <c r="BDJ36" s="4696"/>
      <c r="BDK36" s="4696"/>
      <c r="BDL36" s="4696"/>
      <c r="BDM36" s="4696"/>
      <c r="BDN36" s="4696"/>
      <c r="BDO36" s="4696"/>
      <c r="BDP36" s="4696"/>
      <c r="BDQ36" s="4696"/>
      <c r="BDR36" s="4696"/>
      <c r="BDS36" s="4696"/>
      <c r="BDT36" s="4696"/>
      <c r="BDU36" s="4696"/>
      <c r="BDV36" s="4696"/>
      <c r="BDW36" s="4696"/>
      <c r="BDX36" s="4696"/>
      <c r="BDY36" s="4696"/>
      <c r="BDZ36" s="4696"/>
      <c r="BEA36" s="4696"/>
      <c r="BEB36" s="4696"/>
      <c r="BEC36" s="4696"/>
      <c r="BED36" s="4696"/>
      <c r="BEE36" s="4696"/>
      <c r="BEF36" s="4696"/>
      <c r="BEG36" s="4696"/>
      <c r="BEH36" s="4696"/>
      <c r="BEI36" s="4696"/>
      <c r="BEJ36" s="4696"/>
      <c r="BEK36" s="4696"/>
      <c r="BEL36" s="4696"/>
      <c r="BEM36" s="4696"/>
      <c r="BEN36" s="4696"/>
      <c r="BEO36" s="4696"/>
      <c r="BEP36" s="4696"/>
      <c r="BEQ36" s="4696"/>
      <c r="BER36" s="4696"/>
      <c r="BES36" s="4696"/>
      <c r="BET36" s="4696"/>
      <c r="BEU36" s="4696"/>
      <c r="BEV36" s="4696"/>
      <c r="BEW36" s="4696"/>
      <c r="BEX36" s="4696"/>
      <c r="BEY36" s="4696"/>
      <c r="BEZ36" s="4696"/>
      <c r="BFA36" s="4696"/>
      <c r="BFB36" s="4696"/>
      <c r="BFC36" s="4696"/>
      <c r="BFD36" s="4696"/>
      <c r="BFE36" s="4696"/>
      <c r="BFF36" s="4696"/>
      <c r="BFG36" s="4696"/>
      <c r="BFH36" s="4696"/>
      <c r="BFI36" s="4696"/>
      <c r="BFJ36" s="4696"/>
      <c r="BFK36" s="4696"/>
      <c r="BFL36" s="4696"/>
      <c r="BFM36" s="4696"/>
      <c r="BFN36" s="4696"/>
      <c r="BFO36" s="4696"/>
      <c r="BFP36" s="4696"/>
      <c r="BFQ36" s="4696"/>
      <c r="BFR36" s="4696"/>
      <c r="BFS36" s="4696"/>
      <c r="BFT36" s="4696"/>
      <c r="BFU36" s="4696"/>
      <c r="BFV36" s="4696"/>
      <c r="BFW36" s="4696"/>
      <c r="BFX36" s="4696"/>
      <c r="BFY36" s="4696"/>
      <c r="BFZ36" s="4696"/>
      <c r="BGA36" s="4696"/>
      <c r="BGB36" s="4696"/>
      <c r="BGC36" s="4696"/>
      <c r="BGD36" s="4696"/>
      <c r="BGE36" s="4696"/>
      <c r="BGF36" s="4696"/>
      <c r="BGG36" s="4696"/>
      <c r="BGH36" s="4696"/>
      <c r="BGI36" s="4696"/>
      <c r="BGJ36" s="4696"/>
      <c r="BGK36" s="4696"/>
      <c r="BGL36" s="4696"/>
      <c r="BGM36" s="4696"/>
      <c r="BGN36" s="4696"/>
      <c r="BGO36" s="4696"/>
      <c r="BGP36" s="4696"/>
      <c r="BGQ36" s="4696"/>
      <c r="BGR36" s="4696"/>
      <c r="BGS36" s="4696"/>
      <c r="BGT36" s="4696"/>
      <c r="BGU36" s="4696"/>
      <c r="BGV36" s="4696"/>
      <c r="BGW36" s="4696"/>
      <c r="BGX36" s="4696"/>
      <c r="BGY36" s="4696"/>
      <c r="BGZ36" s="4696"/>
      <c r="BHA36" s="4696"/>
      <c r="BHB36" s="4696"/>
      <c r="BHC36" s="4696"/>
      <c r="BHD36" s="4696"/>
      <c r="BHE36" s="4696"/>
      <c r="BHF36" s="4696"/>
      <c r="BHG36" s="4696"/>
      <c r="BHH36" s="4696"/>
      <c r="BHI36" s="4696"/>
      <c r="BHJ36" s="4696"/>
      <c r="BHK36" s="4696"/>
      <c r="BHL36" s="4696"/>
      <c r="BHM36" s="4696"/>
      <c r="BHN36" s="4696"/>
      <c r="BHO36" s="4696"/>
      <c r="BHP36" s="4696"/>
      <c r="BHQ36" s="4696"/>
      <c r="BHR36" s="4696"/>
      <c r="BHS36" s="4696"/>
      <c r="BHT36" s="4696"/>
      <c r="BHU36" s="4696"/>
      <c r="BHV36" s="4696"/>
      <c r="BHW36" s="4696"/>
      <c r="BHX36" s="4696"/>
      <c r="BHY36" s="4696"/>
      <c r="BHZ36" s="4696"/>
      <c r="BIA36" s="4696"/>
      <c r="BIB36" s="4696"/>
      <c r="BIC36" s="4696"/>
      <c r="BID36" s="4696"/>
      <c r="BIE36" s="4696"/>
      <c r="BIF36" s="4696"/>
      <c r="BIG36" s="4696"/>
      <c r="BIH36" s="4696"/>
      <c r="BII36" s="4696"/>
      <c r="BIJ36" s="4696"/>
      <c r="BIK36" s="4696"/>
      <c r="BIL36" s="4696"/>
      <c r="BIM36" s="4696"/>
      <c r="BIN36" s="4696"/>
      <c r="BIO36" s="4696"/>
      <c r="BIP36" s="4696"/>
      <c r="BIQ36" s="4696"/>
      <c r="BIR36" s="4696"/>
      <c r="BIS36" s="4696"/>
      <c r="BIT36" s="4696"/>
      <c r="BIU36" s="4696"/>
      <c r="BIV36" s="4696"/>
      <c r="BIW36" s="4696"/>
      <c r="BIX36" s="4696"/>
      <c r="BIY36" s="4696"/>
      <c r="BIZ36" s="4696"/>
      <c r="BJA36" s="4696"/>
      <c r="BJB36" s="4696"/>
      <c r="BJC36" s="4696"/>
      <c r="BJD36" s="4696"/>
      <c r="BJE36" s="4696"/>
      <c r="BJF36" s="4696"/>
      <c r="BJG36" s="4696"/>
      <c r="BJH36" s="4696"/>
      <c r="BJI36" s="4696"/>
      <c r="BJJ36" s="4696"/>
      <c r="BJK36" s="4696"/>
      <c r="BJL36" s="4696"/>
      <c r="BJM36" s="4696"/>
      <c r="BJN36" s="4696"/>
      <c r="BJO36" s="4696"/>
      <c r="BJP36" s="4696"/>
      <c r="BJQ36" s="4696"/>
      <c r="BJR36" s="4696"/>
      <c r="BJS36" s="4696"/>
      <c r="BJT36" s="4696"/>
      <c r="BJU36" s="4696"/>
      <c r="BJV36" s="4696"/>
      <c r="BJW36" s="4696"/>
      <c r="BJX36" s="4696"/>
      <c r="BJY36" s="4696"/>
      <c r="BJZ36" s="4696"/>
      <c r="BKA36" s="4696"/>
      <c r="BKB36" s="4696"/>
      <c r="BKC36" s="4696"/>
      <c r="BKD36" s="4696"/>
      <c r="BKE36" s="4696"/>
      <c r="BKF36" s="4696"/>
      <c r="BKG36" s="4696"/>
      <c r="BKH36" s="4696"/>
      <c r="BKI36" s="4696"/>
      <c r="BKJ36" s="4696"/>
      <c r="BKK36" s="4696"/>
      <c r="BKL36" s="4696"/>
      <c r="BKM36" s="4696"/>
      <c r="BKN36" s="4696"/>
      <c r="BKO36" s="4696"/>
      <c r="BKP36" s="4696"/>
      <c r="BKQ36" s="4696"/>
      <c r="BKR36" s="4696"/>
      <c r="BKS36" s="4696"/>
      <c r="BKT36" s="4696"/>
      <c r="BKU36" s="4696"/>
      <c r="BKV36" s="4696"/>
      <c r="BKW36" s="4696"/>
      <c r="BKX36" s="4696"/>
      <c r="BKY36" s="4696"/>
      <c r="BKZ36" s="4696"/>
      <c r="BLA36" s="4696"/>
      <c r="BLB36" s="4696"/>
      <c r="BLC36" s="4696"/>
      <c r="BLD36" s="4696"/>
      <c r="BLE36" s="4696"/>
      <c r="BLF36" s="4696"/>
      <c r="BLG36" s="4696"/>
      <c r="BLH36" s="4696"/>
      <c r="BLI36" s="4696"/>
      <c r="BLJ36" s="4696"/>
      <c r="BLK36" s="4696"/>
      <c r="BLL36" s="4696"/>
      <c r="BLM36" s="4696"/>
      <c r="BLN36" s="4696"/>
      <c r="BLO36" s="4696"/>
      <c r="BLP36" s="4696"/>
      <c r="BLQ36" s="4696"/>
      <c r="BLR36" s="4696"/>
      <c r="BLS36" s="4696"/>
      <c r="BLT36" s="4696"/>
      <c r="BLU36" s="4696"/>
      <c r="BLV36" s="4696"/>
      <c r="BLW36" s="4696"/>
      <c r="BLX36" s="4696"/>
      <c r="BLY36" s="4696"/>
      <c r="BLZ36" s="4696"/>
      <c r="BMA36" s="4696"/>
      <c r="BMB36" s="4696"/>
      <c r="BMC36" s="4696"/>
      <c r="BMD36" s="4696"/>
      <c r="BME36" s="4696"/>
      <c r="BMF36" s="4696"/>
      <c r="BMG36" s="4696"/>
      <c r="BMH36" s="4696"/>
      <c r="BMI36" s="4696"/>
      <c r="BMJ36" s="4696"/>
      <c r="BMK36" s="4696"/>
      <c r="BML36" s="4696"/>
      <c r="BMM36" s="4696"/>
      <c r="BMN36" s="4696"/>
      <c r="BMO36" s="4696"/>
      <c r="BMP36" s="4696"/>
      <c r="BMQ36" s="4696"/>
      <c r="BMR36" s="4696"/>
      <c r="BMS36" s="4696"/>
      <c r="BMT36" s="4696"/>
      <c r="BMU36" s="4696"/>
      <c r="BMV36" s="4696"/>
      <c r="BMW36" s="4696"/>
      <c r="BMX36" s="4696"/>
      <c r="BMY36" s="4696"/>
      <c r="BMZ36" s="4696"/>
      <c r="BNA36" s="4696"/>
      <c r="BNB36" s="4696"/>
      <c r="BNC36" s="4696"/>
      <c r="BND36" s="4696"/>
      <c r="BNE36" s="4696"/>
      <c r="BNF36" s="4696"/>
      <c r="BNG36" s="4696"/>
      <c r="BNH36" s="4696"/>
      <c r="BNI36" s="4696"/>
      <c r="BNJ36" s="4696"/>
      <c r="BNK36" s="4696"/>
      <c r="BNL36" s="4696"/>
      <c r="BNM36" s="4696"/>
      <c r="BNN36" s="4696"/>
      <c r="BNO36" s="4696"/>
      <c r="BNP36" s="4696"/>
      <c r="BNQ36" s="4696"/>
      <c r="BNR36" s="4696"/>
      <c r="BNS36" s="4696"/>
      <c r="BNT36" s="4696"/>
      <c r="BNU36" s="4696"/>
      <c r="BNV36" s="4696"/>
      <c r="BNW36" s="4696"/>
      <c r="BNX36" s="4696"/>
      <c r="BNY36" s="4696"/>
      <c r="BNZ36" s="4696"/>
      <c r="BOA36" s="4696"/>
      <c r="BOB36" s="4696"/>
      <c r="BOC36" s="4696"/>
      <c r="BOD36" s="4696"/>
      <c r="BOE36" s="4696"/>
      <c r="BOF36" s="4696"/>
      <c r="BOG36" s="4696"/>
      <c r="BOH36" s="4696"/>
      <c r="BOI36" s="4696"/>
      <c r="BOJ36" s="4696"/>
      <c r="BOK36" s="4696"/>
      <c r="BOL36" s="4696"/>
      <c r="BOM36" s="4696"/>
      <c r="BON36" s="4696"/>
      <c r="BOO36" s="4696"/>
      <c r="BOP36" s="4696"/>
      <c r="BOQ36" s="4696"/>
      <c r="BOR36" s="4696"/>
      <c r="BOS36" s="4696"/>
      <c r="BOT36" s="4696"/>
      <c r="BOU36" s="4696"/>
      <c r="BOV36" s="4696"/>
      <c r="BOW36" s="4696"/>
      <c r="BOX36" s="4696"/>
      <c r="BOY36" s="4696"/>
      <c r="BOZ36" s="4696"/>
      <c r="BPA36" s="4696"/>
      <c r="BPB36" s="4696"/>
      <c r="BPC36" s="4696"/>
      <c r="BPD36" s="4696"/>
      <c r="BPE36" s="4696"/>
      <c r="BPF36" s="4696"/>
      <c r="BPG36" s="4696"/>
      <c r="BPH36" s="4696"/>
      <c r="BPI36" s="4696"/>
      <c r="BPJ36" s="4696"/>
      <c r="BPK36" s="4696"/>
      <c r="BPL36" s="4696"/>
      <c r="BPM36" s="4696"/>
      <c r="BPN36" s="4696"/>
      <c r="BPO36" s="4696"/>
      <c r="BPP36" s="4696"/>
      <c r="BPQ36" s="4696"/>
      <c r="BPR36" s="4696"/>
      <c r="BPS36" s="4696"/>
      <c r="BPT36" s="4696"/>
      <c r="BPU36" s="4696"/>
      <c r="BPV36" s="4696"/>
      <c r="BPW36" s="4696"/>
      <c r="BPX36" s="4696"/>
      <c r="BPY36" s="4696"/>
      <c r="BPZ36" s="4696"/>
      <c r="BQA36" s="4696"/>
      <c r="BQB36" s="4696"/>
      <c r="BQC36" s="4696"/>
      <c r="BQD36" s="4696"/>
      <c r="BQE36" s="4696"/>
      <c r="BQF36" s="4696"/>
      <c r="BQG36" s="4696"/>
      <c r="BQH36" s="4696"/>
      <c r="BQI36" s="4696"/>
      <c r="BQJ36" s="4696"/>
      <c r="BQK36" s="4696"/>
      <c r="BQL36" s="4696"/>
      <c r="BQM36" s="4696"/>
      <c r="BQN36" s="4696"/>
      <c r="BQO36" s="4696"/>
      <c r="BQP36" s="4696"/>
      <c r="BQQ36" s="4696"/>
      <c r="BQR36" s="4696"/>
      <c r="BQS36" s="4696"/>
      <c r="BQT36" s="4696"/>
      <c r="BQU36" s="4696"/>
      <c r="BQV36" s="4696"/>
      <c r="BQW36" s="4696"/>
      <c r="BQX36" s="4696"/>
      <c r="BQY36" s="4696"/>
      <c r="BQZ36" s="4696"/>
      <c r="BRA36" s="4696"/>
      <c r="BRB36" s="4696"/>
      <c r="BRC36" s="4696"/>
      <c r="BRD36" s="4696"/>
      <c r="BRE36" s="4696"/>
      <c r="BRF36" s="4696"/>
      <c r="BRG36" s="4696"/>
      <c r="BRH36" s="4696"/>
      <c r="BRI36" s="4696"/>
      <c r="BRJ36" s="4696"/>
      <c r="BRK36" s="4696"/>
      <c r="BRL36" s="4696"/>
      <c r="BRM36" s="4696"/>
      <c r="BRN36" s="4696"/>
      <c r="BRO36" s="4696"/>
      <c r="BRP36" s="4696"/>
      <c r="BRQ36" s="4696"/>
      <c r="BRR36" s="4696"/>
      <c r="BRS36" s="4696"/>
      <c r="BRT36" s="4696"/>
      <c r="BRU36" s="4696"/>
      <c r="BRV36" s="4696"/>
      <c r="BRW36" s="4696"/>
      <c r="BRX36" s="4696"/>
      <c r="BRY36" s="4696"/>
      <c r="BRZ36" s="4696"/>
      <c r="BSA36" s="4696"/>
      <c r="BSB36" s="4696"/>
      <c r="BSC36" s="4696"/>
      <c r="BSD36" s="4696"/>
      <c r="BSE36" s="4696"/>
      <c r="BSF36" s="4696"/>
      <c r="BSG36" s="4696"/>
      <c r="BSH36" s="4696"/>
      <c r="BSI36" s="4696"/>
      <c r="BSJ36" s="4696"/>
      <c r="BSK36" s="4696"/>
      <c r="BSL36" s="4696"/>
      <c r="BSM36" s="4696"/>
      <c r="BSN36" s="4696"/>
      <c r="BSO36" s="4696"/>
      <c r="BSP36" s="4696"/>
      <c r="BSQ36" s="4696"/>
      <c r="BSR36" s="4696"/>
      <c r="BSS36" s="4696"/>
      <c r="BST36" s="4696"/>
      <c r="BSU36" s="4696"/>
      <c r="BSV36" s="4696"/>
      <c r="BSW36" s="4696"/>
      <c r="BSX36" s="4696"/>
      <c r="BSY36" s="4696"/>
      <c r="BSZ36" s="4696"/>
      <c r="BTA36" s="4696"/>
      <c r="BTB36" s="4696"/>
      <c r="BTC36" s="4696"/>
      <c r="BTD36" s="4696"/>
      <c r="BTE36" s="4696"/>
      <c r="BTF36" s="4696"/>
      <c r="BTG36" s="4696"/>
      <c r="BTH36" s="4696"/>
      <c r="BTI36" s="4696"/>
      <c r="BTJ36" s="4696"/>
      <c r="BTK36" s="4696"/>
      <c r="BTL36" s="4696"/>
      <c r="BTM36" s="4696"/>
      <c r="BTN36" s="4696"/>
      <c r="BTO36" s="4696"/>
      <c r="BTP36" s="4696"/>
      <c r="BTQ36" s="4696"/>
      <c r="BTR36" s="4696"/>
      <c r="BTS36" s="4696"/>
      <c r="BTT36" s="4696"/>
      <c r="BTU36" s="4696"/>
      <c r="BTV36" s="4696"/>
      <c r="BTW36" s="4696"/>
      <c r="BTX36" s="4696"/>
      <c r="BTY36" s="4696"/>
      <c r="BTZ36" s="4696"/>
      <c r="BUA36" s="4696"/>
      <c r="BUB36" s="4696"/>
      <c r="BUC36" s="4696"/>
      <c r="BUD36" s="4696"/>
      <c r="BUE36" s="4696"/>
      <c r="BUF36" s="4696"/>
      <c r="BUG36" s="4696"/>
      <c r="BUH36" s="4696"/>
      <c r="BUI36" s="4696"/>
      <c r="BUJ36" s="4696"/>
      <c r="BUK36" s="4696"/>
      <c r="BUL36" s="4696"/>
      <c r="BUM36" s="4696"/>
      <c r="BUN36" s="4696"/>
      <c r="BUO36" s="4696"/>
      <c r="BUP36" s="4696"/>
      <c r="BUQ36" s="4696"/>
      <c r="BUR36" s="4696"/>
      <c r="BUS36" s="4696"/>
      <c r="BUT36" s="4696"/>
      <c r="BUU36" s="4696"/>
      <c r="BUV36" s="4696"/>
      <c r="BUW36" s="4696"/>
      <c r="BUX36" s="4696"/>
      <c r="BUY36" s="4696"/>
      <c r="BUZ36" s="4696"/>
      <c r="BVA36" s="4696"/>
      <c r="BVB36" s="4696"/>
      <c r="BVC36" s="4696"/>
      <c r="BVD36" s="4696"/>
      <c r="BVE36" s="4696"/>
      <c r="BVF36" s="4696"/>
      <c r="BVG36" s="4696"/>
      <c r="BVH36" s="4696"/>
      <c r="BVI36" s="4696"/>
      <c r="BVJ36" s="4696"/>
      <c r="BVK36" s="4696"/>
      <c r="BVL36" s="4696"/>
      <c r="BVM36" s="4696"/>
      <c r="BVN36" s="4696"/>
      <c r="BVO36" s="4696"/>
      <c r="BVP36" s="4696"/>
      <c r="BVQ36" s="4696"/>
      <c r="BVR36" s="4696"/>
      <c r="BVS36" s="4696"/>
      <c r="BVT36" s="4696"/>
      <c r="BVU36" s="4696"/>
      <c r="BVV36" s="4696"/>
      <c r="BVW36" s="4696"/>
      <c r="BVX36" s="4696"/>
      <c r="BVY36" s="4696"/>
      <c r="BVZ36" s="4696"/>
      <c r="BWA36" s="4696"/>
      <c r="BWB36" s="4696"/>
      <c r="BWC36" s="4696"/>
      <c r="BWD36" s="4696"/>
      <c r="BWE36" s="4696"/>
      <c r="BWF36" s="4696"/>
      <c r="BWG36" s="4696"/>
      <c r="BWH36" s="4696"/>
      <c r="BWI36" s="4696"/>
      <c r="BWJ36" s="4696"/>
      <c r="BWK36" s="4696"/>
      <c r="BWL36" s="4696"/>
      <c r="BWM36" s="4696"/>
      <c r="BWN36" s="4696"/>
      <c r="BWO36" s="4696"/>
      <c r="BWP36" s="4696"/>
      <c r="BWQ36" s="4696"/>
      <c r="BWR36" s="4696"/>
      <c r="BWS36" s="4696"/>
      <c r="BWT36" s="4696"/>
      <c r="BWU36" s="4696"/>
      <c r="BWV36" s="4696"/>
      <c r="BWW36" s="4696"/>
      <c r="BWX36" s="4696"/>
      <c r="BWY36" s="4696"/>
      <c r="BWZ36" s="4696"/>
      <c r="BXA36" s="4696"/>
      <c r="BXB36" s="4696"/>
      <c r="BXC36" s="4696"/>
      <c r="BXD36" s="4696"/>
      <c r="BXE36" s="4696"/>
      <c r="BXF36" s="4696"/>
      <c r="BXG36" s="4696"/>
      <c r="BXH36" s="4696"/>
      <c r="BXI36" s="4696"/>
      <c r="BXJ36" s="4696"/>
      <c r="BXK36" s="4696"/>
      <c r="BXL36" s="4696"/>
      <c r="BXM36" s="4696"/>
      <c r="BXN36" s="4696"/>
      <c r="BXO36" s="4696"/>
      <c r="BXP36" s="4696"/>
      <c r="BXQ36" s="4696"/>
      <c r="BXR36" s="4696"/>
      <c r="BXS36" s="4696"/>
      <c r="BXT36" s="4696"/>
      <c r="BXU36" s="4696"/>
      <c r="BXV36" s="4696"/>
      <c r="BXW36" s="4696"/>
      <c r="BXX36" s="4696"/>
      <c r="BXY36" s="4696"/>
      <c r="BXZ36" s="4696"/>
      <c r="BYA36" s="4696"/>
      <c r="BYB36" s="4696"/>
      <c r="BYC36" s="4696"/>
      <c r="BYD36" s="4696"/>
      <c r="BYE36" s="4696"/>
      <c r="BYF36" s="4696"/>
      <c r="BYG36" s="4696"/>
      <c r="BYH36" s="4696"/>
      <c r="BYI36" s="4696"/>
      <c r="BYJ36" s="4696"/>
      <c r="BYK36" s="4696"/>
      <c r="BYL36" s="4696"/>
      <c r="BYM36" s="4696"/>
      <c r="BYN36" s="4696"/>
      <c r="BYO36" s="4696"/>
      <c r="BYP36" s="4696"/>
      <c r="BYQ36" s="4696"/>
      <c r="BYR36" s="4696"/>
      <c r="BYS36" s="4696"/>
      <c r="BYT36" s="4696"/>
      <c r="BYU36" s="4696"/>
      <c r="BYV36" s="4696"/>
      <c r="BYW36" s="4696"/>
      <c r="BYX36" s="4696"/>
      <c r="BYY36" s="4696"/>
      <c r="BYZ36" s="4696"/>
      <c r="BZA36" s="4696"/>
      <c r="BZB36" s="4696"/>
      <c r="BZC36" s="4696"/>
      <c r="BZD36" s="4696"/>
      <c r="BZE36" s="4696"/>
      <c r="BZF36" s="4696"/>
      <c r="BZG36" s="4696"/>
      <c r="BZH36" s="4696"/>
      <c r="BZI36" s="4696"/>
      <c r="BZJ36" s="4696"/>
      <c r="BZK36" s="4696"/>
      <c r="BZL36" s="4696"/>
      <c r="BZM36" s="4696"/>
      <c r="BZN36" s="4696"/>
      <c r="BZO36" s="4696"/>
      <c r="BZP36" s="4696"/>
      <c r="BZQ36" s="4696"/>
      <c r="BZR36" s="4696"/>
      <c r="BZS36" s="4696"/>
      <c r="BZT36" s="4696"/>
      <c r="BZU36" s="4696"/>
      <c r="BZV36" s="4696"/>
      <c r="BZW36" s="4696"/>
      <c r="BZX36" s="4696"/>
      <c r="BZY36" s="4696"/>
      <c r="BZZ36" s="4696"/>
      <c r="CAA36" s="4696"/>
      <c r="CAB36" s="4696"/>
      <c r="CAC36" s="4696"/>
      <c r="CAD36" s="4696"/>
      <c r="CAE36" s="4696"/>
      <c r="CAF36" s="4696"/>
      <c r="CAG36" s="4696"/>
      <c r="CAH36" s="4696"/>
      <c r="CAI36" s="4696"/>
      <c r="CAJ36" s="4696"/>
      <c r="CAK36" s="4696"/>
      <c r="CAL36" s="4696"/>
      <c r="CAM36" s="4696"/>
      <c r="CAN36" s="4696"/>
      <c r="CAO36" s="4696"/>
      <c r="CAP36" s="4696"/>
      <c r="CAQ36" s="4696"/>
      <c r="CAR36" s="4696"/>
      <c r="CAS36" s="4696"/>
      <c r="CAT36" s="4696"/>
      <c r="CAU36" s="4696"/>
      <c r="CAV36" s="4696"/>
      <c r="CAW36" s="4696"/>
      <c r="CAX36" s="4696"/>
      <c r="CAY36" s="4696"/>
      <c r="CAZ36" s="4696"/>
      <c r="CBA36" s="4696"/>
      <c r="CBB36" s="4696"/>
      <c r="CBC36" s="4696"/>
      <c r="CBD36" s="4696"/>
      <c r="CBE36" s="4696"/>
      <c r="CBF36" s="4696"/>
      <c r="CBG36" s="4696"/>
      <c r="CBH36" s="4696"/>
      <c r="CBI36" s="4696"/>
      <c r="CBJ36" s="4696"/>
      <c r="CBK36" s="4696"/>
      <c r="CBL36" s="4696"/>
      <c r="CBM36" s="4696"/>
      <c r="CBN36" s="4696"/>
      <c r="CBO36" s="4696"/>
      <c r="CBP36" s="4696"/>
      <c r="CBQ36" s="4696"/>
      <c r="CBR36" s="4696"/>
      <c r="CBS36" s="4696"/>
      <c r="CBT36" s="4696"/>
      <c r="CBU36" s="4696"/>
      <c r="CBV36" s="4696"/>
      <c r="CBW36" s="4696"/>
      <c r="CBX36" s="4696"/>
      <c r="CBY36" s="4696"/>
      <c r="CBZ36" s="4696"/>
      <c r="CCA36" s="4696"/>
      <c r="CCB36" s="4696"/>
      <c r="CCC36" s="4696"/>
      <c r="CCD36" s="4696"/>
      <c r="CCE36" s="4696"/>
      <c r="CCF36" s="4696"/>
      <c r="CCG36" s="4696"/>
      <c r="CCH36" s="4696"/>
      <c r="CCI36" s="4696"/>
      <c r="CCJ36" s="4696"/>
      <c r="CCK36" s="4696"/>
      <c r="CCL36" s="4696"/>
      <c r="CCM36" s="4696"/>
      <c r="CCN36" s="4696"/>
      <c r="CCO36" s="4696"/>
      <c r="CCP36" s="4696"/>
      <c r="CCQ36" s="4696"/>
      <c r="CCR36" s="4696"/>
      <c r="CCS36" s="4696"/>
      <c r="CCT36" s="4696"/>
      <c r="CCU36" s="4696"/>
      <c r="CCV36" s="4696"/>
      <c r="CCW36" s="4696"/>
      <c r="CCX36" s="4696"/>
      <c r="CCY36" s="4696"/>
      <c r="CCZ36" s="4696"/>
      <c r="CDA36" s="4696"/>
      <c r="CDB36" s="4696"/>
      <c r="CDC36" s="4696"/>
      <c r="CDD36" s="4696"/>
      <c r="CDE36" s="4696"/>
      <c r="CDF36" s="4696"/>
      <c r="CDG36" s="4696"/>
      <c r="CDH36" s="4696"/>
      <c r="CDI36" s="4696"/>
      <c r="CDJ36" s="4696"/>
      <c r="CDK36" s="4696"/>
      <c r="CDL36" s="4696"/>
      <c r="CDM36" s="4696"/>
      <c r="CDN36" s="4696"/>
      <c r="CDO36" s="4696"/>
      <c r="CDP36" s="4696"/>
      <c r="CDQ36" s="4696"/>
      <c r="CDR36" s="4696"/>
      <c r="CDS36" s="4696"/>
      <c r="CDT36" s="4696"/>
      <c r="CDU36" s="4696"/>
      <c r="CDV36" s="4696"/>
      <c r="CDW36" s="4696"/>
      <c r="CDX36" s="4696"/>
      <c r="CDY36" s="4696"/>
      <c r="CDZ36" s="4696"/>
      <c r="CEA36" s="4696"/>
      <c r="CEB36" s="4696"/>
      <c r="CEC36" s="4696"/>
      <c r="CED36" s="4696"/>
      <c r="CEE36" s="4696"/>
      <c r="CEF36" s="4696"/>
      <c r="CEG36" s="4696"/>
      <c r="CEH36" s="4696"/>
      <c r="CEI36" s="4696"/>
      <c r="CEJ36" s="4696"/>
      <c r="CEK36" s="4696"/>
      <c r="CEL36" s="4696"/>
      <c r="CEM36" s="4696"/>
      <c r="CEN36" s="4696"/>
      <c r="CEO36" s="4696"/>
      <c r="CEP36" s="4696"/>
      <c r="CEQ36" s="4696"/>
      <c r="CER36" s="4696"/>
      <c r="CES36" s="4696"/>
      <c r="CET36" s="4696"/>
      <c r="CEU36" s="4696"/>
      <c r="CEV36" s="4696"/>
      <c r="CEW36" s="4696"/>
      <c r="CEX36" s="4696"/>
      <c r="CEY36" s="4696"/>
      <c r="CEZ36" s="4696"/>
      <c r="CFA36" s="4696"/>
      <c r="CFB36" s="4696"/>
      <c r="CFC36" s="4696"/>
      <c r="CFD36" s="4696"/>
      <c r="CFE36" s="4696"/>
      <c r="CFF36" s="4696"/>
      <c r="CFG36" s="4696"/>
      <c r="CFH36" s="4696"/>
      <c r="CFI36" s="4696"/>
      <c r="CFJ36" s="4696"/>
      <c r="CFK36" s="4696"/>
      <c r="CFL36" s="4696"/>
      <c r="CFM36" s="4696"/>
      <c r="CFN36" s="4696"/>
      <c r="CFO36" s="4696"/>
      <c r="CFP36" s="4696"/>
      <c r="CFQ36" s="4696"/>
      <c r="CFR36" s="4696"/>
      <c r="CFS36" s="4696"/>
      <c r="CFT36" s="4696"/>
      <c r="CFU36" s="4696"/>
      <c r="CFV36" s="4696"/>
      <c r="CFW36" s="4696"/>
      <c r="CFX36" s="4696"/>
      <c r="CFY36" s="4696"/>
      <c r="CFZ36" s="4696"/>
      <c r="CGA36" s="4696"/>
      <c r="CGB36" s="4696"/>
      <c r="CGC36" s="4696"/>
      <c r="CGD36" s="4696"/>
      <c r="CGE36" s="4696"/>
      <c r="CGF36" s="4696"/>
      <c r="CGG36" s="4696"/>
      <c r="CGH36" s="4696"/>
      <c r="CGI36" s="4696"/>
      <c r="CGJ36" s="4696"/>
      <c r="CGK36" s="4696"/>
      <c r="CGL36" s="4696"/>
      <c r="CGM36" s="4696"/>
      <c r="CGN36" s="4696"/>
      <c r="CGO36" s="4696"/>
      <c r="CGP36" s="4696"/>
      <c r="CGQ36" s="4696"/>
      <c r="CGR36" s="4696"/>
      <c r="CGS36" s="4696"/>
      <c r="CGT36" s="4696"/>
      <c r="CGU36" s="4696"/>
      <c r="CGV36" s="4696"/>
      <c r="CGW36" s="4696"/>
      <c r="CGX36" s="4696"/>
      <c r="CGY36" s="4696"/>
      <c r="CGZ36" s="4696"/>
      <c r="CHA36" s="4696"/>
      <c r="CHB36" s="4696"/>
      <c r="CHC36" s="4696"/>
      <c r="CHD36" s="4696"/>
      <c r="CHE36" s="4696"/>
      <c r="CHF36" s="4696"/>
      <c r="CHG36" s="4696"/>
      <c r="CHH36" s="4696"/>
      <c r="CHI36" s="4696"/>
      <c r="CHJ36" s="4696"/>
      <c r="CHK36" s="4696"/>
      <c r="CHL36" s="4696"/>
      <c r="CHM36" s="4696"/>
      <c r="CHN36" s="4696"/>
      <c r="CHO36" s="4696"/>
      <c r="CHP36" s="4696"/>
      <c r="CHQ36" s="4696"/>
      <c r="CHR36" s="4696"/>
      <c r="CHS36" s="4696"/>
      <c r="CHT36" s="4696"/>
      <c r="CHU36" s="4696"/>
      <c r="CHV36" s="4696"/>
      <c r="CHW36" s="4696"/>
      <c r="CHX36" s="4696"/>
      <c r="CHY36" s="4696"/>
      <c r="CHZ36" s="4696"/>
      <c r="CIA36" s="4696"/>
      <c r="CIB36" s="4696"/>
      <c r="CIC36" s="4696"/>
      <c r="CID36" s="4696"/>
      <c r="CIE36" s="4696"/>
      <c r="CIF36" s="4696"/>
      <c r="CIG36" s="4696"/>
      <c r="CIH36" s="4696"/>
      <c r="CII36" s="4696"/>
      <c r="CIJ36" s="4696"/>
      <c r="CIK36" s="4696"/>
      <c r="CIL36" s="4696"/>
      <c r="CIM36" s="4696"/>
      <c r="CIN36" s="4696"/>
      <c r="CIO36" s="4696"/>
      <c r="CIP36" s="4696"/>
      <c r="CIQ36" s="4696"/>
      <c r="CIR36" s="4696"/>
      <c r="CIS36" s="4696"/>
      <c r="CIT36" s="4696"/>
      <c r="CIU36" s="4696"/>
      <c r="CIV36" s="4696"/>
      <c r="CIW36" s="4696"/>
      <c r="CIX36" s="4696"/>
      <c r="CIY36" s="4696"/>
      <c r="CIZ36" s="4696"/>
      <c r="CJA36" s="4696"/>
      <c r="CJB36" s="4696"/>
      <c r="CJC36" s="4696"/>
      <c r="CJD36" s="4696"/>
      <c r="CJE36" s="4696"/>
      <c r="CJF36" s="4696"/>
      <c r="CJG36" s="4696"/>
      <c r="CJH36" s="4696"/>
      <c r="CJI36" s="4696"/>
      <c r="CJJ36" s="4696"/>
      <c r="CJK36" s="4696"/>
      <c r="CJL36" s="4696"/>
      <c r="CJM36" s="4696"/>
      <c r="CJN36" s="4696"/>
      <c r="CJO36" s="4696"/>
      <c r="CJP36" s="4696"/>
      <c r="CJQ36" s="4696"/>
      <c r="CJR36" s="4696"/>
      <c r="CJS36" s="4696"/>
      <c r="CJT36" s="4696"/>
      <c r="CJU36" s="4696"/>
      <c r="CJV36" s="4696"/>
      <c r="CJW36" s="4696"/>
      <c r="CJX36" s="4696"/>
      <c r="CJY36" s="4696"/>
      <c r="CJZ36" s="4696"/>
      <c r="CKA36" s="4696"/>
      <c r="CKB36" s="4696"/>
      <c r="CKC36" s="4696"/>
      <c r="CKD36" s="4696"/>
      <c r="CKE36" s="4696"/>
      <c r="CKF36" s="4696"/>
      <c r="CKG36" s="4696"/>
      <c r="CKH36" s="4696"/>
      <c r="CKI36" s="4696"/>
      <c r="CKJ36" s="4696"/>
      <c r="CKK36" s="4696"/>
      <c r="CKL36" s="4696"/>
      <c r="CKM36" s="4696"/>
      <c r="CKN36" s="4696"/>
      <c r="CKO36" s="4696"/>
      <c r="CKP36" s="4696"/>
      <c r="CKQ36" s="4696"/>
      <c r="CKR36" s="4696"/>
      <c r="CKS36" s="4696"/>
      <c r="CKT36" s="4696"/>
      <c r="CKU36" s="4696"/>
      <c r="CKV36" s="4696"/>
      <c r="CKW36" s="4696"/>
      <c r="CKX36" s="4696"/>
      <c r="CKY36" s="4696"/>
      <c r="CKZ36" s="4696"/>
      <c r="CLA36" s="4696"/>
      <c r="CLB36" s="4696"/>
      <c r="CLC36" s="4696"/>
      <c r="CLD36" s="4696"/>
      <c r="CLE36" s="4696"/>
      <c r="CLF36" s="4696"/>
      <c r="CLG36" s="4696"/>
      <c r="CLH36" s="4696"/>
      <c r="CLI36" s="4696"/>
      <c r="CLJ36" s="4696"/>
      <c r="CLK36" s="4696"/>
      <c r="CLL36" s="4696"/>
      <c r="CLM36" s="4696"/>
      <c r="CLN36" s="4696"/>
      <c r="CLO36" s="4696"/>
      <c r="CLP36" s="4696"/>
      <c r="CLQ36" s="4696"/>
      <c r="CLR36" s="4696"/>
      <c r="CLS36" s="4696"/>
      <c r="CLT36" s="4696"/>
      <c r="CLU36" s="4696"/>
      <c r="CLV36" s="4696"/>
      <c r="CLW36" s="4696"/>
      <c r="CLX36" s="4696"/>
      <c r="CLY36" s="4696"/>
      <c r="CLZ36" s="4696"/>
      <c r="CMA36" s="4696"/>
      <c r="CMB36" s="4696"/>
      <c r="CMC36" s="4696"/>
      <c r="CMD36" s="4696"/>
      <c r="CME36" s="4696"/>
      <c r="CMF36" s="4696"/>
      <c r="CMG36" s="4696"/>
      <c r="CMH36" s="4696"/>
      <c r="CMI36" s="4696"/>
      <c r="CMJ36" s="4696"/>
      <c r="CMK36" s="4696"/>
      <c r="CML36" s="4696"/>
      <c r="CMM36" s="4696"/>
      <c r="CMN36" s="4696"/>
      <c r="CMO36" s="4696"/>
      <c r="CMP36" s="4696"/>
      <c r="CMQ36" s="4696"/>
      <c r="CMR36" s="4696"/>
      <c r="CMS36" s="4696"/>
      <c r="CMT36" s="4696"/>
      <c r="CMU36" s="4696"/>
      <c r="CMV36" s="4696"/>
      <c r="CMW36" s="4696"/>
      <c r="CMX36" s="4696"/>
      <c r="CMY36" s="4696"/>
      <c r="CMZ36" s="4696"/>
      <c r="CNA36" s="4696"/>
      <c r="CNB36" s="4696"/>
      <c r="CNC36" s="4696"/>
      <c r="CND36" s="4696"/>
      <c r="CNE36" s="4696"/>
      <c r="CNF36" s="4696"/>
      <c r="CNG36" s="4696"/>
      <c r="CNH36" s="4696"/>
      <c r="CNI36" s="4696"/>
      <c r="CNJ36" s="4696"/>
      <c r="CNK36" s="4696"/>
      <c r="CNL36" s="4696"/>
      <c r="CNM36" s="4696"/>
      <c r="CNN36" s="4696"/>
      <c r="CNO36" s="4696"/>
      <c r="CNP36" s="4696"/>
      <c r="CNQ36" s="4696"/>
      <c r="CNR36" s="4696"/>
      <c r="CNS36" s="4696"/>
      <c r="CNT36" s="4696"/>
      <c r="CNU36" s="4696"/>
      <c r="CNV36" s="4696"/>
      <c r="CNW36" s="4696"/>
      <c r="CNX36" s="4696"/>
      <c r="CNY36" s="4696"/>
      <c r="CNZ36" s="4696"/>
      <c r="COA36" s="4696"/>
      <c r="COB36" s="4696"/>
      <c r="COC36" s="4696"/>
      <c r="COD36" s="4696"/>
      <c r="COE36" s="4696"/>
      <c r="COF36" s="4696"/>
      <c r="COG36" s="4696"/>
      <c r="COH36" s="4696"/>
      <c r="COI36" s="4696"/>
      <c r="COJ36" s="4696"/>
      <c r="COK36" s="4696"/>
      <c r="COL36" s="4696"/>
      <c r="COM36" s="4696"/>
      <c r="CON36" s="4696"/>
      <c r="COO36" s="4696"/>
      <c r="COP36" s="4696"/>
      <c r="COQ36" s="4696"/>
      <c r="COR36" s="4696"/>
      <c r="COS36" s="4696"/>
      <c r="COT36" s="4696"/>
      <c r="COU36" s="4696"/>
      <c r="COV36" s="4696"/>
      <c r="COW36" s="4696"/>
      <c r="COX36" s="4696"/>
      <c r="COY36" s="4696"/>
      <c r="COZ36" s="4696"/>
      <c r="CPA36" s="4696"/>
      <c r="CPB36" s="4696"/>
      <c r="CPC36" s="4696"/>
      <c r="CPD36" s="4696"/>
      <c r="CPE36" s="4696"/>
      <c r="CPF36" s="4696"/>
      <c r="CPG36" s="4696"/>
      <c r="CPH36" s="4696"/>
      <c r="CPI36" s="4696"/>
      <c r="CPJ36" s="4696"/>
      <c r="CPK36" s="4696"/>
      <c r="CPL36" s="4696"/>
      <c r="CPM36" s="4696"/>
      <c r="CPN36" s="4696"/>
      <c r="CPO36" s="4696"/>
      <c r="CPP36" s="4696"/>
      <c r="CPQ36" s="4696"/>
      <c r="CPR36" s="4696"/>
      <c r="CPS36" s="4696"/>
      <c r="CPT36" s="4696"/>
      <c r="CPU36" s="4696"/>
      <c r="CPV36" s="4696"/>
      <c r="CPW36" s="4696"/>
      <c r="CPX36" s="4696"/>
      <c r="CPY36" s="4696"/>
      <c r="CPZ36" s="4696"/>
      <c r="CQA36" s="4696"/>
      <c r="CQB36" s="4696"/>
      <c r="CQC36" s="4696"/>
      <c r="CQD36" s="4696"/>
      <c r="CQE36" s="4696"/>
      <c r="CQF36" s="4696"/>
      <c r="CQG36" s="4696"/>
      <c r="CQH36" s="4696"/>
      <c r="CQI36" s="4696"/>
      <c r="CQJ36" s="4696"/>
      <c r="CQK36" s="4696"/>
      <c r="CQL36" s="4696"/>
      <c r="CQM36" s="4696"/>
      <c r="CQN36" s="4696"/>
      <c r="CQO36" s="4696"/>
      <c r="CQP36" s="4696"/>
      <c r="CQQ36" s="4696"/>
      <c r="CQR36" s="4696"/>
      <c r="CQS36" s="4696"/>
      <c r="CQT36" s="4696"/>
      <c r="CQU36" s="4696"/>
      <c r="CQV36" s="4696"/>
      <c r="CQW36" s="4696"/>
      <c r="CQX36" s="4696"/>
      <c r="CQY36" s="4696"/>
      <c r="CQZ36" s="4696"/>
      <c r="CRA36" s="4696"/>
      <c r="CRB36" s="4696"/>
      <c r="CRC36" s="4696"/>
      <c r="CRD36" s="4696"/>
      <c r="CRE36" s="4696"/>
      <c r="CRF36" s="4696"/>
      <c r="CRG36" s="4696"/>
      <c r="CRH36" s="4696"/>
      <c r="CRI36" s="4696"/>
      <c r="CRJ36" s="4696"/>
      <c r="CRK36" s="4696"/>
      <c r="CRL36" s="4696"/>
      <c r="CRM36" s="4696"/>
      <c r="CRN36" s="4696"/>
      <c r="CRO36" s="4696"/>
      <c r="CRP36" s="4696"/>
      <c r="CRQ36" s="4696"/>
      <c r="CRR36" s="4696"/>
      <c r="CRS36" s="4696"/>
      <c r="CRT36" s="4696"/>
      <c r="CRU36" s="4696"/>
      <c r="CRV36" s="4696"/>
      <c r="CRW36" s="4696"/>
      <c r="CRX36" s="4696"/>
      <c r="CRY36" s="4696"/>
      <c r="CRZ36" s="4696"/>
      <c r="CSA36" s="4696"/>
      <c r="CSB36" s="4696"/>
      <c r="CSC36" s="4696"/>
      <c r="CSD36" s="4696"/>
      <c r="CSE36" s="4696"/>
      <c r="CSF36" s="4696"/>
      <c r="CSG36" s="4696"/>
      <c r="CSH36" s="4696"/>
      <c r="CSI36" s="4696"/>
      <c r="CSJ36" s="4696"/>
      <c r="CSK36" s="4696"/>
      <c r="CSL36" s="4696"/>
      <c r="CSM36" s="4696"/>
      <c r="CSN36" s="4696"/>
      <c r="CSO36" s="4696"/>
      <c r="CSP36" s="4696"/>
      <c r="CSQ36" s="4696"/>
      <c r="CSR36" s="4696"/>
      <c r="CSS36" s="4696"/>
      <c r="CST36" s="4696"/>
      <c r="CSU36" s="4696"/>
      <c r="CSV36" s="4696"/>
      <c r="CSW36" s="4696"/>
      <c r="CSX36" s="4696"/>
      <c r="CSY36" s="4696"/>
      <c r="CSZ36" s="4696"/>
      <c r="CTA36" s="4696"/>
      <c r="CTB36" s="4696"/>
      <c r="CTC36" s="4696"/>
      <c r="CTD36" s="4696"/>
      <c r="CTE36" s="4696"/>
      <c r="CTF36" s="4696"/>
      <c r="CTG36" s="4696"/>
      <c r="CTH36" s="4696"/>
      <c r="CTI36" s="4696"/>
      <c r="CTJ36" s="4696"/>
      <c r="CTK36" s="4696"/>
      <c r="CTL36" s="4696"/>
      <c r="CTM36" s="4696"/>
      <c r="CTN36" s="4696"/>
      <c r="CTO36" s="4696"/>
      <c r="CTP36" s="4696"/>
      <c r="CTQ36" s="4696"/>
      <c r="CTR36" s="4696"/>
      <c r="CTS36" s="4696"/>
      <c r="CTT36" s="4696"/>
      <c r="CTU36" s="4696"/>
      <c r="CTV36" s="4696"/>
      <c r="CTW36" s="4696"/>
      <c r="CTX36" s="4696"/>
      <c r="CTY36" s="4696"/>
      <c r="CTZ36" s="4696"/>
      <c r="CUA36" s="4696"/>
      <c r="CUB36" s="4696"/>
      <c r="CUC36" s="4696"/>
      <c r="CUD36" s="4696"/>
      <c r="CUE36" s="4696"/>
      <c r="CUF36" s="4696"/>
      <c r="CUG36" s="4696"/>
      <c r="CUH36" s="4696"/>
      <c r="CUI36" s="4696"/>
      <c r="CUJ36" s="4696"/>
      <c r="CUK36" s="4696"/>
      <c r="CUL36" s="4696"/>
      <c r="CUM36" s="4696"/>
      <c r="CUN36" s="4696"/>
      <c r="CUO36" s="4696"/>
      <c r="CUP36" s="4696"/>
      <c r="CUQ36" s="4696"/>
      <c r="CUR36" s="4696"/>
      <c r="CUS36" s="4696"/>
      <c r="CUT36" s="4696"/>
      <c r="CUU36" s="4696"/>
      <c r="CUV36" s="4696"/>
      <c r="CUW36" s="4696"/>
      <c r="CUX36" s="4696"/>
      <c r="CUY36" s="4696"/>
      <c r="CUZ36" s="4696"/>
      <c r="CVA36" s="4696"/>
      <c r="CVB36" s="4696"/>
      <c r="CVC36" s="4696"/>
      <c r="CVD36" s="4696"/>
      <c r="CVE36" s="4696"/>
      <c r="CVF36" s="4696"/>
      <c r="CVG36" s="4696"/>
      <c r="CVH36" s="4696"/>
      <c r="CVI36" s="4696"/>
      <c r="CVJ36" s="4696"/>
      <c r="CVK36" s="4696"/>
      <c r="CVL36" s="4696"/>
      <c r="CVM36" s="4696"/>
      <c r="CVN36" s="4696"/>
      <c r="CVO36" s="4696"/>
      <c r="CVP36" s="4696"/>
      <c r="CVQ36" s="4696"/>
      <c r="CVR36" s="4696"/>
      <c r="CVS36" s="4696"/>
      <c r="CVT36" s="4696"/>
      <c r="CVU36" s="4696"/>
      <c r="CVV36" s="4696"/>
      <c r="CVW36" s="4696"/>
      <c r="CVX36" s="4696"/>
      <c r="CVY36" s="4696"/>
      <c r="CVZ36" s="4696"/>
      <c r="CWA36" s="4696"/>
      <c r="CWB36" s="4696"/>
      <c r="CWC36" s="4696"/>
      <c r="CWD36" s="4696"/>
      <c r="CWE36" s="4696"/>
      <c r="CWF36" s="4696"/>
      <c r="CWG36" s="4696"/>
      <c r="CWH36" s="4696"/>
      <c r="CWI36" s="4696"/>
      <c r="CWJ36" s="4696"/>
      <c r="CWK36" s="4696"/>
      <c r="CWL36" s="4696"/>
      <c r="CWM36" s="4696"/>
      <c r="CWN36" s="4696"/>
      <c r="CWO36" s="4696"/>
      <c r="CWP36" s="4696"/>
      <c r="CWQ36" s="4696"/>
      <c r="CWR36" s="4696"/>
      <c r="CWS36" s="4696"/>
      <c r="CWT36" s="4696"/>
      <c r="CWU36" s="4696"/>
      <c r="CWV36" s="4696"/>
      <c r="CWW36" s="4696"/>
      <c r="CWX36" s="4696"/>
      <c r="CWY36" s="4696"/>
      <c r="CWZ36" s="4696"/>
      <c r="CXA36" s="4696"/>
      <c r="CXB36" s="4696"/>
      <c r="CXC36" s="4696"/>
      <c r="CXD36" s="4696"/>
      <c r="CXE36" s="4696"/>
      <c r="CXF36" s="4696"/>
      <c r="CXG36" s="4696"/>
      <c r="CXH36" s="4696"/>
      <c r="CXI36" s="4696"/>
      <c r="CXJ36" s="4696"/>
      <c r="CXK36" s="4696"/>
      <c r="CXL36" s="4696"/>
      <c r="CXM36" s="4696"/>
      <c r="CXN36" s="4696"/>
      <c r="CXO36" s="4696"/>
      <c r="CXP36" s="4696"/>
      <c r="CXQ36" s="4696"/>
      <c r="CXR36" s="4696"/>
      <c r="CXS36" s="4696"/>
      <c r="CXT36" s="4696"/>
      <c r="CXU36" s="4696"/>
      <c r="CXV36" s="4696"/>
      <c r="CXW36" s="4696"/>
      <c r="CXX36" s="4696"/>
      <c r="CXY36" s="4696"/>
      <c r="CXZ36" s="4696"/>
      <c r="CYA36" s="4696"/>
      <c r="CYB36" s="4696"/>
      <c r="CYC36" s="4696"/>
      <c r="CYD36" s="4696"/>
      <c r="CYE36" s="4696"/>
      <c r="CYF36" s="4696"/>
      <c r="CYG36" s="4696"/>
      <c r="CYH36" s="4696"/>
      <c r="CYI36" s="4696"/>
      <c r="CYJ36" s="4696"/>
      <c r="CYK36" s="4696"/>
      <c r="CYL36" s="4696"/>
      <c r="CYM36" s="4696"/>
      <c r="CYN36" s="4696"/>
      <c r="CYO36" s="4696"/>
      <c r="CYP36" s="4696"/>
      <c r="CYQ36" s="4696"/>
      <c r="CYR36" s="4696"/>
      <c r="CYS36" s="4696"/>
      <c r="CYT36" s="4696"/>
      <c r="CYU36" s="4696"/>
      <c r="CYV36" s="4696"/>
      <c r="CYW36" s="4696"/>
      <c r="CYX36" s="4696"/>
      <c r="CYY36" s="4696"/>
      <c r="CYZ36" s="4696"/>
      <c r="CZA36" s="4696"/>
      <c r="CZB36" s="4696"/>
      <c r="CZC36" s="4696"/>
      <c r="CZD36" s="4696"/>
      <c r="CZE36" s="4696"/>
      <c r="CZF36" s="4696"/>
      <c r="CZG36" s="4696"/>
      <c r="CZH36" s="4696"/>
      <c r="CZI36" s="4696"/>
      <c r="CZJ36" s="4696"/>
      <c r="CZK36" s="4696"/>
      <c r="CZL36" s="4696"/>
      <c r="CZM36" s="4696"/>
      <c r="CZN36" s="4696"/>
      <c r="CZO36" s="4696"/>
      <c r="CZP36" s="4696"/>
      <c r="CZQ36" s="4696"/>
      <c r="CZR36" s="4696"/>
      <c r="CZS36" s="4696"/>
      <c r="CZT36" s="4696"/>
      <c r="CZU36" s="4696"/>
      <c r="CZV36" s="4696"/>
      <c r="CZW36" s="4696"/>
      <c r="CZX36" s="4696"/>
      <c r="CZY36" s="4696"/>
      <c r="CZZ36" s="4696"/>
      <c r="DAA36" s="4696"/>
      <c r="DAB36" s="4696"/>
      <c r="DAC36" s="4696"/>
      <c r="DAD36" s="4696"/>
      <c r="DAE36" s="4696"/>
      <c r="DAF36" s="4696"/>
      <c r="DAG36" s="4696"/>
      <c r="DAH36" s="4696"/>
      <c r="DAI36" s="4696"/>
      <c r="DAJ36" s="4696"/>
      <c r="DAK36" s="4696"/>
      <c r="DAL36" s="4696"/>
      <c r="DAM36" s="4696"/>
      <c r="DAN36" s="4696"/>
      <c r="DAO36" s="4696"/>
      <c r="DAP36" s="4696"/>
      <c r="DAQ36" s="4696"/>
      <c r="DAR36" s="4696"/>
      <c r="DAS36" s="4696"/>
      <c r="DAT36" s="4696"/>
      <c r="DAU36" s="4696"/>
      <c r="DAV36" s="4696"/>
      <c r="DAW36" s="4696"/>
      <c r="DAX36" s="4696"/>
      <c r="DAY36" s="4696"/>
      <c r="DAZ36" s="4696"/>
      <c r="DBA36" s="4696"/>
      <c r="DBB36" s="4696"/>
      <c r="DBC36" s="4696"/>
      <c r="DBD36" s="4696"/>
      <c r="DBE36" s="4696"/>
      <c r="DBF36" s="4696"/>
      <c r="DBG36" s="4696"/>
      <c r="DBH36" s="4696"/>
      <c r="DBI36" s="4696"/>
      <c r="DBJ36" s="4696"/>
      <c r="DBK36" s="4696"/>
      <c r="DBL36" s="4696"/>
      <c r="DBM36" s="4696"/>
      <c r="DBN36" s="4696"/>
      <c r="DBO36" s="4696"/>
      <c r="DBP36" s="4696"/>
      <c r="DBQ36" s="4696"/>
      <c r="DBR36" s="4696"/>
      <c r="DBS36" s="4696"/>
      <c r="DBT36" s="4696"/>
      <c r="DBU36" s="4696"/>
      <c r="DBV36" s="4696"/>
      <c r="DBW36" s="4696"/>
      <c r="DBX36" s="4696"/>
      <c r="DBY36" s="4696"/>
      <c r="DBZ36" s="4696"/>
      <c r="DCA36" s="4696"/>
      <c r="DCB36" s="4696"/>
      <c r="DCC36" s="4696"/>
      <c r="DCD36" s="4696"/>
      <c r="DCE36" s="4696"/>
      <c r="DCF36" s="4696"/>
      <c r="DCG36" s="4696"/>
      <c r="DCH36" s="4696"/>
      <c r="DCI36" s="4696"/>
      <c r="DCJ36" s="4696"/>
      <c r="DCK36" s="4696"/>
      <c r="DCL36" s="4696"/>
      <c r="DCM36" s="4696"/>
      <c r="DCN36" s="4696"/>
      <c r="DCO36" s="4696"/>
      <c r="DCP36" s="4696"/>
      <c r="DCQ36" s="4696"/>
      <c r="DCR36" s="4696"/>
      <c r="DCS36" s="4696"/>
      <c r="DCT36" s="4696"/>
      <c r="DCU36" s="4696"/>
      <c r="DCV36" s="4696"/>
      <c r="DCW36" s="4696"/>
      <c r="DCX36" s="4696"/>
      <c r="DCY36" s="4696"/>
      <c r="DCZ36" s="4696"/>
      <c r="DDA36" s="4696"/>
      <c r="DDB36" s="4696"/>
      <c r="DDC36" s="4696"/>
      <c r="DDD36" s="4696"/>
      <c r="DDE36" s="4696"/>
      <c r="DDF36" s="4696"/>
      <c r="DDG36" s="4696"/>
      <c r="DDH36" s="4696"/>
      <c r="DDI36" s="4696"/>
      <c r="DDJ36" s="4696"/>
      <c r="DDK36" s="4696"/>
      <c r="DDL36" s="4696"/>
      <c r="DDM36" s="4696"/>
      <c r="DDN36" s="4696"/>
      <c r="DDO36" s="4696"/>
      <c r="DDP36" s="4696"/>
      <c r="DDQ36" s="4696"/>
      <c r="DDR36" s="4696"/>
      <c r="DDS36" s="4696"/>
      <c r="DDT36" s="4696"/>
      <c r="DDU36" s="4696"/>
      <c r="DDV36" s="4696"/>
      <c r="DDW36" s="4696"/>
      <c r="DDX36" s="4696"/>
      <c r="DDY36" s="4696"/>
      <c r="DDZ36" s="4696"/>
      <c r="DEA36" s="4696"/>
      <c r="DEB36" s="4696"/>
      <c r="DEC36" s="4696"/>
      <c r="DED36" s="4696"/>
      <c r="DEE36" s="4696"/>
      <c r="DEF36" s="4696"/>
      <c r="DEG36" s="4696"/>
      <c r="DEH36" s="4696"/>
      <c r="DEI36" s="4696"/>
      <c r="DEJ36" s="4696"/>
      <c r="DEK36" s="4696"/>
      <c r="DEL36" s="4696"/>
      <c r="DEM36" s="4696"/>
      <c r="DEN36" s="4696"/>
      <c r="DEO36" s="4696"/>
      <c r="DEP36" s="4696"/>
      <c r="DEQ36" s="4696"/>
      <c r="DER36" s="4696"/>
      <c r="DES36" s="4696"/>
      <c r="DET36" s="4696"/>
      <c r="DEU36" s="4696"/>
      <c r="DEV36" s="4696"/>
      <c r="DEW36" s="4696"/>
      <c r="DEX36" s="4696"/>
      <c r="DEY36" s="4696"/>
      <c r="DEZ36" s="4696"/>
      <c r="DFA36" s="4696"/>
      <c r="DFB36" s="4696"/>
      <c r="DFC36" s="4696"/>
      <c r="DFD36" s="4696"/>
      <c r="DFE36" s="4696"/>
      <c r="DFF36" s="4696"/>
      <c r="DFG36" s="4696"/>
      <c r="DFH36" s="4696"/>
      <c r="DFI36" s="4696"/>
      <c r="DFJ36" s="4696"/>
      <c r="DFK36" s="4696"/>
      <c r="DFL36" s="4696"/>
      <c r="DFM36" s="4696"/>
      <c r="DFN36" s="4696"/>
      <c r="DFO36" s="4696"/>
      <c r="DFP36" s="4696"/>
      <c r="DFQ36" s="4696"/>
      <c r="DFR36" s="4696"/>
      <c r="DFS36" s="4696"/>
      <c r="DFT36" s="4696"/>
      <c r="DFU36" s="4696"/>
      <c r="DFV36" s="4696"/>
      <c r="DFW36" s="4696"/>
      <c r="DFX36" s="4696"/>
      <c r="DFY36" s="4696"/>
      <c r="DFZ36" s="4696"/>
      <c r="DGA36" s="4696"/>
      <c r="DGB36" s="4696"/>
      <c r="DGC36" s="4696"/>
      <c r="DGD36" s="4696"/>
      <c r="DGE36" s="4696"/>
      <c r="DGF36" s="4696"/>
      <c r="DGG36" s="4696"/>
      <c r="DGH36" s="4696"/>
      <c r="DGI36" s="4696"/>
      <c r="DGJ36" s="4696"/>
      <c r="DGK36" s="4696"/>
      <c r="DGL36" s="4696"/>
      <c r="DGM36" s="4696"/>
      <c r="DGN36" s="4696"/>
      <c r="DGO36" s="4696"/>
      <c r="DGP36" s="4696"/>
      <c r="DGQ36" s="4696"/>
      <c r="DGR36" s="4696"/>
      <c r="DGS36" s="4696"/>
      <c r="DGT36" s="4696"/>
      <c r="DGU36" s="4696"/>
      <c r="DGV36" s="4696"/>
      <c r="DGW36" s="4696"/>
      <c r="DGX36" s="4696"/>
      <c r="DGY36" s="4696"/>
      <c r="DGZ36" s="4696"/>
      <c r="DHA36" s="4696"/>
      <c r="DHB36" s="4696"/>
      <c r="DHC36" s="4696"/>
      <c r="DHD36" s="4696"/>
      <c r="DHE36" s="4696"/>
      <c r="DHF36" s="4696"/>
      <c r="DHG36" s="4696"/>
      <c r="DHH36" s="4696"/>
      <c r="DHI36" s="4696"/>
      <c r="DHJ36" s="4696"/>
      <c r="DHK36" s="4696"/>
      <c r="DHL36" s="4696"/>
      <c r="DHM36" s="4696"/>
      <c r="DHN36" s="4696"/>
      <c r="DHO36" s="4696"/>
      <c r="DHP36" s="4696"/>
      <c r="DHQ36" s="4696"/>
      <c r="DHR36" s="4696"/>
      <c r="DHS36" s="4696"/>
      <c r="DHT36" s="4696"/>
      <c r="DHU36" s="4696"/>
      <c r="DHV36" s="4696"/>
      <c r="DHW36" s="4696"/>
      <c r="DHX36" s="4696"/>
      <c r="DHY36" s="4696"/>
      <c r="DHZ36" s="4696"/>
      <c r="DIA36" s="4696"/>
      <c r="DIB36" s="4696"/>
      <c r="DIC36" s="4696"/>
      <c r="DID36" s="4696"/>
      <c r="DIE36" s="4696"/>
      <c r="DIF36" s="4696"/>
      <c r="DIG36" s="4696"/>
      <c r="DIH36" s="4696"/>
      <c r="DII36" s="4696"/>
      <c r="DIJ36" s="4696"/>
      <c r="DIK36" s="4696"/>
      <c r="DIL36" s="4696"/>
      <c r="DIM36" s="4696"/>
      <c r="DIN36" s="4696"/>
      <c r="DIO36" s="4696"/>
      <c r="DIP36" s="4696"/>
      <c r="DIQ36" s="4696"/>
      <c r="DIR36" s="4696"/>
      <c r="DIS36" s="4696"/>
      <c r="DIT36" s="4696"/>
      <c r="DIU36" s="4696"/>
      <c r="DIV36" s="4696"/>
      <c r="DIW36" s="4696"/>
      <c r="DIX36" s="4696"/>
      <c r="DIY36" s="4696"/>
      <c r="DIZ36" s="4696"/>
      <c r="DJA36" s="4696"/>
      <c r="DJB36" s="4696"/>
      <c r="DJC36" s="4696"/>
      <c r="DJD36" s="4696"/>
      <c r="DJE36" s="4696"/>
      <c r="DJF36" s="4696"/>
      <c r="DJG36" s="4696"/>
      <c r="DJH36" s="4696"/>
      <c r="DJI36" s="4696"/>
      <c r="DJJ36" s="4696"/>
      <c r="DJK36" s="4696"/>
      <c r="DJL36" s="4696"/>
      <c r="DJM36" s="4696"/>
      <c r="DJN36" s="4696"/>
      <c r="DJO36" s="4696"/>
      <c r="DJP36" s="4696"/>
      <c r="DJQ36" s="4696"/>
      <c r="DJR36" s="4696"/>
      <c r="DJS36" s="4696"/>
      <c r="DJT36" s="4696"/>
      <c r="DJU36" s="4696"/>
      <c r="DJV36" s="4696"/>
      <c r="DJW36" s="4696"/>
      <c r="DJX36" s="4696"/>
      <c r="DJY36" s="4696"/>
      <c r="DJZ36" s="4696"/>
      <c r="DKA36" s="4696"/>
      <c r="DKB36" s="4696"/>
      <c r="DKC36" s="4696"/>
      <c r="DKD36" s="4696"/>
      <c r="DKE36" s="4696"/>
      <c r="DKF36" s="4696"/>
      <c r="DKG36" s="4696"/>
      <c r="DKH36" s="4696"/>
      <c r="DKI36" s="4696"/>
      <c r="DKJ36" s="4696"/>
      <c r="DKK36" s="4696"/>
      <c r="DKL36" s="4696"/>
      <c r="DKM36" s="4696"/>
      <c r="DKN36" s="4696"/>
      <c r="DKO36" s="4696"/>
      <c r="DKP36" s="4696"/>
      <c r="DKQ36" s="4696"/>
      <c r="DKR36" s="4696"/>
      <c r="DKS36" s="4696"/>
      <c r="DKT36" s="4696"/>
      <c r="DKU36" s="4696"/>
      <c r="DKV36" s="4696"/>
      <c r="DKW36" s="4696"/>
      <c r="DKX36" s="4696"/>
      <c r="DKY36" s="4696"/>
      <c r="DKZ36" s="4696"/>
      <c r="DLA36" s="4696"/>
      <c r="DLB36" s="4696"/>
      <c r="DLC36" s="4696"/>
      <c r="DLD36" s="4696"/>
      <c r="DLE36" s="4696"/>
      <c r="DLF36" s="4696"/>
      <c r="DLG36" s="4696"/>
      <c r="DLH36" s="4696"/>
      <c r="DLI36" s="4696"/>
      <c r="DLJ36" s="4696"/>
      <c r="DLK36" s="4696"/>
      <c r="DLL36" s="4696"/>
      <c r="DLM36" s="4696"/>
      <c r="DLN36" s="4696"/>
      <c r="DLO36" s="4696"/>
      <c r="DLP36" s="4696"/>
      <c r="DLQ36" s="4696"/>
      <c r="DLR36" s="4696"/>
      <c r="DLS36" s="4696"/>
      <c r="DLT36" s="4696"/>
      <c r="DLU36" s="4696"/>
      <c r="DLV36" s="4696"/>
      <c r="DLW36" s="4696"/>
      <c r="DLX36" s="4696"/>
      <c r="DLY36" s="4696"/>
      <c r="DLZ36" s="4696"/>
      <c r="DMA36" s="4696"/>
      <c r="DMB36" s="4696"/>
      <c r="DMC36" s="4696"/>
      <c r="DMD36" s="4696"/>
      <c r="DME36" s="4696"/>
      <c r="DMF36" s="4696"/>
      <c r="DMG36" s="4696"/>
      <c r="DMH36" s="4696"/>
      <c r="DMI36" s="4696"/>
      <c r="DMJ36" s="4696"/>
      <c r="DMK36" s="4696"/>
      <c r="DML36" s="4696"/>
      <c r="DMM36" s="4696"/>
      <c r="DMN36" s="4696"/>
      <c r="DMO36" s="4696"/>
      <c r="DMP36" s="4696"/>
      <c r="DMQ36" s="4696"/>
      <c r="DMR36" s="4696"/>
      <c r="DMS36" s="4696"/>
      <c r="DMT36" s="4696"/>
      <c r="DMU36" s="4696"/>
      <c r="DMV36" s="4696"/>
      <c r="DMW36" s="4696"/>
      <c r="DMX36" s="4696"/>
      <c r="DMY36" s="4696"/>
      <c r="DMZ36" s="4696"/>
      <c r="DNA36" s="4696"/>
      <c r="DNB36" s="4696"/>
      <c r="DNC36" s="4696"/>
      <c r="DND36" s="4696"/>
      <c r="DNE36" s="4696"/>
      <c r="DNF36" s="4696"/>
      <c r="DNG36" s="4696"/>
      <c r="DNH36" s="4696"/>
      <c r="DNI36" s="4696"/>
      <c r="DNJ36" s="4696"/>
      <c r="DNK36" s="4696"/>
      <c r="DNL36" s="4696"/>
      <c r="DNM36" s="4696"/>
      <c r="DNN36" s="4696"/>
      <c r="DNO36" s="4696"/>
      <c r="DNP36" s="4696"/>
      <c r="DNQ36" s="4696"/>
      <c r="DNR36" s="4696"/>
      <c r="DNS36" s="4696"/>
      <c r="DNT36" s="4696"/>
      <c r="DNU36" s="4696"/>
      <c r="DNV36" s="4696"/>
      <c r="DNW36" s="4696"/>
      <c r="DNX36" s="4696"/>
      <c r="DNY36" s="4696"/>
      <c r="DNZ36" s="4696"/>
      <c r="DOA36" s="4696"/>
      <c r="DOB36" s="4696"/>
      <c r="DOC36" s="4696"/>
      <c r="DOD36" s="4696"/>
      <c r="DOE36" s="4696"/>
      <c r="DOF36" s="4696"/>
      <c r="DOG36" s="4696"/>
      <c r="DOH36" s="4696"/>
      <c r="DOI36" s="4696"/>
      <c r="DOJ36" s="4696"/>
      <c r="DOK36" s="4696"/>
      <c r="DOL36" s="4696"/>
      <c r="DOM36" s="4696"/>
      <c r="DON36" s="4696"/>
      <c r="DOO36" s="4696"/>
      <c r="DOP36" s="4696"/>
      <c r="DOQ36" s="4696"/>
      <c r="DOR36" s="4696"/>
      <c r="DOS36" s="4696"/>
      <c r="DOT36" s="4696"/>
      <c r="DOU36" s="4696"/>
      <c r="DOV36" s="4696"/>
      <c r="DOW36" s="4696"/>
      <c r="DOX36" s="4696"/>
      <c r="DOY36" s="4696"/>
      <c r="DOZ36" s="4696"/>
      <c r="DPA36" s="4696"/>
      <c r="DPB36" s="4696"/>
      <c r="DPC36" s="4696"/>
      <c r="DPD36" s="4696"/>
      <c r="DPE36" s="4696"/>
      <c r="DPF36" s="4696"/>
      <c r="DPG36" s="4696"/>
      <c r="DPH36" s="4696"/>
      <c r="DPI36" s="4696"/>
      <c r="DPJ36" s="4696"/>
      <c r="DPK36" s="4696"/>
      <c r="DPL36" s="4696"/>
      <c r="DPM36" s="4696"/>
      <c r="DPN36" s="4696"/>
      <c r="DPO36" s="4696"/>
      <c r="DPP36" s="4696"/>
      <c r="DPQ36" s="4696"/>
      <c r="DPR36" s="4696"/>
      <c r="DPS36" s="4696"/>
      <c r="DPT36" s="4696"/>
      <c r="DPU36" s="4696"/>
      <c r="DPV36" s="4696"/>
      <c r="DPW36" s="4696"/>
      <c r="DPX36" s="4696"/>
      <c r="DPY36" s="4696"/>
      <c r="DPZ36" s="4696"/>
      <c r="DQA36" s="4696"/>
      <c r="DQB36" s="4696"/>
      <c r="DQC36" s="4696"/>
      <c r="DQD36" s="4696"/>
      <c r="DQE36" s="4696"/>
      <c r="DQF36" s="4696"/>
      <c r="DQG36" s="4696"/>
      <c r="DQH36" s="4696"/>
      <c r="DQI36" s="4696"/>
      <c r="DQJ36" s="4696"/>
      <c r="DQK36" s="4696"/>
      <c r="DQL36" s="4696"/>
      <c r="DQM36" s="4696"/>
      <c r="DQN36" s="4696"/>
      <c r="DQO36" s="4696"/>
      <c r="DQP36" s="4696"/>
      <c r="DQQ36" s="4696"/>
      <c r="DQR36" s="4696"/>
      <c r="DQS36" s="4696"/>
      <c r="DQT36" s="4696"/>
      <c r="DQU36" s="4696"/>
      <c r="DQV36" s="4696"/>
      <c r="DQW36" s="4696"/>
      <c r="DQX36" s="4696"/>
      <c r="DQY36" s="4696"/>
      <c r="DQZ36" s="4696"/>
      <c r="DRA36" s="4696"/>
      <c r="DRB36" s="4696"/>
      <c r="DRC36" s="4696"/>
      <c r="DRD36" s="4696"/>
      <c r="DRE36" s="4696"/>
      <c r="DRF36" s="4696"/>
      <c r="DRG36" s="4696"/>
      <c r="DRH36" s="4696"/>
      <c r="DRI36" s="4696"/>
      <c r="DRJ36" s="4696"/>
      <c r="DRK36" s="4696"/>
      <c r="DRL36" s="4696"/>
      <c r="DRM36" s="4696"/>
      <c r="DRN36" s="4696"/>
      <c r="DRO36" s="4696"/>
      <c r="DRP36" s="4696"/>
      <c r="DRQ36" s="4696"/>
      <c r="DRR36" s="4696"/>
      <c r="DRS36" s="4696"/>
      <c r="DRT36" s="4696"/>
      <c r="DRU36" s="4696"/>
      <c r="DRV36" s="4696"/>
      <c r="DRW36" s="4696"/>
      <c r="DRX36" s="4696"/>
      <c r="DRY36" s="4696"/>
      <c r="DRZ36" s="4696"/>
      <c r="DSA36" s="4696"/>
      <c r="DSB36" s="4696"/>
      <c r="DSC36" s="4696"/>
      <c r="DSD36" s="4696"/>
      <c r="DSE36" s="4696"/>
      <c r="DSF36" s="4696"/>
      <c r="DSG36" s="4696"/>
      <c r="DSH36" s="4696"/>
      <c r="DSI36" s="4696"/>
      <c r="DSJ36" s="4696"/>
      <c r="DSK36" s="4696"/>
      <c r="DSL36" s="4696"/>
      <c r="DSM36" s="4696"/>
      <c r="DSN36" s="4696"/>
      <c r="DSO36" s="4696"/>
      <c r="DSP36" s="4696"/>
      <c r="DSQ36" s="4696"/>
      <c r="DSR36" s="4696"/>
      <c r="DSS36" s="4696"/>
      <c r="DST36" s="4696"/>
      <c r="DSU36" s="4696"/>
      <c r="DSV36" s="4696"/>
      <c r="DSW36" s="4696"/>
      <c r="DSX36" s="4696"/>
      <c r="DSY36" s="4696"/>
      <c r="DSZ36" s="4696"/>
      <c r="DTA36" s="4696"/>
      <c r="DTB36" s="4696"/>
      <c r="DTC36" s="4696"/>
      <c r="DTD36" s="4696"/>
      <c r="DTE36" s="4696"/>
      <c r="DTF36" s="4696"/>
      <c r="DTG36" s="4696"/>
      <c r="DTH36" s="4696"/>
      <c r="DTI36" s="4696"/>
      <c r="DTJ36" s="4696"/>
      <c r="DTK36" s="4696"/>
      <c r="DTL36" s="4696"/>
      <c r="DTM36" s="4696"/>
      <c r="DTN36" s="4696"/>
      <c r="DTO36" s="4696"/>
      <c r="DTP36" s="4696"/>
      <c r="DTQ36" s="4696"/>
      <c r="DTR36" s="4696"/>
      <c r="DTS36" s="4696"/>
      <c r="DTT36" s="4696"/>
      <c r="DTU36" s="4696"/>
      <c r="DTV36" s="4696"/>
      <c r="DTW36" s="4696"/>
      <c r="DTX36" s="4696"/>
      <c r="DTY36" s="4696"/>
      <c r="DTZ36" s="4696"/>
      <c r="DUA36" s="4696"/>
      <c r="DUB36" s="4696"/>
      <c r="DUC36" s="4696"/>
      <c r="DUD36" s="4696"/>
      <c r="DUE36" s="4696"/>
      <c r="DUF36" s="4696"/>
      <c r="DUG36" s="4696"/>
      <c r="DUH36" s="4696"/>
      <c r="DUI36" s="4696"/>
      <c r="DUJ36" s="4696"/>
      <c r="DUK36" s="4696"/>
      <c r="DUL36" s="4696"/>
      <c r="DUM36" s="4696"/>
      <c r="DUN36" s="4696"/>
      <c r="DUO36" s="4696"/>
      <c r="DUP36" s="4696"/>
      <c r="DUQ36" s="4696"/>
      <c r="DUR36" s="4696"/>
      <c r="DUS36" s="4696"/>
      <c r="DUT36" s="4696"/>
      <c r="DUU36" s="4696"/>
      <c r="DUV36" s="4696"/>
      <c r="DUW36" s="4696"/>
      <c r="DUX36" s="4696"/>
      <c r="DUY36" s="4696"/>
      <c r="DUZ36" s="4696"/>
      <c r="DVA36" s="4696"/>
      <c r="DVB36" s="4696"/>
      <c r="DVC36" s="4696"/>
      <c r="DVD36" s="4696"/>
      <c r="DVE36" s="4696"/>
      <c r="DVF36" s="4696"/>
      <c r="DVG36" s="4696"/>
      <c r="DVH36" s="4696"/>
      <c r="DVI36" s="4696"/>
      <c r="DVJ36" s="4696"/>
      <c r="DVK36" s="4696"/>
      <c r="DVL36" s="4696"/>
      <c r="DVM36" s="4696"/>
      <c r="DVN36" s="4696"/>
      <c r="DVO36" s="4696"/>
      <c r="DVP36" s="4696"/>
      <c r="DVQ36" s="4696"/>
      <c r="DVR36" s="4696"/>
      <c r="DVS36" s="4696"/>
      <c r="DVT36" s="4696"/>
      <c r="DVU36" s="4696"/>
      <c r="DVV36" s="4696"/>
      <c r="DVW36" s="4696"/>
      <c r="DVX36" s="4696"/>
      <c r="DVY36" s="4696"/>
      <c r="DVZ36" s="4696"/>
      <c r="DWA36" s="4696"/>
      <c r="DWB36" s="4696"/>
      <c r="DWC36" s="4696"/>
      <c r="DWD36" s="4696"/>
      <c r="DWE36" s="4696"/>
      <c r="DWF36" s="4696"/>
      <c r="DWG36" s="4696"/>
      <c r="DWH36" s="4696"/>
      <c r="DWI36" s="4696"/>
      <c r="DWJ36" s="4696"/>
      <c r="DWK36" s="4696"/>
      <c r="DWL36" s="4696"/>
      <c r="DWM36" s="4696"/>
      <c r="DWN36" s="4696"/>
      <c r="DWO36" s="4696"/>
      <c r="DWP36" s="4696"/>
      <c r="DWQ36" s="4696"/>
      <c r="DWR36" s="4696"/>
      <c r="DWS36" s="4696"/>
      <c r="DWT36" s="4696"/>
      <c r="DWU36" s="4696"/>
      <c r="DWV36" s="4696"/>
      <c r="DWW36" s="4696"/>
      <c r="DWX36" s="4696"/>
      <c r="DWY36" s="4696"/>
      <c r="DWZ36" s="4696"/>
      <c r="DXA36" s="4696"/>
      <c r="DXB36" s="4696"/>
      <c r="DXC36" s="4696"/>
      <c r="DXD36" s="4696"/>
      <c r="DXE36" s="4696"/>
      <c r="DXF36" s="4696"/>
      <c r="DXG36" s="4696"/>
      <c r="DXH36" s="4696"/>
      <c r="DXI36" s="4696"/>
      <c r="DXJ36" s="4696"/>
      <c r="DXK36" s="4696"/>
      <c r="DXL36" s="4696"/>
      <c r="DXM36" s="4696"/>
      <c r="DXN36" s="4696"/>
      <c r="DXO36" s="4696"/>
      <c r="DXP36" s="4696"/>
      <c r="DXQ36" s="4696"/>
      <c r="DXR36" s="4696"/>
      <c r="DXS36" s="4696"/>
      <c r="DXT36" s="4696"/>
      <c r="DXU36" s="4696"/>
      <c r="DXV36" s="4696"/>
      <c r="DXW36" s="4696"/>
      <c r="DXX36" s="4696"/>
      <c r="DXY36" s="4696"/>
      <c r="DXZ36" s="4696"/>
      <c r="DYA36" s="4696"/>
      <c r="DYB36" s="4696"/>
      <c r="DYC36" s="4696"/>
      <c r="DYD36" s="4696"/>
      <c r="DYE36" s="4696"/>
      <c r="DYF36" s="4696"/>
      <c r="DYG36" s="4696"/>
      <c r="DYH36" s="4696"/>
      <c r="DYI36" s="4696"/>
      <c r="DYJ36" s="4696"/>
      <c r="DYK36" s="4696"/>
      <c r="DYL36" s="4696"/>
      <c r="DYM36" s="4696"/>
      <c r="DYN36" s="4696"/>
      <c r="DYO36" s="4696"/>
      <c r="DYP36" s="4696"/>
      <c r="DYQ36" s="4696"/>
      <c r="DYR36" s="4696"/>
      <c r="DYS36" s="4696"/>
      <c r="DYT36" s="4696"/>
      <c r="DYU36" s="4696"/>
      <c r="DYV36" s="4696"/>
      <c r="DYW36" s="4696"/>
      <c r="DYX36" s="4696"/>
      <c r="DYY36" s="4696"/>
      <c r="DYZ36" s="4696"/>
      <c r="DZA36" s="4696"/>
      <c r="DZB36" s="4696"/>
      <c r="DZC36" s="4696"/>
      <c r="DZD36" s="4696"/>
      <c r="DZE36" s="4696"/>
      <c r="DZF36" s="4696"/>
      <c r="DZG36" s="4696"/>
      <c r="DZH36" s="4696"/>
      <c r="DZI36" s="4696"/>
      <c r="DZJ36" s="4696"/>
      <c r="DZK36" s="4696"/>
      <c r="DZL36" s="4696"/>
      <c r="DZM36" s="4696"/>
      <c r="DZN36" s="4696"/>
      <c r="DZO36" s="4696"/>
      <c r="DZP36" s="4696"/>
      <c r="DZQ36" s="4696"/>
      <c r="DZR36" s="4696"/>
      <c r="DZS36" s="4696"/>
      <c r="DZT36" s="4696"/>
      <c r="DZU36" s="4696"/>
      <c r="DZV36" s="4696"/>
      <c r="DZW36" s="4696"/>
      <c r="DZX36" s="4696"/>
      <c r="DZY36" s="4696"/>
      <c r="DZZ36" s="4696"/>
      <c r="EAA36" s="4696"/>
      <c r="EAB36" s="4696"/>
      <c r="EAC36" s="4696"/>
      <c r="EAD36" s="4696"/>
      <c r="EAE36" s="4696"/>
      <c r="EAF36" s="4696"/>
      <c r="EAG36" s="4696"/>
      <c r="EAH36" s="4696"/>
      <c r="EAI36" s="4696"/>
      <c r="EAJ36" s="4696"/>
      <c r="EAK36" s="4696"/>
      <c r="EAL36" s="4696"/>
      <c r="EAM36" s="4696"/>
      <c r="EAN36" s="4696"/>
      <c r="EAO36" s="4696"/>
      <c r="EAP36" s="4696"/>
      <c r="EAQ36" s="4696"/>
      <c r="EAR36" s="4696"/>
      <c r="EAS36" s="4696"/>
      <c r="EAT36" s="4696"/>
      <c r="EAU36" s="4696"/>
      <c r="EAV36" s="4696"/>
      <c r="EAW36" s="4696"/>
      <c r="EAX36" s="4696"/>
      <c r="EAY36" s="4696"/>
      <c r="EAZ36" s="4696"/>
      <c r="EBA36" s="4696"/>
      <c r="EBB36" s="4696"/>
      <c r="EBC36" s="4696"/>
      <c r="EBD36" s="4696"/>
      <c r="EBE36" s="4696"/>
      <c r="EBF36" s="4696"/>
      <c r="EBG36" s="4696"/>
      <c r="EBH36" s="4696"/>
      <c r="EBI36" s="4696"/>
      <c r="EBJ36" s="4696"/>
      <c r="EBK36" s="4696"/>
      <c r="EBL36" s="4696"/>
      <c r="EBM36" s="4696"/>
      <c r="EBN36" s="4696"/>
      <c r="EBO36" s="4696"/>
      <c r="EBP36" s="4696"/>
      <c r="EBQ36" s="4696"/>
      <c r="EBR36" s="4696"/>
      <c r="EBS36" s="4696"/>
      <c r="EBT36" s="4696"/>
      <c r="EBU36" s="4696"/>
      <c r="EBV36" s="4696"/>
      <c r="EBW36" s="4696"/>
      <c r="EBX36" s="4696"/>
      <c r="EBY36" s="4696"/>
      <c r="EBZ36" s="4696"/>
      <c r="ECA36" s="4696"/>
      <c r="ECB36" s="4696"/>
      <c r="ECC36" s="4696"/>
      <c r="ECD36" s="4696"/>
      <c r="ECE36" s="4696"/>
      <c r="ECF36" s="4696"/>
      <c r="ECG36" s="4696"/>
      <c r="ECH36" s="4696"/>
      <c r="ECI36" s="4696"/>
      <c r="ECJ36" s="4696"/>
      <c r="ECK36" s="4696"/>
      <c r="ECL36" s="4696"/>
      <c r="ECM36" s="4696"/>
      <c r="ECN36" s="4696"/>
      <c r="ECO36" s="4696"/>
      <c r="ECP36" s="4696"/>
      <c r="ECQ36" s="4696"/>
      <c r="ECR36" s="4696"/>
      <c r="ECS36" s="4696"/>
      <c r="ECT36" s="4696"/>
      <c r="ECU36" s="4696"/>
      <c r="ECV36" s="4696"/>
      <c r="ECW36" s="4696"/>
      <c r="ECX36" s="4696"/>
      <c r="ECY36" s="4696"/>
      <c r="ECZ36" s="4696"/>
      <c r="EDA36" s="4696"/>
      <c r="EDB36" s="4696"/>
      <c r="EDC36" s="4696"/>
      <c r="EDD36" s="4696"/>
      <c r="EDE36" s="4696"/>
      <c r="EDF36" s="4696"/>
      <c r="EDG36" s="4696"/>
      <c r="EDH36" s="4696"/>
      <c r="EDI36" s="4696"/>
      <c r="EDJ36" s="4696"/>
      <c r="EDK36" s="4696"/>
      <c r="EDL36" s="4696"/>
      <c r="EDM36" s="4696"/>
      <c r="EDN36" s="4696"/>
      <c r="EDO36" s="4696"/>
      <c r="EDP36" s="4696"/>
      <c r="EDQ36" s="4696"/>
      <c r="EDR36" s="4696"/>
      <c r="EDS36" s="4696"/>
      <c r="EDT36" s="4696"/>
      <c r="EDU36" s="4696"/>
      <c r="EDV36" s="4696"/>
      <c r="EDW36" s="4696"/>
      <c r="EDX36" s="4696"/>
      <c r="EDY36" s="4696"/>
      <c r="EDZ36" s="4696"/>
      <c r="EEA36" s="4696"/>
      <c r="EEB36" s="4696"/>
      <c r="EEC36" s="4696"/>
      <c r="EED36" s="4696"/>
      <c r="EEE36" s="4696"/>
      <c r="EEF36" s="4696"/>
      <c r="EEG36" s="4696"/>
      <c r="EEH36" s="4696"/>
      <c r="EEI36" s="4696"/>
      <c r="EEJ36" s="4696"/>
      <c r="EEK36" s="4696"/>
      <c r="EEL36" s="4696"/>
      <c r="EEM36" s="4696"/>
      <c r="EEN36" s="4696"/>
      <c r="EEO36" s="4696"/>
      <c r="EEP36" s="4696"/>
      <c r="EEQ36" s="4696"/>
      <c r="EER36" s="4696"/>
      <c r="EES36" s="4696"/>
      <c r="EET36" s="4696"/>
      <c r="EEU36" s="4696"/>
      <c r="EEV36" s="4696"/>
      <c r="EEW36" s="4696"/>
      <c r="EEX36" s="4696"/>
      <c r="EEY36" s="4696"/>
      <c r="EEZ36" s="4696"/>
      <c r="EFA36" s="4696"/>
      <c r="EFB36" s="4696"/>
      <c r="EFC36" s="4696"/>
      <c r="EFD36" s="4696"/>
      <c r="EFE36" s="4696"/>
      <c r="EFF36" s="4696"/>
      <c r="EFG36" s="4696"/>
      <c r="EFH36" s="4696"/>
      <c r="EFI36" s="4696"/>
      <c r="EFJ36" s="4696"/>
      <c r="EFK36" s="4696"/>
      <c r="EFL36" s="4696"/>
      <c r="EFM36" s="4696"/>
      <c r="EFN36" s="4696"/>
      <c r="EFO36" s="4696"/>
      <c r="EFP36" s="4696"/>
      <c r="EFQ36" s="4696"/>
      <c r="EFR36" s="4696"/>
      <c r="EFS36" s="4696"/>
      <c r="EFT36" s="4696"/>
      <c r="EFU36" s="4696"/>
      <c r="EFV36" s="4696"/>
      <c r="EFW36" s="4696"/>
      <c r="EFX36" s="4696"/>
      <c r="EFY36" s="4696"/>
      <c r="EFZ36" s="4696"/>
      <c r="EGA36" s="4696"/>
      <c r="EGB36" s="4696"/>
      <c r="EGC36" s="4696"/>
      <c r="EGD36" s="4696"/>
      <c r="EGE36" s="4696"/>
      <c r="EGF36" s="4696"/>
      <c r="EGG36" s="4696"/>
      <c r="EGH36" s="4696"/>
      <c r="EGI36" s="4696"/>
      <c r="EGJ36" s="4696"/>
      <c r="EGK36" s="4696"/>
      <c r="EGL36" s="4696"/>
      <c r="EGM36" s="4696"/>
      <c r="EGN36" s="4696"/>
      <c r="EGO36" s="4696"/>
      <c r="EGP36" s="4696"/>
      <c r="EGQ36" s="4696"/>
      <c r="EGR36" s="4696"/>
      <c r="EGS36" s="4696"/>
      <c r="EGT36" s="4696"/>
      <c r="EGU36" s="4696"/>
      <c r="EGV36" s="4696"/>
      <c r="EGW36" s="4696"/>
      <c r="EGX36" s="4696"/>
      <c r="EGY36" s="4696"/>
      <c r="EGZ36" s="4696"/>
      <c r="EHA36" s="4696"/>
      <c r="EHB36" s="4696"/>
      <c r="EHC36" s="4696"/>
      <c r="EHD36" s="4696"/>
      <c r="EHE36" s="4696"/>
      <c r="EHF36" s="4696"/>
      <c r="EHG36" s="4696"/>
      <c r="EHH36" s="4696"/>
      <c r="EHI36" s="4696"/>
      <c r="EHJ36" s="4696"/>
      <c r="EHK36" s="4696"/>
      <c r="EHL36" s="4696"/>
      <c r="EHM36" s="4696"/>
      <c r="EHN36" s="4696"/>
      <c r="EHO36" s="4696"/>
      <c r="EHP36" s="4696"/>
      <c r="EHQ36" s="4696"/>
      <c r="EHR36" s="4696"/>
      <c r="EHS36" s="4696"/>
      <c r="EHT36" s="4696"/>
      <c r="EHU36" s="4696"/>
      <c r="EHV36" s="4696"/>
      <c r="EHW36" s="4696"/>
      <c r="EHX36" s="4696"/>
      <c r="EHY36" s="4696"/>
      <c r="EHZ36" s="4696"/>
      <c r="EIA36" s="4696"/>
      <c r="EIB36" s="4696"/>
      <c r="EIC36" s="4696"/>
      <c r="EID36" s="4696"/>
      <c r="EIE36" s="4696"/>
      <c r="EIF36" s="4696"/>
      <c r="EIG36" s="4696"/>
      <c r="EIH36" s="4696"/>
      <c r="EII36" s="4696"/>
      <c r="EIJ36" s="4696"/>
      <c r="EIK36" s="4696"/>
      <c r="EIL36" s="4696"/>
      <c r="EIM36" s="4696"/>
      <c r="EIN36" s="4696"/>
      <c r="EIO36" s="4696"/>
      <c r="EIP36" s="4696"/>
      <c r="EIQ36" s="4696"/>
      <c r="EIR36" s="4696"/>
      <c r="EIS36" s="4696"/>
      <c r="EIT36" s="4696"/>
      <c r="EIU36" s="4696"/>
      <c r="EIV36" s="4696"/>
      <c r="EIW36" s="4696"/>
      <c r="EIX36" s="4696"/>
      <c r="EIY36" s="4696"/>
      <c r="EIZ36" s="4696"/>
      <c r="EJA36" s="4696"/>
      <c r="EJB36" s="4696"/>
      <c r="EJC36" s="4696"/>
      <c r="EJD36" s="4696"/>
      <c r="EJE36" s="4696"/>
      <c r="EJF36" s="4696"/>
      <c r="EJG36" s="4696"/>
      <c r="EJH36" s="4696"/>
      <c r="EJI36" s="4696"/>
      <c r="EJJ36" s="4696"/>
      <c r="EJK36" s="4696"/>
      <c r="EJL36" s="4696"/>
      <c r="EJM36" s="4696"/>
      <c r="EJN36" s="4696"/>
      <c r="EJO36" s="4696"/>
      <c r="EJP36" s="4696"/>
      <c r="EJQ36" s="4696"/>
      <c r="EJR36" s="4696"/>
      <c r="EJS36" s="4696"/>
      <c r="EJT36" s="4696"/>
      <c r="EJU36" s="4696"/>
      <c r="EJV36" s="4696"/>
      <c r="EJW36" s="4696"/>
      <c r="EJX36" s="4696"/>
      <c r="EJY36" s="4696"/>
      <c r="EJZ36" s="4696"/>
      <c r="EKA36" s="4696"/>
      <c r="EKB36" s="4696"/>
      <c r="EKC36" s="4696"/>
      <c r="EKD36" s="4696"/>
      <c r="EKE36" s="4696"/>
      <c r="EKF36" s="4696"/>
      <c r="EKG36" s="4696"/>
      <c r="EKH36" s="4696"/>
      <c r="EKI36" s="4696"/>
      <c r="EKJ36" s="4696"/>
      <c r="EKK36" s="4696"/>
      <c r="EKL36" s="4696"/>
      <c r="EKM36" s="4696"/>
      <c r="EKN36" s="4696"/>
      <c r="EKO36" s="4696"/>
      <c r="EKP36" s="4696"/>
      <c r="EKQ36" s="4696"/>
      <c r="EKR36" s="4696"/>
      <c r="EKS36" s="4696"/>
      <c r="EKT36" s="4696"/>
      <c r="EKU36" s="4696"/>
      <c r="EKV36" s="4696"/>
      <c r="EKW36" s="4696"/>
      <c r="EKX36" s="4696"/>
      <c r="EKY36" s="4696"/>
      <c r="EKZ36" s="4696"/>
      <c r="ELA36" s="4696"/>
      <c r="ELB36" s="4696"/>
      <c r="ELC36" s="4696"/>
      <c r="ELD36" s="4696"/>
      <c r="ELE36" s="4696"/>
      <c r="ELF36" s="4696"/>
      <c r="ELG36" s="4696"/>
      <c r="ELH36" s="4696"/>
      <c r="ELI36" s="4696"/>
      <c r="ELJ36" s="4696"/>
      <c r="ELK36" s="4696"/>
      <c r="ELL36" s="4696"/>
      <c r="ELM36" s="4696"/>
      <c r="ELN36" s="4696"/>
      <c r="ELO36" s="4696"/>
      <c r="ELP36" s="4696"/>
      <c r="ELQ36" s="4696"/>
      <c r="ELR36" s="4696"/>
      <c r="ELS36" s="4696"/>
      <c r="ELT36" s="4696"/>
      <c r="ELU36" s="4696"/>
      <c r="ELV36" s="4696"/>
      <c r="ELW36" s="4696"/>
      <c r="ELX36" s="4696"/>
      <c r="ELY36" s="4696"/>
      <c r="ELZ36" s="4696"/>
      <c r="EMA36" s="4696"/>
      <c r="EMB36" s="4696"/>
      <c r="EMC36" s="4696"/>
      <c r="EMD36" s="4696"/>
      <c r="EME36" s="4696"/>
      <c r="EMF36" s="4696"/>
      <c r="EMG36" s="4696"/>
      <c r="EMH36" s="4696"/>
      <c r="EMI36" s="4696"/>
      <c r="EMJ36" s="4696"/>
      <c r="EMK36" s="4696"/>
      <c r="EML36" s="4696"/>
      <c r="EMM36" s="4696"/>
      <c r="EMN36" s="4696"/>
      <c r="EMO36" s="4696"/>
      <c r="EMP36" s="4696"/>
      <c r="EMQ36" s="4696"/>
      <c r="EMR36" s="4696"/>
      <c r="EMS36" s="4696"/>
      <c r="EMT36" s="4696"/>
      <c r="EMU36" s="4696"/>
      <c r="EMV36" s="4696"/>
      <c r="EMW36" s="4696"/>
      <c r="EMX36" s="4696"/>
      <c r="EMY36" s="4696"/>
      <c r="EMZ36" s="4696"/>
      <c r="ENA36" s="4696"/>
      <c r="ENB36" s="4696"/>
      <c r="ENC36" s="4696"/>
      <c r="END36" s="4696"/>
      <c r="ENE36" s="4696"/>
      <c r="ENF36" s="4696"/>
      <c r="ENG36" s="4696"/>
      <c r="ENH36" s="4696"/>
      <c r="ENI36" s="4696"/>
      <c r="ENJ36" s="4696"/>
      <c r="ENK36" s="4696"/>
      <c r="ENL36" s="4696"/>
      <c r="ENM36" s="4696"/>
      <c r="ENN36" s="4696"/>
      <c r="ENO36" s="4696"/>
      <c r="ENP36" s="4696"/>
      <c r="ENQ36" s="4696"/>
      <c r="ENR36" s="4696"/>
      <c r="ENS36" s="4696"/>
      <c r="ENT36" s="4696"/>
      <c r="ENU36" s="4696"/>
      <c r="ENV36" s="4696"/>
      <c r="ENW36" s="4696"/>
      <c r="ENX36" s="4696"/>
      <c r="ENY36" s="4696"/>
      <c r="ENZ36" s="4696"/>
      <c r="EOA36" s="4696"/>
      <c r="EOB36" s="4696"/>
      <c r="EOC36" s="4696"/>
      <c r="EOD36" s="4696"/>
      <c r="EOE36" s="4696"/>
      <c r="EOF36" s="4696"/>
      <c r="EOG36" s="4696"/>
      <c r="EOH36" s="4696"/>
      <c r="EOI36" s="4696"/>
      <c r="EOJ36" s="4696"/>
      <c r="EOK36" s="4696"/>
      <c r="EOL36" s="4696"/>
      <c r="EOM36" s="4696"/>
      <c r="EON36" s="4696"/>
      <c r="EOO36" s="4696"/>
      <c r="EOP36" s="4696"/>
      <c r="EOQ36" s="4696"/>
      <c r="EOR36" s="4696"/>
      <c r="EOS36" s="4696"/>
      <c r="EOT36" s="4696"/>
      <c r="EOU36" s="4696"/>
      <c r="EOV36" s="4696"/>
      <c r="EOW36" s="4696"/>
      <c r="EOX36" s="4696"/>
      <c r="EOY36" s="4696"/>
      <c r="EOZ36" s="4696"/>
      <c r="EPA36" s="4696"/>
      <c r="EPB36" s="4696"/>
      <c r="EPC36" s="4696"/>
      <c r="EPD36" s="4696"/>
      <c r="EPE36" s="4696"/>
      <c r="EPF36" s="4696"/>
      <c r="EPG36" s="4696"/>
      <c r="EPH36" s="4696"/>
      <c r="EPI36" s="4696"/>
      <c r="EPJ36" s="4696"/>
      <c r="EPK36" s="4696"/>
      <c r="EPL36" s="4696"/>
      <c r="EPM36" s="4696"/>
      <c r="EPN36" s="4696"/>
      <c r="EPO36" s="4696"/>
      <c r="EPP36" s="4696"/>
      <c r="EPQ36" s="4696"/>
      <c r="EPR36" s="4696"/>
      <c r="EPS36" s="4696"/>
      <c r="EPT36" s="4696"/>
      <c r="EPU36" s="4696"/>
      <c r="EPV36" s="4696"/>
      <c r="EPW36" s="4696"/>
      <c r="EPX36" s="4696"/>
      <c r="EPY36" s="4696"/>
      <c r="EPZ36" s="4696"/>
      <c r="EQA36" s="4696"/>
      <c r="EQB36" s="4696"/>
      <c r="EQC36" s="4696"/>
      <c r="EQD36" s="4696"/>
      <c r="EQE36" s="4696"/>
      <c r="EQF36" s="4696"/>
      <c r="EQG36" s="4696"/>
      <c r="EQH36" s="4696"/>
      <c r="EQI36" s="4696"/>
      <c r="EQJ36" s="4696"/>
      <c r="EQK36" s="4696"/>
      <c r="EQL36" s="4696"/>
      <c r="EQM36" s="4696"/>
      <c r="EQN36" s="4696"/>
      <c r="EQO36" s="4696"/>
      <c r="EQP36" s="4696"/>
      <c r="EQQ36" s="4696"/>
      <c r="EQR36" s="4696"/>
      <c r="EQS36" s="4696"/>
      <c r="EQT36" s="4696"/>
      <c r="EQU36" s="4696"/>
      <c r="EQV36" s="4696"/>
      <c r="EQW36" s="4696"/>
      <c r="EQX36" s="4696"/>
      <c r="EQY36" s="4696"/>
      <c r="EQZ36" s="4696"/>
      <c r="ERA36" s="4696"/>
      <c r="ERB36" s="4696"/>
      <c r="ERC36" s="4696"/>
      <c r="ERD36" s="4696"/>
      <c r="ERE36" s="4696"/>
      <c r="ERF36" s="4696"/>
      <c r="ERG36" s="4696"/>
      <c r="ERH36" s="4696"/>
      <c r="ERI36" s="4696"/>
      <c r="ERJ36" s="4696"/>
      <c r="ERK36" s="4696"/>
      <c r="ERL36" s="4696"/>
      <c r="ERM36" s="4696"/>
      <c r="ERN36" s="4696"/>
      <c r="ERO36" s="4696"/>
      <c r="ERP36" s="4696"/>
      <c r="ERQ36" s="4696"/>
      <c r="ERR36" s="4696"/>
      <c r="ERS36" s="4696"/>
      <c r="ERT36" s="4696"/>
      <c r="ERU36" s="4696"/>
      <c r="ERV36" s="4696"/>
      <c r="ERW36" s="4696"/>
      <c r="ERX36" s="4696"/>
      <c r="ERY36" s="4696"/>
      <c r="ERZ36" s="4696"/>
      <c r="ESA36" s="4696"/>
      <c r="ESB36" s="4696"/>
      <c r="ESC36" s="4696"/>
      <c r="ESD36" s="4696"/>
      <c r="ESE36" s="4696"/>
      <c r="ESF36" s="4696"/>
      <c r="ESG36" s="4696"/>
      <c r="ESH36" s="4696"/>
      <c r="ESI36" s="4696"/>
      <c r="ESJ36" s="4696"/>
      <c r="ESK36" s="4696"/>
      <c r="ESL36" s="4696"/>
      <c r="ESM36" s="4696"/>
      <c r="ESN36" s="4696"/>
      <c r="ESO36" s="4696"/>
      <c r="ESP36" s="4696"/>
      <c r="ESQ36" s="4696"/>
      <c r="ESR36" s="4696"/>
      <c r="ESS36" s="4696"/>
      <c r="EST36" s="4696"/>
      <c r="ESU36" s="4696"/>
      <c r="ESV36" s="4696"/>
      <c r="ESW36" s="4696"/>
      <c r="ESX36" s="4696"/>
      <c r="ESY36" s="4696"/>
      <c r="ESZ36" s="4696"/>
      <c r="ETA36" s="4696"/>
      <c r="ETB36" s="4696"/>
      <c r="ETC36" s="4696"/>
      <c r="ETD36" s="4696"/>
      <c r="ETE36" s="4696"/>
      <c r="ETF36" s="4696"/>
      <c r="ETG36" s="4696"/>
      <c r="ETH36" s="4696"/>
      <c r="ETI36" s="4696"/>
      <c r="ETJ36" s="4696"/>
      <c r="ETK36" s="4696"/>
      <c r="ETL36" s="4696"/>
      <c r="ETM36" s="4696"/>
      <c r="ETN36" s="4696"/>
      <c r="ETO36" s="4696"/>
      <c r="ETP36" s="4696"/>
      <c r="ETQ36" s="4696"/>
      <c r="ETR36" s="4696"/>
      <c r="ETS36" s="4696"/>
      <c r="ETT36" s="4696"/>
      <c r="ETU36" s="4696"/>
      <c r="ETV36" s="4696"/>
      <c r="ETW36" s="4696"/>
      <c r="ETX36" s="4696"/>
      <c r="ETY36" s="4696"/>
      <c r="ETZ36" s="4696"/>
      <c r="EUA36" s="4696"/>
      <c r="EUB36" s="4696"/>
      <c r="EUC36" s="4696"/>
      <c r="EUD36" s="4696"/>
      <c r="EUE36" s="4696"/>
      <c r="EUF36" s="4696"/>
      <c r="EUG36" s="4696"/>
      <c r="EUH36" s="4696"/>
      <c r="EUI36" s="4696"/>
      <c r="EUJ36" s="4696"/>
      <c r="EUK36" s="4696"/>
      <c r="EUL36" s="4696"/>
      <c r="EUM36" s="4696"/>
      <c r="EUN36" s="4696"/>
      <c r="EUO36" s="4696"/>
      <c r="EUP36" s="4696"/>
      <c r="EUQ36" s="4696"/>
      <c r="EUR36" s="4696"/>
      <c r="EUS36" s="4696"/>
      <c r="EUT36" s="4696"/>
      <c r="EUU36" s="4696"/>
      <c r="EUV36" s="4696"/>
      <c r="EUW36" s="4696"/>
      <c r="EUX36" s="4696"/>
      <c r="EUY36" s="4696"/>
      <c r="EUZ36" s="4696"/>
      <c r="EVA36" s="4696"/>
      <c r="EVB36" s="4696"/>
      <c r="EVC36" s="4696"/>
      <c r="EVD36" s="4696"/>
      <c r="EVE36" s="4696"/>
      <c r="EVF36" s="4696"/>
      <c r="EVG36" s="4696"/>
      <c r="EVH36" s="4696"/>
      <c r="EVI36" s="4696"/>
      <c r="EVJ36" s="4696"/>
      <c r="EVK36" s="4696"/>
      <c r="EVL36" s="4696"/>
      <c r="EVM36" s="4696"/>
      <c r="EVN36" s="4696"/>
      <c r="EVO36" s="4696"/>
      <c r="EVP36" s="4696"/>
      <c r="EVQ36" s="4696"/>
      <c r="EVR36" s="4696"/>
      <c r="EVS36" s="4696"/>
      <c r="EVT36" s="4696"/>
      <c r="EVU36" s="4696"/>
      <c r="EVV36" s="4696"/>
      <c r="EVW36" s="4696"/>
      <c r="EVX36" s="4696"/>
      <c r="EVY36" s="4696"/>
      <c r="EVZ36" s="4696"/>
      <c r="EWA36" s="4696"/>
      <c r="EWB36" s="4696"/>
      <c r="EWC36" s="4696"/>
      <c r="EWD36" s="4696"/>
      <c r="EWE36" s="4696"/>
      <c r="EWF36" s="4696"/>
      <c r="EWG36" s="4696"/>
      <c r="EWH36" s="4696"/>
      <c r="EWI36" s="4696"/>
      <c r="EWJ36" s="4696"/>
      <c r="EWK36" s="4696"/>
      <c r="EWL36" s="4696"/>
      <c r="EWM36" s="4696"/>
      <c r="EWN36" s="4696"/>
      <c r="EWO36" s="4696"/>
      <c r="EWP36" s="4696"/>
      <c r="EWQ36" s="4696"/>
      <c r="EWR36" s="4696"/>
      <c r="EWS36" s="4696"/>
      <c r="EWT36" s="4696"/>
      <c r="EWU36" s="4696"/>
      <c r="EWV36" s="4696"/>
      <c r="EWW36" s="4696"/>
      <c r="EWX36" s="4696"/>
      <c r="EWY36" s="4696"/>
      <c r="EWZ36" s="4696"/>
      <c r="EXA36" s="4696"/>
      <c r="EXB36" s="4696"/>
      <c r="EXC36" s="4696"/>
      <c r="EXD36" s="4696"/>
      <c r="EXE36" s="4696"/>
      <c r="EXF36" s="4696"/>
      <c r="EXG36" s="4696"/>
      <c r="EXH36" s="4696"/>
      <c r="EXI36" s="4696"/>
      <c r="EXJ36" s="4696"/>
      <c r="EXK36" s="4696"/>
      <c r="EXL36" s="4696"/>
      <c r="EXM36" s="4696"/>
      <c r="EXN36" s="4696"/>
      <c r="EXO36" s="4696"/>
      <c r="EXP36" s="4696"/>
      <c r="EXQ36" s="4696"/>
      <c r="EXR36" s="4696"/>
      <c r="EXS36" s="4696"/>
      <c r="EXT36" s="4696"/>
      <c r="EXU36" s="4696"/>
      <c r="EXV36" s="4696"/>
      <c r="EXW36" s="4696"/>
      <c r="EXX36" s="4696"/>
      <c r="EXY36" s="4696"/>
      <c r="EXZ36" s="4696"/>
      <c r="EYA36" s="4696"/>
      <c r="EYB36" s="4696"/>
      <c r="EYC36" s="4696"/>
      <c r="EYD36" s="4696"/>
      <c r="EYE36" s="4696"/>
      <c r="EYF36" s="4696"/>
      <c r="EYG36" s="4696"/>
      <c r="EYH36" s="4696"/>
      <c r="EYI36" s="4696"/>
      <c r="EYJ36" s="4696"/>
      <c r="EYK36" s="4696"/>
      <c r="EYL36" s="4696"/>
      <c r="EYM36" s="4696"/>
      <c r="EYN36" s="4696"/>
      <c r="EYO36" s="4696"/>
      <c r="EYP36" s="4696"/>
      <c r="EYQ36" s="4696"/>
      <c r="EYR36" s="4696"/>
      <c r="EYS36" s="4696"/>
      <c r="EYT36" s="4696"/>
      <c r="EYU36" s="4696"/>
      <c r="EYV36" s="4696"/>
      <c r="EYW36" s="4696"/>
      <c r="EYX36" s="4696"/>
      <c r="EYY36" s="4696"/>
      <c r="EYZ36" s="4696"/>
      <c r="EZA36" s="4696"/>
      <c r="EZB36" s="4696"/>
      <c r="EZC36" s="4696"/>
      <c r="EZD36" s="4696"/>
      <c r="EZE36" s="4696"/>
      <c r="EZF36" s="4696"/>
      <c r="EZG36" s="4696"/>
      <c r="EZH36" s="4696"/>
      <c r="EZI36" s="4696"/>
      <c r="EZJ36" s="4696"/>
      <c r="EZK36" s="4696"/>
      <c r="EZL36" s="4696"/>
      <c r="EZM36" s="4696"/>
      <c r="EZN36" s="4696"/>
      <c r="EZO36" s="4696"/>
      <c r="EZP36" s="4696"/>
      <c r="EZQ36" s="4696"/>
      <c r="EZR36" s="4696"/>
      <c r="EZS36" s="4696"/>
      <c r="EZT36" s="4696"/>
      <c r="EZU36" s="4696"/>
      <c r="EZV36" s="4696"/>
      <c r="EZW36" s="4696"/>
      <c r="EZX36" s="4696"/>
      <c r="EZY36" s="4696"/>
      <c r="EZZ36" s="4696"/>
      <c r="FAA36" s="4696"/>
      <c r="FAB36" s="4696"/>
      <c r="FAC36" s="4696"/>
      <c r="FAD36" s="4696"/>
      <c r="FAE36" s="4696"/>
      <c r="FAF36" s="4696"/>
      <c r="FAG36" s="4696"/>
      <c r="FAH36" s="4696"/>
      <c r="FAI36" s="4696"/>
      <c r="FAJ36" s="4696"/>
      <c r="FAK36" s="4696"/>
      <c r="FAL36" s="4696"/>
      <c r="FAM36" s="4696"/>
      <c r="FAN36" s="4696"/>
      <c r="FAO36" s="4696"/>
      <c r="FAP36" s="4696"/>
      <c r="FAQ36" s="4696"/>
      <c r="FAR36" s="4696"/>
      <c r="FAS36" s="4696"/>
      <c r="FAT36" s="4696"/>
      <c r="FAU36" s="4696"/>
      <c r="FAV36" s="4696"/>
      <c r="FAW36" s="4696"/>
      <c r="FAX36" s="4696"/>
      <c r="FAY36" s="4696"/>
      <c r="FAZ36" s="4696"/>
      <c r="FBA36" s="4696"/>
      <c r="FBB36" s="4696"/>
      <c r="FBC36" s="4696"/>
      <c r="FBD36" s="4696"/>
      <c r="FBE36" s="4696"/>
      <c r="FBF36" s="4696"/>
      <c r="FBG36" s="4696"/>
      <c r="FBH36" s="4696"/>
      <c r="FBI36" s="4696"/>
      <c r="FBJ36" s="4696"/>
      <c r="FBK36" s="4696"/>
      <c r="FBL36" s="4696"/>
      <c r="FBM36" s="4696"/>
      <c r="FBN36" s="4696"/>
      <c r="FBO36" s="4696"/>
      <c r="FBP36" s="4696"/>
      <c r="FBQ36" s="4696"/>
      <c r="FBR36" s="4696"/>
      <c r="FBS36" s="4696"/>
      <c r="FBT36" s="4696"/>
      <c r="FBU36" s="4696"/>
      <c r="FBV36" s="4696"/>
      <c r="FBW36" s="4696"/>
      <c r="FBX36" s="4696"/>
      <c r="FBY36" s="4696"/>
      <c r="FBZ36" s="4696"/>
      <c r="FCA36" s="4696"/>
      <c r="FCB36" s="4696"/>
      <c r="FCC36" s="4696"/>
      <c r="FCD36" s="4696"/>
      <c r="FCE36" s="4696"/>
      <c r="FCF36" s="4696"/>
      <c r="FCG36" s="4696"/>
      <c r="FCH36" s="4696"/>
      <c r="FCI36" s="4696"/>
      <c r="FCJ36" s="4696"/>
      <c r="FCK36" s="4696"/>
      <c r="FCL36" s="4696"/>
      <c r="FCM36" s="4696"/>
      <c r="FCN36" s="4696"/>
      <c r="FCO36" s="4696"/>
      <c r="FCP36" s="4696"/>
      <c r="FCQ36" s="4696"/>
      <c r="FCR36" s="4696"/>
      <c r="FCS36" s="4696"/>
      <c r="FCT36" s="4696"/>
      <c r="FCU36" s="4696"/>
      <c r="FCV36" s="4696"/>
      <c r="FCW36" s="4696"/>
      <c r="FCX36" s="4696"/>
      <c r="FCY36" s="4696"/>
      <c r="FCZ36" s="4696"/>
      <c r="FDA36" s="4696"/>
      <c r="FDB36" s="4696"/>
      <c r="FDC36" s="4696"/>
      <c r="FDD36" s="4696"/>
      <c r="FDE36" s="4696"/>
      <c r="FDF36" s="4696"/>
      <c r="FDG36" s="4696"/>
      <c r="FDH36" s="4696"/>
      <c r="FDI36" s="4696"/>
      <c r="FDJ36" s="4696"/>
      <c r="FDK36" s="4696"/>
      <c r="FDL36" s="4696"/>
      <c r="FDM36" s="4696"/>
      <c r="FDN36" s="4696"/>
      <c r="FDO36" s="4696"/>
      <c r="FDP36" s="4696"/>
      <c r="FDQ36" s="4696"/>
      <c r="FDR36" s="4696"/>
      <c r="FDS36" s="4696"/>
      <c r="FDT36" s="4696"/>
      <c r="FDU36" s="4696"/>
      <c r="FDV36" s="4696"/>
      <c r="FDW36" s="4696"/>
      <c r="FDX36" s="4696"/>
      <c r="FDY36" s="4696"/>
      <c r="FDZ36" s="4696"/>
      <c r="FEA36" s="4696"/>
      <c r="FEB36" s="4696"/>
      <c r="FEC36" s="4696"/>
      <c r="FED36" s="4696"/>
      <c r="FEE36" s="4696"/>
      <c r="FEF36" s="4696"/>
      <c r="FEG36" s="4696"/>
      <c r="FEH36" s="4696"/>
      <c r="FEI36" s="4696"/>
      <c r="FEJ36" s="4696"/>
      <c r="FEK36" s="4696"/>
      <c r="FEL36" s="4696"/>
      <c r="FEM36" s="4696"/>
      <c r="FEN36" s="4696"/>
      <c r="FEO36" s="4696"/>
      <c r="FEP36" s="4696"/>
      <c r="FEQ36" s="4696"/>
      <c r="FER36" s="4696"/>
      <c r="FES36" s="4696"/>
      <c r="FET36" s="4696"/>
      <c r="FEU36" s="4696"/>
      <c r="FEV36" s="4696"/>
      <c r="FEW36" s="4696"/>
      <c r="FEX36" s="4696"/>
      <c r="FEY36" s="4696"/>
      <c r="FEZ36" s="4696"/>
      <c r="FFA36" s="4696"/>
      <c r="FFB36" s="4696"/>
      <c r="FFC36" s="4696"/>
      <c r="FFD36" s="4696"/>
      <c r="FFE36" s="4696"/>
      <c r="FFF36" s="4696"/>
      <c r="FFG36" s="4696"/>
      <c r="FFH36" s="4696"/>
      <c r="FFI36" s="4696"/>
      <c r="FFJ36" s="4696"/>
      <c r="FFK36" s="4696"/>
      <c r="FFL36" s="4696"/>
      <c r="FFM36" s="4696"/>
      <c r="FFN36" s="4696"/>
      <c r="FFO36" s="4696"/>
      <c r="FFP36" s="4696"/>
      <c r="FFQ36" s="4696"/>
      <c r="FFR36" s="4696"/>
      <c r="FFS36" s="4696"/>
      <c r="FFT36" s="4696"/>
      <c r="FFU36" s="4696"/>
      <c r="FFV36" s="4696"/>
      <c r="FFW36" s="4696"/>
      <c r="FFX36" s="4696"/>
      <c r="FFY36" s="4696"/>
      <c r="FFZ36" s="4696"/>
      <c r="FGA36" s="4696"/>
      <c r="FGB36" s="4696"/>
      <c r="FGC36" s="4696"/>
      <c r="FGD36" s="4696"/>
      <c r="FGE36" s="4696"/>
      <c r="FGF36" s="4696"/>
      <c r="FGG36" s="4696"/>
      <c r="FGH36" s="4696"/>
      <c r="FGI36" s="4696"/>
      <c r="FGJ36" s="4696"/>
      <c r="FGK36" s="4696"/>
      <c r="FGL36" s="4696"/>
      <c r="FGM36" s="4696"/>
      <c r="FGN36" s="4696"/>
      <c r="FGO36" s="4696"/>
      <c r="FGP36" s="4696"/>
      <c r="FGQ36" s="4696"/>
      <c r="FGR36" s="4696"/>
      <c r="FGS36" s="4696"/>
      <c r="FGT36" s="4696"/>
      <c r="FGU36" s="4696"/>
      <c r="FGV36" s="4696"/>
      <c r="FGW36" s="4696"/>
      <c r="FGX36" s="4696"/>
      <c r="FGY36" s="4696"/>
      <c r="FGZ36" s="4696"/>
      <c r="FHA36" s="4696"/>
      <c r="FHB36" s="4696"/>
      <c r="FHC36" s="4696"/>
      <c r="FHD36" s="4696"/>
      <c r="FHE36" s="4696"/>
      <c r="FHF36" s="4696"/>
      <c r="FHG36" s="4696"/>
      <c r="FHH36" s="4696"/>
      <c r="FHI36" s="4696"/>
      <c r="FHJ36" s="4696"/>
      <c r="FHK36" s="4696"/>
      <c r="FHL36" s="4696"/>
      <c r="FHM36" s="4696"/>
      <c r="FHN36" s="4696"/>
      <c r="FHO36" s="4696"/>
      <c r="FHP36" s="4696"/>
      <c r="FHQ36" s="4696"/>
      <c r="FHR36" s="4696"/>
      <c r="FHS36" s="4696"/>
      <c r="FHT36" s="4696"/>
      <c r="FHU36" s="4696"/>
      <c r="FHV36" s="4696"/>
      <c r="FHW36" s="4696"/>
      <c r="FHX36" s="4696"/>
      <c r="FHY36" s="4696"/>
      <c r="FHZ36" s="4696"/>
      <c r="FIA36" s="4696"/>
      <c r="FIB36" s="4696"/>
      <c r="FIC36" s="4696"/>
      <c r="FID36" s="4696"/>
      <c r="FIE36" s="4696"/>
      <c r="FIF36" s="4696"/>
      <c r="FIG36" s="4696"/>
      <c r="FIH36" s="4696"/>
      <c r="FII36" s="4696"/>
      <c r="FIJ36" s="4696"/>
      <c r="FIK36" s="4696"/>
      <c r="FIL36" s="4696"/>
      <c r="FIM36" s="4696"/>
      <c r="FIN36" s="4696"/>
      <c r="FIO36" s="4696"/>
      <c r="FIP36" s="4696"/>
      <c r="FIQ36" s="4696"/>
      <c r="FIR36" s="4696"/>
      <c r="FIS36" s="4696"/>
      <c r="FIT36" s="4696"/>
      <c r="FIU36" s="4696"/>
      <c r="FIV36" s="4696"/>
      <c r="FIW36" s="4696"/>
      <c r="FIX36" s="4696"/>
      <c r="FIY36" s="4696"/>
      <c r="FIZ36" s="4696"/>
      <c r="FJA36" s="4696"/>
      <c r="FJB36" s="4696"/>
      <c r="FJC36" s="4696"/>
      <c r="FJD36" s="4696"/>
      <c r="FJE36" s="4696"/>
      <c r="FJF36" s="4696"/>
      <c r="FJG36" s="4696"/>
      <c r="FJH36" s="4696"/>
      <c r="FJI36" s="4696"/>
      <c r="FJJ36" s="4696"/>
      <c r="FJK36" s="4696"/>
      <c r="FJL36" s="4696"/>
      <c r="FJM36" s="4696"/>
      <c r="FJN36" s="4696"/>
      <c r="FJO36" s="4696"/>
      <c r="FJP36" s="4696"/>
      <c r="FJQ36" s="4696"/>
      <c r="FJR36" s="4696"/>
      <c r="FJS36" s="4696"/>
      <c r="FJT36" s="4696"/>
      <c r="FJU36" s="4696"/>
      <c r="FJV36" s="4696"/>
      <c r="FJW36" s="4696"/>
      <c r="FJX36" s="4696"/>
      <c r="FJY36" s="4696"/>
      <c r="FJZ36" s="4696"/>
      <c r="FKA36" s="4696"/>
      <c r="FKB36" s="4696"/>
      <c r="FKC36" s="4696"/>
      <c r="FKD36" s="4696"/>
      <c r="FKE36" s="4696"/>
      <c r="FKF36" s="4696"/>
      <c r="FKG36" s="4696"/>
      <c r="FKH36" s="4696"/>
      <c r="FKI36" s="4696"/>
      <c r="FKJ36" s="4696"/>
      <c r="FKK36" s="4696"/>
      <c r="FKL36" s="4696"/>
      <c r="FKM36" s="4696"/>
      <c r="FKN36" s="4696"/>
      <c r="FKO36" s="4696"/>
      <c r="FKP36" s="4696"/>
      <c r="FKQ36" s="4696"/>
      <c r="FKR36" s="4696"/>
      <c r="FKS36" s="4696"/>
      <c r="FKT36" s="4696"/>
      <c r="FKU36" s="4696"/>
      <c r="FKV36" s="4696"/>
      <c r="FKW36" s="4696"/>
      <c r="FKX36" s="4696"/>
      <c r="FKY36" s="4696"/>
      <c r="FKZ36" s="4696"/>
      <c r="FLA36" s="4696"/>
      <c r="FLB36" s="4696"/>
      <c r="FLC36" s="4696"/>
      <c r="FLD36" s="4696"/>
      <c r="FLE36" s="4696"/>
      <c r="FLF36" s="4696"/>
      <c r="FLG36" s="4696"/>
      <c r="FLH36" s="4696"/>
      <c r="FLI36" s="4696"/>
      <c r="FLJ36" s="4696"/>
      <c r="FLK36" s="4696"/>
      <c r="FLL36" s="4696"/>
      <c r="FLM36" s="4696"/>
      <c r="FLN36" s="4696"/>
      <c r="FLO36" s="4696"/>
      <c r="FLP36" s="4696"/>
      <c r="FLQ36" s="4696"/>
      <c r="FLR36" s="4696"/>
      <c r="FLS36" s="4696"/>
      <c r="FLT36" s="4696"/>
      <c r="FLU36" s="4696"/>
      <c r="FLV36" s="4696"/>
      <c r="FLW36" s="4696"/>
      <c r="FLX36" s="4696"/>
      <c r="FLY36" s="4696"/>
      <c r="FLZ36" s="4696"/>
      <c r="FMA36" s="4696"/>
      <c r="FMB36" s="4696"/>
      <c r="FMC36" s="4696"/>
      <c r="FMD36" s="4696"/>
      <c r="FME36" s="4696"/>
      <c r="FMF36" s="4696"/>
      <c r="FMG36" s="4696"/>
      <c r="FMH36" s="4696"/>
      <c r="FMI36" s="4696"/>
      <c r="FMJ36" s="4696"/>
      <c r="FMK36" s="4696"/>
      <c r="FML36" s="4696"/>
      <c r="FMM36" s="4696"/>
      <c r="FMN36" s="4696"/>
      <c r="FMO36" s="4696"/>
      <c r="FMP36" s="4696"/>
      <c r="FMQ36" s="4696"/>
      <c r="FMR36" s="4696"/>
      <c r="FMS36" s="4696"/>
      <c r="FMT36" s="4696"/>
      <c r="FMU36" s="4696"/>
      <c r="FMV36" s="4696"/>
      <c r="FMW36" s="4696"/>
      <c r="FMX36" s="4696"/>
      <c r="FMY36" s="4696"/>
      <c r="FMZ36" s="4696"/>
      <c r="FNA36" s="4696"/>
      <c r="FNB36" s="4696"/>
      <c r="FNC36" s="4696"/>
      <c r="FND36" s="4696"/>
      <c r="FNE36" s="4696"/>
      <c r="FNF36" s="4696"/>
      <c r="FNG36" s="4696"/>
      <c r="FNH36" s="4696"/>
      <c r="FNI36" s="4696"/>
      <c r="FNJ36" s="4696"/>
      <c r="FNK36" s="4696"/>
      <c r="FNL36" s="4696"/>
      <c r="FNM36" s="4696"/>
      <c r="FNN36" s="4696"/>
      <c r="FNO36" s="4696"/>
      <c r="FNP36" s="4696"/>
      <c r="FNQ36" s="4696"/>
      <c r="FNR36" s="4696"/>
      <c r="FNS36" s="4696"/>
      <c r="FNT36" s="4696"/>
      <c r="FNU36" s="4696"/>
      <c r="FNV36" s="4696"/>
      <c r="FNW36" s="4696"/>
      <c r="FNX36" s="4696"/>
      <c r="FNY36" s="4696"/>
      <c r="FNZ36" s="4696"/>
      <c r="FOA36" s="4696"/>
      <c r="FOB36" s="4696"/>
      <c r="FOC36" s="4696"/>
      <c r="FOD36" s="4696"/>
      <c r="FOE36" s="4696"/>
      <c r="FOF36" s="4696"/>
      <c r="FOG36" s="4696"/>
      <c r="FOH36" s="4696"/>
      <c r="FOI36" s="4696"/>
      <c r="FOJ36" s="4696"/>
      <c r="FOK36" s="4696"/>
      <c r="FOL36" s="4696"/>
      <c r="FOM36" s="4696"/>
      <c r="FON36" s="4696"/>
      <c r="FOO36" s="4696"/>
      <c r="FOP36" s="4696"/>
      <c r="FOQ36" s="4696"/>
      <c r="FOR36" s="4696"/>
      <c r="FOS36" s="4696"/>
      <c r="FOT36" s="4696"/>
      <c r="FOU36" s="4696"/>
      <c r="FOV36" s="4696"/>
      <c r="FOW36" s="4696"/>
      <c r="FOX36" s="4696"/>
      <c r="FOY36" s="4696"/>
      <c r="FOZ36" s="4696"/>
      <c r="FPA36" s="4696"/>
      <c r="FPB36" s="4696"/>
      <c r="FPC36" s="4696"/>
      <c r="FPD36" s="4696"/>
      <c r="FPE36" s="4696"/>
      <c r="FPF36" s="4696"/>
      <c r="FPG36" s="4696"/>
      <c r="FPH36" s="4696"/>
      <c r="FPI36" s="4696"/>
      <c r="FPJ36" s="4696"/>
      <c r="FPK36" s="4696"/>
      <c r="FPL36" s="4696"/>
      <c r="FPM36" s="4696"/>
      <c r="FPN36" s="4696"/>
      <c r="FPO36" s="4696"/>
      <c r="FPP36" s="4696"/>
      <c r="FPQ36" s="4696"/>
      <c r="FPR36" s="4696"/>
      <c r="FPS36" s="4696"/>
      <c r="FPT36" s="4696"/>
      <c r="FPU36" s="4696"/>
      <c r="FPV36" s="4696"/>
      <c r="FPW36" s="4696"/>
      <c r="FPX36" s="4696"/>
      <c r="FPY36" s="4696"/>
      <c r="FPZ36" s="4696"/>
      <c r="FQA36" s="4696"/>
      <c r="FQB36" s="4696"/>
      <c r="FQC36" s="4696"/>
      <c r="FQD36" s="4696"/>
      <c r="FQE36" s="4696"/>
      <c r="FQF36" s="4696"/>
      <c r="FQG36" s="4696"/>
      <c r="FQH36" s="4696"/>
      <c r="FQI36" s="4696"/>
      <c r="FQJ36" s="4696"/>
      <c r="FQK36" s="4696"/>
      <c r="FQL36" s="4696"/>
      <c r="FQM36" s="4696"/>
      <c r="FQN36" s="4696"/>
      <c r="FQO36" s="4696"/>
      <c r="FQP36" s="4696"/>
      <c r="FQQ36" s="4696"/>
      <c r="FQR36" s="4696"/>
      <c r="FQS36" s="4696"/>
      <c r="FQT36" s="4696"/>
      <c r="FQU36" s="4696"/>
      <c r="FQV36" s="4696"/>
      <c r="FQW36" s="4696"/>
      <c r="FQX36" s="4696"/>
      <c r="FQY36" s="4696"/>
      <c r="FQZ36" s="4696"/>
      <c r="FRA36" s="4696"/>
      <c r="FRB36" s="4696"/>
      <c r="FRC36" s="4696"/>
      <c r="FRD36" s="4696"/>
      <c r="FRE36" s="4696"/>
      <c r="FRF36" s="4696"/>
      <c r="FRG36" s="4696"/>
      <c r="FRH36" s="4696"/>
      <c r="FRI36" s="4696"/>
      <c r="FRJ36" s="4696"/>
      <c r="FRK36" s="4696"/>
      <c r="FRL36" s="4696"/>
      <c r="FRM36" s="4696"/>
      <c r="FRN36" s="4696"/>
      <c r="FRO36" s="4696"/>
      <c r="FRP36" s="4696"/>
      <c r="FRQ36" s="4696"/>
      <c r="FRR36" s="4696"/>
      <c r="FRS36" s="4696"/>
      <c r="FRT36" s="4696"/>
      <c r="FRU36" s="4696"/>
      <c r="FRV36" s="4696"/>
      <c r="FRW36" s="4696"/>
      <c r="FRX36" s="4696"/>
      <c r="FRY36" s="4696"/>
      <c r="FRZ36" s="4696"/>
      <c r="FSA36" s="4696"/>
      <c r="FSB36" s="4696"/>
      <c r="FSC36" s="4696"/>
      <c r="FSD36" s="4696"/>
      <c r="FSE36" s="4696"/>
      <c r="FSF36" s="4696"/>
      <c r="FSG36" s="4696"/>
      <c r="FSH36" s="4696"/>
      <c r="FSI36" s="4696"/>
      <c r="FSJ36" s="4696"/>
      <c r="FSK36" s="4696"/>
      <c r="FSL36" s="4696"/>
      <c r="FSM36" s="4696"/>
      <c r="FSN36" s="4696"/>
      <c r="FSO36" s="4696"/>
      <c r="FSP36" s="4696"/>
      <c r="FSQ36" s="4696"/>
      <c r="FSR36" s="4696"/>
      <c r="FSS36" s="4696"/>
      <c r="FST36" s="4696"/>
      <c r="FSU36" s="4696"/>
      <c r="FSV36" s="4696"/>
      <c r="FSW36" s="4696"/>
      <c r="FSX36" s="4696"/>
      <c r="FSY36" s="4696"/>
      <c r="FSZ36" s="4696"/>
      <c r="FTA36" s="4696"/>
      <c r="FTB36" s="4696"/>
      <c r="FTC36" s="4696"/>
      <c r="FTD36" s="4696"/>
      <c r="FTE36" s="4696"/>
      <c r="FTF36" s="4696"/>
      <c r="FTG36" s="4696"/>
      <c r="FTH36" s="4696"/>
      <c r="FTI36" s="4696"/>
      <c r="FTJ36" s="4696"/>
      <c r="FTK36" s="4696"/>
      <c r="FTL36" s="4696"/>
      <c r="FTM36" s="4696"/>
      <c r="FTN36" s="4696"/>
      <c r="FTO36" s="4696"/>
      <c r="FTP36" s="4696"/>
      <c r="FTQ36" s="4696"/>
      <c r="FTR36" s="4696"/>
      <c r="FTS36" s="4696"/>
      <c r="FTT36" s="4696"/>
      <c r="FTU36" s="4696"/>
      <c r="FTV36" s="4696"/>
      <c r="FTW36" s="4696"/>
      <c r="FTX36" s="4696"/>
      <c r="FTY36" s="4696"/>
      <c r="FTZ36" s="4696"/>
      <c r="FUA36" s="4696"/>
      <c r="FUB36" s="4696"/>
      <c r="FUC36" s="4696"/>
      <c r="FUD36" s="4696"/>
      <c r="FUE36" s="4696"/>
      <c r="FUF36" s="4696"/>
      <c r="FUG36" s="4696"/>
      <c r="FUH36" s="4696"/>
      <c r="FUI36" s="4696"/>
      <c r="FUJ36" s="4696"/>
      <c r="FUK36" s="4696"/>
      <c r="FUL36" s="4696"/>
      <c r="FUM36" s="4696"/>
      <c r="FUN36" s="4696"/>
      <c r="FUO36" s="4696"/>
      <c r="FUP36" s="4696"/>
      <c r="FUQ36" s="4696"/>
      <c r="FUR36" s="4696"/>
      <c r="FUS36" s="4696"/>
      <c r="FUT36" s="4696"/>
      <c r="FUU36" s="4696"/>
      <c r="FUV36" s="4696"/>
      <c r="FUW36" s="4696"/>
      <c r="FUX36" s="4696"/>
      <c r="FUY36" s="4696"/>
      <c r="FUZ36" s="4696"/>
      <c r="FVA36" s="4696"/>
      <c r="FVB36" s="4696"/>
      <c r="FVC36" s="4696"/>
      <c r="FVD36" s="4696"/>
      <c r="FVE36" s="4696"/>
      <c r="FVF36" s="4696"/>
      <c r="FVG36" s="4696"/>
      <c r="FVH36" s="4696"/>
      <c r="FVI36" s="4696"/>
      <c r="FVJ36" s="4696"/>
      <c r="FVK36" s="4696"/>
      <c r="FVL36" s="4696"/>
      <c r="FVM36" s="4696"/>
      <c r="FVN36" s="4696"/>
      <c r="FVO36" s="4696"/>
      <c r="FVP36" s="4696"/>
      <c r="FVQ36" s="4696"/>
      <c r="FVR36" s="4696"/>
      <c r="FVS36" s="4696"/>
      <c r="FVT36" s="4696"/>
      <c r="FVU36" s="4696"/>
      <c r="FVV36" s="4696"/>
      <c r="FVW36" s="4696"/>
      <c r="FVX36" s="4696"/>
      <c r="FVY36" s="4696"/>
      <c r="FVZ36" s="4696"/>
      <c r="FWA36" s="4696"/>
      <c r="FWB36" s="4696"/>
      <c r="FWC36" s="4696"/>
      <c r="FWD36" s="4696"/>
      <c r="FWE36" s="4696"/>
      <c r="FWF36" s="4696"/>
      <c r="FWG36" s="4696"/>
      <c r="FWH36" s="4696"/>
      <c r="FWI36" s="4696"/>
      <c r="FWJ36" s="4696"/>
      <c r="FWK36" s="4696"/>
      <c r="FWL36" s="4696"/>
      <c r="FWM36" s="4696"/>
      <c r="FWN36" s="4696"/>
      <c r="FWO36" s="4696"/>
      <c r="FWP36" s="4696"/>
      <c r="FWQ36" s="4696"/>
      <c r="FWR36" s="4696"/>
      <c r="FWS36" s="4696"/>
      <c r="FWT36" s="4696"/>
      <c r="FWU36" s="4696"/>
      <c r="FWV36" s="4696"/>
      <c r="FWW36" s="4696"/>
      <c r="FWX36" s="4696"/>
      <c r="FWY36" s="4696"/>
      <c r="FWZ36" s="4696"/>
      <c r="FXA36" s="4696"/>
      <c r="FXB36" s="4696"/>
      <c r="FXC36" s="4696"/>
      <c r="FXD36" s="4696"/>
      <c r="FXE36" s="4696"/>
      <c r="FXF36" s="4696"/>
      <c r="FXG36" s="4696"/>
      <c r="FXH36" s="4696"/>
      <c r="FXI36" s="4696"/>
      <c r="FXJ36" s="4696"/>
      <c r="FXK36" s="4696"/>
      <c r="FXL36" s="4696"/>
      <c r="FXM36" s="4696"/>
      <c r="FXN36" s="4696"/>
      <c r="FXO36" s="4696"/>
      <c r="FXP36" s="4696"/>
      <c r="FXQ36" s="4696"/>
      <c r="FXR36" s="4696"/>
      <c r="FXS36" s="4696"/>
      <c r="FXT36" s="4696"/>
      <c r="FXU36" s="4696"/>
      <c r="FXV36" s="4696"/>
      <c r="FXW36" s="4696"/>
      <c r="FXX36" s="4696"/>
      <c r="FXY36" s="4696"/>
      <c r="FXZ36" s="4696"/>
      <c r="FYA36" s="4696"/>
      <c r="FYB36" s="4696"/>
      <c r="FYC36" s="4696"/>
      <c r="FYD36" s="4696"/>
      <c r="FYE36" s="4696"/>
      <c r="FYF36" s="4696"/>
      <c r="FYG36" s="4696"/>
      <c r="FYH36" s="4696"/>
      <c r="FYI36" s="4696"/>
      <c r="FYJ36" s="4696"/>
      <c r="FYK36" s="4696"/>
      <c r="FYL36" s="4696"/>
      <c r="FYM36" s="4696"/>
      <c r="FYN36" s="4696"/>
      <c r="FYO36" s="4696"/>
      <c r="FYP36" s="4696"/>
      <c r="FYQ36" s="4696"/>
      <c r="FYR36" s="4696"/>
      <c r="FYS36" s="4696"/>
      <c r="FYT36" s="4696"/>
      <c r="FYU36" s="4696"/>
      <c r="FYV36" s="4696"/>
      <c r="FYW36" s="4696"/>
      <c r="FYX36" s="4696"/>
      <c r="FYY36" s="4696"/>
      <c r="FYZ36" s="4696"/>
      <c r="FZA36" s="4696"/>
      <c r="FZB36" s="4696"/>
      <c r="FZC36" s="4696"/>
      <c r="FZD36" s="4696"/>
      <c r="FZE36" s="4696"/>
      <c r="FZF36" s="4696"/>
      <c r="FZG36" s="4696"/>
      <c r="FZH36" s="4696"/>
      <c r="FZI36" s="4696"/>
      <c r="FZJ36" s="4696"/>
      <c r="FZK36" s="4696"/>
      <c r="FZL36" s="4696"/>
      <c r="FZM36" s="4696"/>
      <c r="FZN36" s="4696"/>
      <c r="FZO36" s="4696"/>
      <c r="FZP36" s="4696"/>
      <c r="FZQ36" s="4696"/>
      <c r="FZR36" s="4696"/>
      <c r="FZS36" s="4696"/>
      <c r="FZT36" s="4696"/>
      <c r="FZU36" s="4696"/>
      <c r="FZV36" s="4696"/>
      <c r="FZW36" s="4696"/>
      <c r="FZX36" s="4696"/>
      <c r="FZY36" s="4696"/>
      <c r="FZZ36" s="4696"/>
      <c r="GAA36" s="4696"/>
      <c r="GAB36" s="4696"/>
      <c r="GAC36" s="4696"/>
      <c r="GAD36" s="4696"/>
      <c r="GAE36" s="4696"/>
      <c r="GAF36" s="4696"/>
      <c r="GAG36" s="4696"/>
      <c r="GAH36" s="4696"/>
      <c r="GAI36" s="4696"/>
      <c r="GAJ36" s="4696"/>
      <c r="GAK36" s="4696"/>
      <c r="GAL36" s="4696"/>
      <c r="GAM36" s="4696"/>
      <c r="GAN36" s="4696"/>
      <c r="GAO36" s="4696"/>
      <c r="GAP36" s="4696"/>
      <c r="GAQ36" s="4696"/>
      <c r="GAR36" s="4696"/>
      <c r="GAS36" s="4696"/>
      <c r="GAT36" s="4696"/>
      <c r="GAU36" s="4696"/>
      <c r="GAV36" s="4696"/>
      <c r="GAW36" s="4696"/>
      <c r="GAX36" s="4696"/>
      <c r="GAY36" s="4696"/>
      <c r="GAZ36" s="4696"/>
      <c r="GBA36" s="4696"/>
      <c r="GBB36" s="4696"/>
      <c r="GBC36" s="4696"/>
      <c r="GBD36" s="4696"/>
      <c r="GBE36" s="4696"/>
      <c r="GBF36" s="4696"/>
      <c r="GBG36" s="4696"/>
      <c r="GBH36" s="4696"/>
      <c r="GBI36" s="4696"/>
      <c r="GBJ36" s="4696"/>
      <c r="GBK36" s="4696"/>
      <c r="GBL36" s="4696"/>
      <c r="GBM36" s="4696"/>
      <c r="GBN36" s="4696"/>
      <c r="GBO36" s="4696"/>
      <c r="GBP36" s="4696"/>
      <c r="GBQ36" s="4696"/>
      <c r="GBR36" s="4696"/>
      <c r="GBS36" s="4696"/>
      <c r="GBT36" s="4696"/>
      <c r="GBU36" s="4696"/>
      <c r="GBV36" s="4696"/>
      <c r="GBW36" s="4696"/>
      <c r="GBX36" s="4696"/>
      <c r="GBY36" s="4696"/>
      <c r="GBZ36" s="4696"/>
      <c r="GCA36" s="4696"/>
      <c r="GCB36" s="4696"/>
      <c r="GCC36" s="4696"/>
      <c r="GCD36" s="4696"/>
      <c r="GCE36" s="4696"/>
      <c r="GCF36" s="4696"/>
      <c r="GCG36" s="4696"/>
      <c r="GCH36" s="4696"/>
      <c r="GCI36" s="4696"/>
      <c r="GCJ36" s="4696"/>
      <c r="GCK36" s="4696"/>
      <c r="GCL36" s="4696"/>
      <c r="GCM36" s="4696"/>
      <c r="GCN36" s="4696"/>
      <c r="GCO36" s="4696"/>
      <c r="GCP36" s="4696"/>
      <c r="GCQ36" s="4696"/>
      <c r="GCR36" s="4696"/>
      <c r="GCS36" s="4696"/>
      <c r="GCT36" s="4696"/>
      <c r="GCU36" s="4696"/>
      <c r="GCV36" s="4696"/>
      <c r="GCW36" s="4696"/>
      <c r="GCX36" s="4696"/>
      <c r="GCY36" s="4696"/>
      <c r="GCZ36" s="4696"/>
      <c r="GDA36" s="4696"/>
      <c r="GDB36" s="4696"/>
      <c r="GDC36" s="4696"/>
      <c r="GDD36" s="4696"/>
      <c r="GDE36" s="4696"/>
      <c r="GDF36" s="4696"/>
      <c r="GDG36" s="4696"/>
      <c r="GDH36" s="4696"/>
      <c r="GDI36" s="4696"/>
      <c r="GDJ36" s="4696"/>
      <c r="GDK36" s="4696"/>
      <c r="GDL36" s="4696"/>
      <c r="GDM36" s="4696"/>
      <c r="GDN36" s="4696"/>
      <c r="GDO36" s="4696"/>
      <c r="GDP36" s="4696"/>
      <c r="GDQ36" s="4696"/>
      <c r="GDR36" s="4696"/>
      <c r="GDS36" s="4696"/>
      <c r="GDT36" s="4696"/>
      <c r="GDU36" s="4696"/>
      <c r="GDV36" s="4696"/>
      <c r="GDW36" s="4696"/>
      <c r="GDX36" s="4696"/>
      <c r="GDY36" s="4696"/>
      <c r="GDZ36" s="4696"/>
      <c r="GEA36" s="4696"/>
      <c r="GEB36" s="4696"/>
      <c r="GEC36" s="4696"/>
      <c r="GED36" s="4696"/>
      <c r="GEE36" s="4696"/>
      <c r="GEF36" s="4696"/>
      <c r="GEG36" s="4696"/>
      <c r="GEH36" s="4696"/>
      <c r="GEI36" s="4696"/>
      <c r="GEJ36" s="4696"/>
      <c r="GEK36" s="4696"/>
      <c r="GEL36" s="4696"/>
      <c r="GEM36" s="4696"/>
      <c r="GEN36" s="4696"/>
      <c r="GEO36" s="4696"/>
      <c r="GEP36" s="4696"/>
      <c r="GEQ36" s="4696"/>
      <c r="GER36" s="4696"/>
      <c r="GES36" s="4696"/>
      <c r="GET36" s="4696"/>
      <c r="GEU36" s="4696"/>
      <c r="GEV36" s="4696"/>
      <c r="GEW36" s="4696"/>
      <c r="GEX36" s="4696"/>
      <c r="GEY36" s="4696"/>
      <c r="GEZ36" s="4696"/>
      <c r="GFA36" s="4696"/>
      <c r="GFB36" s="4696"/>
      <c r="GFC36" s="4696"/>
      <c r="GFD36" s="4696"/>
      <c r="GFE36" s="4696"/>
      <c r="GFF36" s="4696"/>
      <c r="GFG36" s="4696"/>
      <c r="GFH36" s="4696"/>
      <c r="GFI36" s="4696"/>
      <c r="GFJ36" s="4696"/>
      <c r="GFK36" s="4696"/>
      <c r="GFL36" s="4696"/>
      <c r="GFM36" s="4696"/>
      <c r="GFN36" s="4696"/>
      <c r="GFO36" s="4696"/>
      <c r="GFP36" s="4696"/>
      <c r="GFQ36" s="4696"/>
      <c r="GFR36" s="4696"/>
      <c r="GFS36" s="4696"/>
      <c r="GFT36" s="4696"/>
      <c r="GFU36" s="4696"/>
      <c r="GFV36" s="4696"/>
      <c r="GFW36" s="4696"/>
      <c r="GFX36" s="4696"/>
      <c r="GFY36" s="4696"/>
      <c r="GFZ36" s="4696"/>
      <c r="GGA36" s="4696"/>
      <c r="GGB36" s="4696"/>
      <c r="GGC36" s="4696"/>
      <c r="GGD36" s="4696"/>
      <c r="GGE36" s="4696"/>
      <c r="GGF36" s="4696"/>
      <c r="GGG36" s="4696"/>
      <c r="GGH36" s="4696"/>
      <c r="GGI36" s="4696"/>
      <c r="GGJ36" s="4696"/>
      <c r="GGK36" s="4696"/>
      <c r="GGL36" s="4696"/>
      <c r="GGM36" s="4696"/>
      <c r="GGN36" s="4696"/>
      <c r="GGO36" s="4696"/>
      <c r="GGP36" s="4696"/>
      <c r="GGQ36" s="4696"/>
      <c r="GGR36" s="4696"/>
      <c r="GGS36" s="4696"/>
      <c r="GGT36" s="4696"/>
      <c r="GGU36" s="4696"/>
      <c r="GGV36" s="4696"/>
      <c r="GGW36" s="4696"/>
      <c r="GGX36" s="4696"/>
      <c r="GGY36" s="4696"/>
      <c r="GGZ36" s="4696"/>
      <c r="GHA36" s="4696"/>
      <c r="GHB36" s="4696"/>
      <c r="GHC36" s="4696"/>
      <c r="GHD36" s="4696"/>
      <c r="GHE36" s="4696"/>
      <c r="GHF36" s="4696"/>
      <c r="GHG36" s="4696"/>
      <c r="GHH36" s="4696"/>
      <c r="GHI36" s="4696"/>
      <c r="GHJ36" s="4696"/>
      <c r="GHK36" s="4696"/>
      <c r="GHL36" s="4696"/>
      <c r="GHM36" s="4696"/>
      <c r="GHN36" s="4696"/>
      <c r="GHO36" s="4696"/>
      <c r="GHP36" s="4696"/>
      <c r="GHQ36" s="4696"/>
      <c r="GHR36" s="4696"/>
      <c r="GHS36" s="4696"/>
      <c r="GHT36" s="4696"/>
      <c r="GHU36" s="4696"/>
      <c r="GHV36" s="4696"/>
      <c r="GHW36" s="4696"/>
      <c r="GHX36" s="4696"/>
      <c r="GHY36" s="4696"/>
      <c r="GHZ36" s="4696"/>
      <c r="GIA36" s="4696"/>
      <c r="GIB36" s="4696"/>
      <c r="GIC36" s="4696"/>
      <c r="GID36" s="4696"/>
      <c r="GIE36" s="4696"/>
      <c r="GIF36" s="4696"/>
      <c r="GIG36" s="4696"/>
      <c r="GIH36" s="4696"/>
      <c r="GII36" s="4696"/>
      <c r="GIJ36" s="4696"/>
      <c r="GIK36" s="4696"/>
      <c r="GIL36" s="4696"/>
      <c r="GIM36" s="4696"/>
      <c r="GIN36" s="4696"/>
      <c r="GIO36" s="4696"/>
      <c r="GIP36" s="4696"/>
      <c r="GIQ36" s="4696"/>
      <c r="GIR36" s="4696"/>
      <c r="GIS36" s="4696"/>
      <c r="GIT36" s="4696"/>
      <c r="GIU36" s="4696"/>
      <c r="GIV36" s="4696"/>
      <c r="GIW36" s="4696"/>
      <c r="GIX36" s="4696"/>
      <c r="GIY36" s="4696"/>
      <c r="GIZ36" s="4696"/>
      <c r="GJA36" s="4696"/>
      <c r="GJB36" s="4696"/>
      <c r="GJC36" s="4696"/>
      <c r="GJD36" s="4696"/>
      <c r="GJE36" s="4696"/>
      <c r="GJF36" s="4696"/>
      <c r="GJG36" s="4696"/>
      <c r="GJH36" s="4696"/>
      <c r="GJI36" s="4696"/>
      <c r="GJJ36" s="4696"/>
      <c r="GJK36" s="4696"/>
      <c r="GJL36" s="4696"/>
      <c r="GJM36" s="4696"/>
      <c r="GJN36" s="4696"/>
      <c r="GJO36" s="4696"/>
      <c r="GJP36" s="4696"/>
      <c r="GJQ36" s="4696"/>
      <c r="GJR36" s="4696"/>
      <c r="GJS36" s="4696"/>
      <c r="GJT36" s="4696"/>
      <c r="GJU36" s="4696"/>
      <c r="GJV36" s="4696"/>
      <c r="GJW36" s="4696"/>
      <c r="GJX36" s="4696"/>
      <c r="GJY36" s="4696"/>
      <c r="GJZ36" s="4696"/>
      <c r="GKA36" s="4696"/>
      <c r="GKB36" s="4696"/>
      <c r="GKC36" s="4696"/>
      <c r="GKD36" s="4696"/>
      <c r="GKE36" s="4696"/>
      <c r="GKF36" s="4696"/>
      <c r="GKG36" s="4696"/>
      <c r="GKH36" s="4696"/>
      <c r="GKI36" s="4696"/>
      <c r="GKJ36" s="4696"/>
      <c r="GKK36" s="4696"/>
      <c r="GKL36" s="4696"/>
      <c r="GKM36" s="4696"/>
      <c r="GKN36" s="4696"/>
      <c r="GKO36" s="4696"/>
      <c r="GKP36" s="4696"/>
      <c r="GKQ36" s="4696"/>
      <c r="GKR36" s="4696"/>
      <c r="GKS36" s="4696"/>
      <c r="GKT36" s="4696"/>
      <c r="GKU36" s="4696"/>
      <c r="GKV36" s="4696"/>
      <c r="GKW36" s="4696"/>
      <c r="GKX36" s="4696"/>
      <c r="GKY36" s="4696"/>
      <c r="GKZ36" s="4696"/>
      <c r="GLA36" s="4696"/>
      <c r="GLB36" s="4696"/>
      <c r="GLC36" s="4696"/>
      <c r="GLD36" s="4696"/>
      <c r="GLE36" s="4696"/>
      <c r="GLF36" s="4696"/>
      <c r="GLG36" s="4696"/>
      <c r="GLH36" s="4696"/>
      <c r="GLI36" s="4696"/>
      <c r="GLJ36" s="4696"/>
      <c r="GLK36" s="4696"/>
      <c r="GLL36" s="4696"/>
      <c r="GLM36" s="4696"/>
      <c r="GLN36" s="4696"/>
      <c r="GLO36" s="4696"/>
      <c r="GLP36" s="4696"/>
      <c r="GLQ36" s="4696"/>
      <c r="GLR36" s="4696"/>
      <c r="GLS36" s="4696"/>
      <c r="GLT36" s="4696"/>
      <c r="GLU36" s="4696"/>
      <c r="GLV36" s="4696"/>
      <c r="GLW36" s="4696"/>
      <c r="GLX36" s="4696"/>
      <c r="GLY36" s="4696"/>
      <c r="GLZ36" s="4696"/>
      <c r="GMA36" s="4696"/>
      <c r="GMB36" s="4696"/>
      <c r="GMC36" s="4696"/>
      <c r="GMD36" s="4696"/>
      <c r="GME36" s="4696"/>
      <c r="GMF36" s="4696"/>
      <c r="GMG36" s="4696"/>
      <c r="GMH36" s="4696"/>
      <c r="GMI36" s="4696"/>
      <c r="GMJ36" s="4696"/>
      <c r="GMK36" s="4696"/>
      <c r="GML36" s="4696"/>
      <c r="GMM36" s="4696"/>
      <c r="GMN36" s="4696"/>
      <c r="GMO36" s="4696"/>
      <c r="GMP36" s="4696"/>
      <c r="GMQ36" s="4696"/>
      <c r="GMR36" s="4696"/>
      <c r="GMS36" s="4696"/>
      <c r="GMT36" s="4696"/>
      <c r="GMU36" s="4696"/>
      <c r="GMV36" s="4696"/>
      <c r="GMW36" s="4696"/>
      <c r="GMX36" s="4696"/>
      <c r="GMY36" s="4696"/>
      <c r="GMZ36" s="4696"/>
      <c r="GNA36" s="4696"/>
      <c r="GNB36" s="4696"/>
      <c r="GNC36" s="4696"/>
      <c r="GND36" s="4696"/>
      <c r="GNE36" s="4696"/>
      <c r="GNF36" s="4696"/>
      <c r="GNG36" s="4696"/>
      <c r="GNH36" s="4696"/>
      <c r="GNI36" s="4696"/>
      <c r="GNJ36" s="4696"/>
      <c r="GNK36" s="4696"/>
      <c r="GNL36" s="4696"/>
      <c r="GNM36" s="4696"/>
      <c r="GNN36" s="4696"/>
      <c r="GNO36" s="4696"/>
      <c r="GNP36" s="4696"/>
      <c r="GNQ36" s="4696"/>
      <c r="GNR36" s="4696"/>
      <c r="GNS36" s="4696"/>
      <c r="GNT36" s="4696"/>
      <c r="GNU36" s="4696"/>
      <c r="GNV36" s="4696"/>
      <c r="GNW36" s="4696"/>
      <c r="GNX36" s="4696"/>
      <c r="GNY36" s="4696"/>
      <c r="GNZ36" s="4696"/>
      <c r="GOA36" s="4696"/>
      <c r="GOB36" s="4696"/>
      <c r="GOC36" s="4696"/>
      <c r="GOD36" s="4696"/>
      <c r="GOE36" s="4696"/>
      <c r="GOF36" s="4696"/>
      <c r="GOG36" s="4696"/>
      <c r="GOH36" s="4696"/>
      <c r="GOI36" s="4696"/>
      <c r="GOJ36" s="4696"/>
      <c r="GOK36" s="4696"/>
      <c r="GOL36" s="4696"/>
      <c r="GOM36" s="4696"/>
      <c r="GON36" s="4696"/>
      <c r="GOO36" s="4696"/>
      <c r="GOP36" s="4696"/>
      <c r="GOQ36" s="4696"/>
      <c r="GOR36" s="4696"/>
      <c r="GOS36" s="4696"/>
      <c r="GOT36" s="4696"/>
      <c r="GOU36" s="4696"/>
      <c r="GOV36" s="4696"/>
      <c r="GOW36" s="4696"/>
      <c r="GOX36" s="4696"/>
      <c r="GOY36" s="4696"/>
      <c r="GOZ36" s="4696"/>
      <c r="GPA36" s="4696"/>
      <c r="GPB36" s="4696"/>
      <c r="GPC36" s="4696"/>
      <c r="GPD36" s="4696"/>
      <c r="GPE36" s="4696"/>
      <c r="GPF36" s="4696"/>
      <c r="GPG36" s="4696"/>
      <c r="GPH36" s="4696"/>
      <c r="GPI36" s="4696"/>
      <c r="GPJ36" s="4696"/>
      <c r="GPK36" s="4696"/>
      <c r="GPL36" s="4696"/>
      <c r="GPM36" s="4696"/>
      <c r="GPN36" s="4696"/>
      <c r="GPO36" s="4696"/>
      <c r="GPP36" s="4696"/>
      <c r="GPQ36" s="4696"/>
      <c r="GPR36" s="4696"/>
      <c r="GPS36" s="4696"/>
      <c r="GPT36" s="4696"/>
      <c r="GPU36" s="4696"/>
      <c r="GPV36" s="4696"/>
      <c r="GPW36" s="4696"/>
      <c r="GPX36" s="4696"/>
      <c r="GPY36" s="4696"/>
      <c r="GPZ36" s="4696"/>
      <c r="GQA36" s="4696"/>
      <c r="GQB36" s="4696"/>
      <c r="GQC36" s="4696"/>
      <c r="GQD36" s="4696"/>
      <c r="GQE36" s="4696"/>
      <c r="GQF36" s="4696"/>
      <c r="GQG36" s="4696"/>
      <c r="GQH36" s="4696"/>
      <c r="GQI36" s="4696"/>
      <c r="GQJ36" s="4696"/>
      <c r="GQK36" s="4696"/>
      <c r="GQL36" s="4696"/>
      <c r="GQM36" s="4696"/>
      <c r="GQN36" s="4696"/>
      <c r="GQO36" s="4696"/>
      <c r="GQP36" s="4696"/>
      <c r="GQQ36" s="4696"/>
      <c r="GQR36" s="4696"/>
      <c r="GQS36" s="4696"/>
      <c r="GQT36" s="4696"/>
      <c r="GQU36" s="4696"/>
      <c r="GQV36" s="4696"/>
      <c r="GQW36" s="4696"/>
      <c r="GQX36" s="4696"/>
      <c r="GQY36" s="4696"/>
      <c r="GQZ36" s="4696"/>
      <c r="GRA36" s="4696"/>
      <c r="GRB36" s="4696"/>
      <c r="GRC36" s="4696"/>
      <c r="GRD36" s="4696"/>
      <c r="GRE36" s="4696"/>
      <c r="GRF36" s="4696"/>
      <c r="GRG36" s="4696"/>
      <c r="GRH36" s="4696"/>
      <c r="GRI36" s="4696"/>
      <c r="GRJ36" s="4696"/>
      <c r="GRK36" s="4696"/>
      <c r="GRL36" s="4696"/>
      <c r="GRM36" s="4696"/>
      <c r="GRN36" s="4696"/>
      <c r="GRO36" s="4696"/>
      <c r="GRP36" s="4696"/>
      <c r="GRQ36" s="4696"/>
      <c r="GRR36" s="4696"/>
      <c r="GRS36" s="4696"/>
      <c r="GRT36" s="4696"/>
      <c r="GRU36" s="4696"/>
      <c r="GRV36" s="4696"/>
      <c r="GRW36" s="4696"/>
      <c r="GRX36" s="4696"/>
      <c r="GRY36" s="4696"/>
      <c r="GRZ36" s="4696"/>
      <c r="GSA36" s="4696"/>
      <c r="GSB36" s="4696"/>
      <c r="GSC36" s="4696"/>
      <c r="GSD36" s="4696"/>
      <c r="GSE36" s="4696"/>
      <c r="GSF36" s="4696"/>
      <c r="GSG36" s="4696"/>
      <c r="GSH36" s="4696"/>
      <c r="GSI36" s="4696"/>
      <c r="GSJ36" s="4696"/>
      <c r="GSK36" s="4696"/>
      <c r="GSL36" s="4696"/>
      <c r="GSM36" s="4696"/>
      <c r="GSN36" s="4696"/>
      <c r="GSO36" s="4696"/>
      <c r="GSP36" s="4696"/>
      <c r="GSQ36" s="4696"/>
      <c r="GSR36" s="4696"/>
      <c r="GSS36" s="4696"/>
      <c r="GST36" s="4696"/>
      <c r="GSU36" s="4696"/>
      <c r="GSV36" s="4696"/>
      <c r="GSW36" s="4696"/>
      <c r="GSX36" s="4696"/>
      <c r="GSY36" s="4696"/>
      <c r="GSZ36" s="4696"/>
      <c r="GTA36" s="4696"/>
      <c r="GTB36" s="4696"/>
      <c r="GTC36" s="4696"/>
      <c r="GTD36" s="4696"/>
      <c r="GTE36" s="4696"/>
      <c r="GTF36" s="4696"/>
      <c r="GTG36" s="4696"/>
      <c r="GTH36" s="4696"/>
      <c r="GTI36" s="4696"/>
      <c r="GTJ36" s="4696"/>
      <c r="GTK36" s="4696"/>
      <c r="GTL36" s="4696"/>
      <c r="GTM36" s="4696"/>
      <c r="GTN36" s="4696"/>
      <c r="GTO36" s="4696"/>
      <c r="GTP36" s="4696"/>
      <c r="GTQ36" s="4696"/>
      <c r="GTR36" s="4696"/>
      <c r="GTS36" s="4696"/>
      <c r="GTT36" s="4696"/>
      <c r="GTU36" s="4696"/>
      <c r="GTV36" s="4696"/>
      <c r="GTW36" s="4696"/>
      <c r="GTX36" s="4696"/>
      <c r="GTY36" s="4696"/>
      <c r="GTZ36" s="4696"/>
      <c r="GUA36" s="4696"/>
      <c r="GUB36" s="4696"/>
      <c r="GUC36" s="4696"/>
      <c r="GUD36" s="4696"/>
      <c r="GUE36" s="4696"/>
      <c r="GUF36" s="4696"/>
      <c r="GUG36" s="4696"/>
      <c r="GUH36" s="4696"/>
      <c r="GUI36" s="4696"/>
      <c r="GUJ36" s="4696"/>
      <c r="GUK36" s="4696"/>
      <c r="GUL36" s="4696"/>
      <c r="GUM36" s="4696"/>
      <c r="GUN36" s="4696"/>
      <c r="GUO36" s="4696"/>
      <c r="GUP36" s="4696"/>
      <c r="GUQ36" s="4696"/>
      <c r="GUR36" s="4696"/>
      <c r="GUS36" s="4696"/>
      <c r="GUT36" s="4696"/>
      <c r="GUU36" s="4696"/>
      <c r="GUV36" s="4696"/>
      <c r="GUW36" s="4696"/>
      <c r="GUX36" s="4696"/>
      <c r="GUY36" s="4696"/>
      <c r="GUZ36" s="4696"/>
      <c r="GVA36" s="4696"/>
      <c r="GVB36" s="4696"/>
      <c r="GVC36" s="4696"/>
      <c r="GVD36" s="4696"/>
      <c r="GVE36" s="4696"/>
      <c r="GVF36" s="4696"/>
      <c r="GVG36" s="4696"/>
      <c r="GVH36" s="4696"/>
      <c r="GVI36" s="4696"/>
      <c r="GVJ36" s="4696"/>
      <c r="GVK36" s="4696"/>
      <c r="GVL36" s="4696"/>
      <c r="GVM36" s="4696"/>
      <c r="GVN36" s="4696"/>
      <c r="GVO36" s="4696"/>
      <c r="GVP36" s="4696"/>
      <c r="GVQ36" s="4696"/>
      <c r="GVR36" s="4696"/>
      <c r="GVS36" s="4696"/>
      <c r="GVT36" s="4696"/>
      <c r="GVU36" s="4696"/>
      <c r="GVV36" s="4696"/>
      <c r="GVW36" s="4696"/>
      <c r="GVX36" s="4696"/>
      <c r="GVY36" s="4696"/>
      <c r="GVZ36" s="4696"/>
      <c r="GWA36" s="4696"/>
      <c r="GWB36" s="4696"/>
      <c r="GWC36" s="4696"/>
      <c r="GWD36" s="4696"/>
      <c r="GWE36" s="4696"/>
      <c r="GWF36" s="4696"/>
      <c r="GWG36" s="4696"/>
      <c r="GWH36" s="4696"/>
      <c r="GWI36" s="4696"/>
      <c r="GWJ36" s="4696"/>
      <c r="GWK36" s="4696"/>
      <c r="GWL36" s="4696"/>
      <c r="GWM36" s="4696"/>
      <c r="GWN36" s="4696"/>
      <c r="GWO36" s="4696"/>
      <c r="GWP36" s="4696"/>
      <c r="GWQ36" s="4696"/>
      <c r="GWR36" s="4696"/>
      <c r="GWS36" s="4696"/>
      <c r="GWT36" s="4696"/>
      <c r="GWU36" s="4696"/>
      <c r="GWV36" s="4696"/>
      <c r="GWW36" s="4696"/>
      <c r="GWX36" s="4696"/>
      <c r="GWY36" s="4696"/>
      <c r="GWZ36" s="4696"/>
      <c r="GXA36" s="4696"/>
      <c r="GXB36" s="4696"/>
      <c r="GXC36" s="4696"/>
      <c r="GXD36" s="4696"/>
      <c r="GXE36" s="4696"/>
      <c r="GXF36" s="4696"/>
      <c r="GXG36" s="4696"/>
      <c r="GXH36" s="4696"/>
      <c r="GXI36" s="4696"/>
      <c r="GXJ36" s="4696"/>
      <c r="GXK36" s="4696"/>
      <c r="GXL36" s="4696"/>
      <c r="GXM36" s="4696"/>
      <c r="GXN36" s="4696"/>
      <c r="GXO36" s="4696"/>
      <c r="GXP36" s="4696"/>
      <c r="GXQ36" s="4696"/>
      <c r="GXR36" s="4696"/>
      <c r="GXS36" s="4696"/>
      <c r="GXT36" s="4696"/>
      <c r="GXU36" s="4696"/>
      <c r="GXV36" s="4696"/>
      <c r="GXW36" s="4696"/>
      <c r="GXX36" s="4696"/>
      <c r="GXY36" s="4696"/>
      <c r="GXZ36" s="4696"/>
      <c r="GYA36" s="4696"/>
      <c r="GYB36" s="4696"/>
      <c r="GYC36" s="4696"/>
      <c r="GYD36" s="4696"/>
      <c r="GYE36" s="4696"/>
      <c r="GYF36" s="4696"/>
      <c r="GYG36" s="4696"/>
      <c r="GYH36" s="4696"/>
      <c r="GYI36" s="4696"/>
      <c r="GYJ36" s="4696"/>
      <c r="GYK36" s="4696"/>
      <c r="GYL36" s="4696"/>
      <c r="GYM36" s="4696"/>
      <c r="GYN36" s="4696"/>
      <c r="GYO36" s="4696"/>
      <c r="GYP36" s="4696"/>
      <c r="GYQ36" s="4696"/>
      <c r="GYR36" s="4696"/>
      <c r="GYS36" s="4696"/>
      <c r="GYT36" s="4696"/>
      <c r="GYU36" s="4696"/>
      <c r="GYV36" s="4696"/>
      <c r="GYW36" s="4696"/>
      <c r="GYX36" s="4696"/>
      <c r="GYY36" s="4696"/>
      <c r="GYZ36" s="4696"/>
      <c r="GZA36" s="4696"/>
      <c r="GZB36" s="4696"/>
      <c r="GZC36" s="4696"/>
      <c r="GZD36" s="4696"/>
      <c r="GZE36" s="4696"/>
      <c r="GZF36" s="4696"/>
      <c r="GZG36" s="4696"/>
      <c r="GZH36" s="4696"/>
      <c r="GZI36" s="4696"/>
      <c r="GZJ36" s="4696"/>
      <c r="GZK36" s="4696"/>
      <c r="GZL36" s="4696"/>
      <c r="GZM36" s="4696"/>
      <c r="GZN36" s="4696"/>
      <c r="GZO36" s="4696"/>
      <c r="GZP36" s="4696"/>
      <c r="GZQ36" s="4696"/>
      <c r="GZR36" s="4696"/>
      <c r="GZS36" s="4696"/>
      <c r="GZT36" s="4696"/>
      <c r="GZU36" s="4696"/>
      <c r="GZV36" s="4696"/>
      <c r="GZW36" s="4696"/>
      <c r="GZX36" s="4696"/>
      <c r="GZY36" s="4696"/>
      <c r="GZZ36" s="4696"/>
      <c r="HAA36" s="4696"/>
      <c r="HAB36" s="4696"/>
      <c r="HAC36" s="4696"/>
      <c r="HAD36" s="4696"/>
      <c r="HAE36" s="4696"/>
      <c r="HAF36" s="4696"/>
      <c r="HAG36" s="4696"/>
      <c r="HAH36" s="4696"/>
      <c r="HAI36" s="4696"/>
      <c r="HAJ36" s="4696"/>
      <c r="HAK36" s="4696"/>
      <c r="HAL36" s="4696"/>
      <c r="HAM36" s="4696"/>
      <c r="HAN36" s="4696"/>
      <c r="HAO36" s="4696"/>
      <c r="HAP36" s="4696"/>
      <c r="HAQ36" s="4696"/>
      <c r="HAR36" s="4696"/>
      <c r="HAS36" s="4696"/>
      <c r="HAT36" s="4696"/>
      <c r="HAU36" s="4696"/>
      <c r="HAV36" s="4696"/>
      <c r="HAW36" s="4696"/>
      <c r="HAX36" s="4696"/>
      <c r="HAY36" s="4696"/>
      <c r="HAZ36" s="4696"/>
      <c r="HBA36" s="4696"/>
      <c r="HBB36" s="4696"/>
      <c r="HBC36" s="4696"/>
      <c r="HBD36" s="4696"/>
      <c r="HBE36" s="4696"/>
      <c r="HBF36" s="4696"/>
      <c r="HBG36" s="4696"/>
      <c r="HBH36" s="4696"/>
      <c r="HBI36" s="4696"/>
      <c r="HBJ36" s="4696"/>
      <c r="HBK36" s="4696"/>
      <c r="HBL36" s="4696"/>
      <c r="HBM36" s="4696"/>
      <c r="HBN36" s="4696"/>
      <c r="HBO36" s="4696"/>
      <c r="HBP36" s="4696"/>
      <c r="HBQ36" s="4696"/>
      <c r="HBR36" s="4696"/>
      <c r="HBS36" s="4696"/>
      <c r="HBT36" s="4696"/>
      <c r="HBU36" s="4696"/>
      <c r="HBV36" s="4696"/>
      <c r="HBW36" s="4696"/>
      <c r="HBX36" s="4696"/>
      <c r="HBY36" s="4696"/>
      <c r="HBZ36" s="4696"/>
      <c r="HCA36" s="4696"/>
      <c r="HCB36" s="4696"/>
      <c r="HCC36" s="4696"/>
      <c r="HCD36" s="4696"/>
      <c r="HCE36" s="4696"/>
      <c r="HCF36" s="4696"/>
      <c r="HCG36" s="4696"/>
      <c r="HCH36" s="4696"/>
      <c r="HCI36" s="4696"/>
      <c r="HCJ36" s="4696"/>
      <c r="HCK36" s="4696"/>
      <c r="HCL36" s="4696"/>
      <c r="HCM36" s="4696"/>
      <c r="HCN36" s="4696"/>
      <c r="HCO36" s="4696"/>
      <c r="HCP36" s="4696"/>
      <c r="HCQ36" s="4696"/>
      <c r="HCR36" s="4696"/>
      <c r="HCS36" s="4696"/>
      <c r="HCT36" s="4696"/>
      <c r="HCU36" s="4696"/>
      <c r="HCV36" s="4696"/>
      <c r="HCW36" s="4696"/>
      <c r="HCX36" s="4696"/>
      <c r="HCY36" s="4696"/>
      <c r="HCZ36" s="4696"/>
      <c r="HDA36" s="4696"/>
      <c r="HDB36" s="4696"/>
      <c r="HDC36" s="4696"/>
      <c r="HDD36" s="4696"/>
      <c r="HDE36" s="4696"/>
      <c r="HDF36" s="4696"/>
      <c r="HDG36" s="4696"/>
      <c r="HDH36" s="4696"/>
      <c r="HDI36" s="4696"/>
      <c r="HDJ36" s="4696"/>
      <c r="HDK36" s="4696"/>
      <c r="HDL36" s="4696"/>
      <c r="HDM36" s="4696"/>
      <c r="HDN36" s="4696"/>
      <c r="HDO36" s="4696"/>
      <c r="HDP36" s="4696"/>
      <c r="HDQ36" s="4696"/>
      <c r="HDR36" s="4696"/>
      <c r="HDS36" s="4696"/>
      <c r="HDT36" s="4696"/>
      <c r="HDU36" s="4696"/>
      <c r="HDV36" s="4696"/>
      <c r="HDW36" s="4696"/>
      <c r="HDX36" s="4696"/>
      <c r="HDY36" s="4696"/>
      <c r="HDZ36" s="4696"/>
      <c r="HEA36" s="4696"/>
      <c r="HEB36" s="4696"/>
      <c r="HEC36" s="4696"/>
      <c r="HED36" s="4696"/>
      <c r="HEE36" s="4696"/>
      <c r="HEF36" s="4696"/>
      <c r="HEG36" s="4696"/>
      <c r="HEH36" s="4696"/>
      <c r="HEI36" s="4696"/>
      <c r="HEJ36" s="4696"/>
      <c r="HEK36" s="4696"/>
      <c r="HEL36" s="4696"/>
      <c r="HEM36" s="4696"/>
      <c r="HEN36" s="4696"/>
      <c r="HEO36" s="4696"/>
      <c r="HEP36" s="4696"/>
      <c r="HEQ36" s="4696"/>
      <c r="HER36" s="4696"/>
      <c r="HES36" s="4696"/>
      <c r="HET36" s="4696"/>
      <c r="HEU36" s="4696"/>
      <c r="HEV36" s="4696"/>
      <c r="HEW36" s="4696"/>
      <c r="HEX36" s="4696"/>
      <c r="HEY36" s="4696"/>
      <c r="HEZ36" s="4696"/>
      <c r="HFA36" s="4696"/>
      <c r="HFB36" s="4696"/>
      <c r="HFC36" s="4696"/>
      <c r="HFD36" s="4696"/>
      <c r="HFE36" s="4696"/>
      <c r="HFF36" s="4696"/>
      <c r="HFG36" s="4696"/>
      <c r="HFH36" s="4696"/>
      <c r="HFI36" s="4696"/>
      <c r="HFJ36" s="4696"/>
      <c r="HFK36" s="4696"/>
      <c r="HFL36" s="4696"/>
      <c r="HFM36" s="4696"/>
      <c r="HFN36" s="4696"/>
      <c r="HFO36" s="4696"/>
      <c r="HFP36" s="4696"/>
      <c r="HFQ36" s="4696"/>
      <c r="HFR36" s="4696"/>
      <c r="HFS36" s="4696"/>
      <c r="HFT36" s="4696"/>
      <c r="HFU36" s="4696"/>
      <c r="HFV36" s="4696"/>
      <c r="HFW36" s="4696"/>
      <c r="HFX36" s="4696"/>
      <c r="HFY36" s="4696"/>
      <c r="HFZ36" s="4696"/>
      <c r="HGA36" s="4696"/>
      <c r="HGB36" s="4696"/>
      <c r="HGC36" s="4696"/>
      <c r="HGD36" s="4696"/>
      <c r="HGE36" s="4696"/>
      <c r="HGF36" s="4696"/>
      <c r="HGG36" s="4696"/>
      <c r="HGH36" s="4696"/>
      <c r="HGI36" s="4696"/>
      <c r="HGJ36" s="4696"/>
      <c r="HGK36" s="4696"/>
      <c r="HGL36" s="4696"/>
      <c r="HGM36" s="4696"/>
      <c r="HGN36" s="4696"/>
      <c r="HGO36" s="4696"/>
      <c r="HGP36" s="4696"/>
      <c r="HGQ36" s="4696"/>
      <c r="HGR36" s="4696"/>
      <c r="HGS36" s="4696"/>
      <c r="HGT36" s="4696"/>
      <c r="HGU36" s="4696"/>
      <c r="HGV36" s="4696"/>
      <c r="HGW36" s="4696"/>
      <c r="HGX36" s="4696"/>
      <c r="HGY36" s="4696"/>
      <c r="HGZ36" s="4696"/>
      <c r="HHA36" s="4696"/>
      <c r="HHB36" s="4696"/>
      <c r="HHC36" s="4696"/>
      <c r="HHD36" s="4696"/>
      <c r="HHE36" s="4696"/>
      <c r="HHF36" s="4696"/>
      <c r="HHG36" s="4696"/>
      <c r="HHH36" s="4696"/>
      <c r="HHI36" s="4696"/>
      <c r="HHJ36" s="4696"/>
      <c r="HHK36" s="4696"/>
      <c r="HHL36" s="4696"/>
      <c r="HHM36" s="4696"/>
      <c r="HHN36" s="4696"/>
      <c r="HHO36" s="4696"/>
      <c r="HHP36" s="4696"/>
      <c r="HHQ36" s="4696"/>
      <c r="HHR36" s="4696"/>
      <c r="HHS36" s="4696"/>
      <c r="HHT36" s="4696"/>
      <c r="HHU36" s="4696"/>
      <c r="HHV36" s="4696"/>
      <c r="HHW36" s="4696"/>
      <c r="HHX36" s="4696"/>
      <c r="HHY36" s="4696"/>
      <c r="HHZ36" s="4696"/>
      <c r="HIA36" s="4696"/>
      <c r="HIB36" s="4696"/>
      <c r="HIC36" s="4696"/>
      <c r="HID36" s="4696"/>
      <c r="HIE36" s="4696"/>
      <c r="HIF36" s="4696"/>
      <c r="HIG36" s="4696"/>
      <c r="HIH36" s="4696"/>
      <c r="HII36" s="4696"/>
      <c r="HIJ36" s="4696"/>
      <c r="HIK36" s="4696"/>
      <c r="HIL36" s="4696"/>
      <c r="HIM36" s="4696"/>
      <c r="HIN36" s="4696"/>
      <c r="HIO36" s="4696"/>
      <c r="HIP36" s="4696"/>
      <c r="HIQ36" s="4696"/>
      <c r="HIR36" s="4696"/>
      <c r="HIS36" s="4696"/>
      <c r="HIT36" s="4696"/>
      <c r="HIU36" s="4696"/>
      <c r="HIV36" s="4696"/>
      <c r="HIW36" s="4696"/>
      <c r="HIX36" s="4696"/>
      <c r="HIY36" s="4696"/>
      <c r="HIZ36" s="4696"/>
      <c r="HJA36" s="4696"/>
      <c r="HJB36" s="4696"/>
      <c r="HJC36" s="4696"/>
      <c r="HJD36" s="4696"/>
      <c r="HJE36" s="4696"/>
      <c r="HJF36" s="4696"/>
      <c r="HJG36" s="4696"/>
      <c r="HJH36" s="4696"/>
      <c r="HJI36" s="4696"/>
      <c r="HJJ36" s="4696"/>
      <c r="HJK36" s="4696"/>
      <c r="HJL36" s="4696"/>
      <c r="HJM36" s="4696"/>
      <c r="HJN36" s="4696"/>
      <c r="HJO36" s="4696"/>
      <c r="HJP36" s="4696"/>
      <c r="HJQ36" s="4696"/>
      <c r="HJR36" s="4696"/>
      <c r="HJS36" s="4696"/>
      <c r="HJT36" s="4696"/>
      <c r="HJU36" s="4696"/>
      <c r="HJV36" s="4696"/>
      <c r="HJW36" s="4696"/>
      <c r="HJX36" s="4696"/>
      <c r="HJY36" s="4696"/>
      <c r="HJZ36" s="4696"/>
      <c r="HKA36" s="4696"/>
      <c r="HKB36" s="4696"/>
      <c r="HKC36" s="4696"/>
      <c r="HKD36" s="4696"/>
      <c r="HKE36" s="4696"/>
      <c r="HKF36" s="4696"/>
      <c r="HKG36" s="4696"/>
      <c r="HKH36" s="4696"/>
      <c r="HKI36" s="4696"/>
      <c r="HKJ36" s="4696"/>
      <c r="HKK36" s="4696"/>
      <c r="HKL36" s="4696"/>
      <c r="HKM36" s="4696"/>
      <c r="HKN36" s="4696"/>
      <c r="HKO36" s="4696"/>
      <c r="HKP36" s="4696"/>
      <c r="HKQ36" s="4696"/>
      <c r="HKR36" s="4696"/>
      <c r="HKS36" s="4696"/>
      <c r="HKT36" s="4696"/>
      <c r="HKU36" s="4696"/>
      <c r="HKV36" s="4696"/>
      <c r="HKW36" s="4696"/>
      <c r="HKX36" s="4696"/>
      <c r="HKY36" s="4696"/>
      <c r="HKZ36" s="4696"/>
      <c r="HLA36" s="4696"/>
      <c r="HLB36" s="4696"/>
      <c r="HLC36" s="4696"/>
      <c r="HLD36" s="4696"/>
      <c r="HLE36" s="4696"/>
      <c r="HLF36" s="4696"/>
      <c r="HLG36" s="4696"/>
      <c r="HLH36" s="4696"/>
      <c r="HLI36" s="4696"/>
      <c r="HLJ36" s="4696"/>
      <c r="HLK36" s="4696"/>
      <c r="HLL36" s="4696"/>
      <c r="HLM36" s="4696"/>
      <c r="HLN36" s="4696"/>
      <c r="HLO36" s="4696"/>
      <c r="HLP36" s="4696"/>
      <c r="HLQ36" s="4696"/>
      <c r="HLR36" s="4696"/>
      <c r="HLS36" s="4696"/>
      <c r="HLT36" s="4696"/>
      <c r="HLU36" s="4696"/>
      <c r="HLV36" s="4696"/>
      <c r="HLW36" s="4696"/>
      <c r="HLX36" s="4696"/>
      <c r="HLY36" s="4696"/>
      <c r="HLZ36" s="4696"/>
      <c r="HMA36" s="4696"/>
      <c r="HMB36" s="4696"/>
      <c r="HMC36" s="4696"/>
      <c r="HMD36" s="4696"/>
      <c r="HME36" s="4696"/>
      <c r="HMF36" s="4696"/>
      <c r="HMG36" s="4696"/>
      <c r="HMH36" s="4696"/>
      <c r="HMI36" s="4696"/>
      <c r="HMJ36" s="4696"/>
      <c r="HMK36" s="4696"/>
      <c r="HML36" s="4696"/>
      <c r="HMM36" s="4696"/>
      <c r="HMN36" s="4696"/>
      <c r="HMO36" s="4696"/>
      <c r="HMP36" s="4696"/>
      <c r="HMQ36" s="4696"/>
      <c r="HMR36" s="4696"/>
      <c r="HMS36" s="4696"/>
      <c r="HMT36" s="4696"/>
      <c r="HMU36" s="4696"/>
      <c r="HMV36" s="4696"/>
      <c r="HMW36" s="4696"/>
      <c r="HMX36" s="4696"/>
      <c r="HMY36" s="4696"/>
      <c r="HMZ36" s="4696"/>
      <c r="HNA36" s="4696"/>
      <c r="HNB36" s="4696"/>
      <c r="HNC36" s="4696"/>
      <c r="HND36" s="4696"/>
      <c r="HNE36" s="4696"/>
      <c r="HNF36" s="4696"/>
      <c r="HNG36" s="4696"/>
      <c r="HNH36" s="4696"/>
      <c r="HNI36" s="4696"/>
      <c r="HNJ36" s="4696"/>
      <c r="HNK36" s="4696"/>
      <c r="HNL36" s="4696"/>
      <c r="HNM36" s="4696"/>
      <c r="HNN36" s="4696"/>
      <c r="HNO36" s="4696"/>
      <c r="HNP36" s="4696"/>
      <c r="HNQ36" s="4696"/>
      <c r="HNR36" s="4696"/>
      <c r="HNS36" s="4696"/>
      <c r="HNT36" s="4696"/>
      <c r="HNU36" s="4696"/>
      <c r="HNV36" s="4696"/>
      <c r="HNW36" s="4696"/>
      <c r="HNX36" s="4696"/>
      <c r="HNY36" s="4696"/>
      <c r="HNZ36" s="4696"/>
      <c r="HOA36" s="4696"/>
      <c r="HOB36" s="4696"/>
      <c r="HOC36" s="4696"/>
      <c r="HOD36" s="4696"/>
      <c r="HOE36" s="4696"/>
      <c r="HOF36" s="4696"/>
      <c r="HOG36" s="4696"/>
      <c r="HOH36" s="4696"/>
      <c r="HOI36" s="4696"/>
      <c r="HOJ36" s="4696"/>
      <c r="HOK36" s="4696"/>
      <c r="HOL36" s="4696"/>
      <c r="HOM36" s="4696"/>
      <c r="HON36" s="4696"/>
      <c r="HOO36" s="4696"/>
      <c r="HOP36" s="4696"/>
      <c r="HOQ36" s="4696"/>
      <c r="HOR36" s="4696"/>
      <c r="HOS36" s="4696"/>
      <c r="HOT36" s="4696"/>
      <c r="HOU36" s="4696"/>
      <c r="HOV36" s="4696"/>
      <c r="HOW36" s="4696"/>
      <c r="HOX36" s="4696"/>
      <c r="HOY36" s="4696"/>
      <c r="HOZ36" s="4696"/>
      <c r="HPA36" s="4696"/>
      <c r="HPB36" s="4696"/>
      <c r="HPC36" s="4696"/>
      <c r="HPD36" s="4696"/>
      <c r="HPE36" s="4696"/>
      <c r="HPF36" s="4696"/>
      <c r="HPG36" s="4696"/>
      <c r="HPH36" s="4696"/>
      <c r="HPI36" s="4696"/>
      <c r="HPJ36" s="4696"/>
      <c r="HPK36" s="4696"/>
      <c r="HPL36" s="4696"/>
      <c r="HPM36" s="4696"/>
      <c r="HPN36" s="4696"/>
      <c r="HPO36" s="4696"/>
      <c r="HPP36" s="4696"/>
      <c r="HPQ36" s="4696"/>
      <c r="HPR36" s="4696"/>
      <c r="HPS36" s="4696"/>
      <c r="HPT36" s="4696"/>
      <c r="HPU36" s="4696"/>
      <c r="HPV36" s="4696"/>
      <c r="HPW36" s="4696"/>
      <c r="HPX36" s="4696"/>
      <c r="HPY36" s="4696"/>
      <c r="HPZ36" s="4696"/>
      <c r="HQA36" s="4696"/>
      <c r="HQB36" s="4696"/>
      <c r="HQC36" s="4696"/>
      <c r="HQD36" s="4696"/>
      <c r="HQE36" s="4696"/>
      <c r="HQF36" s="4696"/>
      <c r="HQG36" s="4696"/>
      <c r="HQH36" s="4696"/>
      <c r="HQI36" s="4696"/>
      <c r="HQJ36" s="4696"/>
      <c r="HQK36" s="4696"/>
      <c r="HQL36" s="4696"/>
      <c r="HQM36" s="4696"/>
      <c r="HQN36" s="4696"/>
      <c r="HQO36" s="4696"/>
      <c r="HQP36" s="4696"/>
      <c r="HQQ36" s="4696"/>
      <c r="HQR36" s="4696"/>
      <c r="HQS36" s="4696"/>
      <c r="HQT36" s="4696"/>
      <c r="HQU36" s="4696"/>
      <c r="HQV36" s="4696"/>
      <c r="HQW36" s="4696"/>
      <c r="HQX36" s="4696"/>
      <c r="HQY36" s="4696"/>
      <c r="HQZ36" s="4696"/>
      <c r="HRA36" s="4696"/>
      <c r="HRB36" s="4696"/>
      <c r="HRC36" s="4696"/>
      <c r="HRD36" s="4696"/>
      <c r="HRE36" s="4696"/>
      <c r="HRF36" s="4696"/>
      <c r="HRG36" s="4696"/>
      <c r="HRH36" s="4696"/>
      <c r="HRI36" s="4696"/>
      <c r="HRJ36" s="4696"/>
      <c r="HRK36" s="4696"/>
      <c r="HRL36" s="4696"/>
      <c r="HRM36" s="4696"/>
      <c r="HRN36" s="4696"/>
      <c r="HRO36" s="4696"/>
      <c r="HRP36" s="4696"/>
      <c r="HRQ36" s="4696"/>
      <c r="HRR36" s="4696"/>
      <c r="HRS36" s="4696"/>
      <c r="HRT36" s="4696"/>
      <c r="HRU36" s="4696"/>
      <c r="HRV36" s="4696"/>
      <c r="HRW36" s="4696"/>
      <c r="HRX36" s="4696"/>
      <c r="HRY36" s="4696"/>
      <c r="HRZ36" s="4696"/>
      <c r="HSA36" s="4696"/>
      <c r="HSB36" s="4696"/>
      <c r="HSC36" s="4696"/>
      <c r="HSD36" s="4696"/>
      <c r="HSE36" s="4696"/>
      <c r="HSF36" s="4696"/>
      <c r="HSG36" s="4696"/>
      <c r="HSH36" s="4696"/>
      <c r="HSI36" s="4696"/>
      <c r="HSJ36" s="4696"/>
      <c r="HSK36" s="4696"/>
      <c r="HSL36" s="4696"/>
      <c r="HSM36" s="4696"/>
      <c r="HSN36" s="4696"/>
      <c r="HSO36" s="4696"/>
      <c r="HSP36" s="4696"/>
      <c r="HSQ36" s="4696"/>
      <c r="HSR36" s="4696"/>
      <c r="HSS36" s="4696"/>
      <c r="HST36" s="4696"/>
      <c r="HSU36" s="4696"/>
      <c r="HSV36" s="4696"/>
      <c r="HSW36" s="4696"/>
      <c r="HSX36" s="4696"/>
      <c r="HSY36" s="4696"/>
      <c r="HSZ36" s="4696"/>
      <c r="HTA36" s="4696"/>
      <c r="HTB36" s="4696"/>
      <c r="HTC36" s="4696"/>
      <c r="HTD36" s="4696"/>
      <c r="HTE36" s="4696"/>
      <c r="HTF36" s="4696"/>
      <c r="HTG36" s="4696"/>
      <c r="HTH36" s="4696"/>
      <c r="HTI36" s="4696"/>
      <c r="HTJ36" s="4696"/>
      <c r="HTK36" s="4696"/>
      <c r="HTL36" s="4696"/>
      <c r="HTM36" s="4696"/>
      <c r="HTN36" s="4696"/>
      <c r="HTO36" s="4696"/>
      <c r="HTP36" s="4696"/>
      <c r="HTQ36" s="4696"/>
      <c r="HTR36" s="4696"/>
      <c r="HTS36" s="4696"/>
      <c r="HTT36" s="4696"/>
      <c r="HTU36" s="4696"/>
      <c r="HTV36" s="4696"/>
      <c r="HTW36" s="4696"/>
      <c r="HTX36" s="4696"/>
      <c r="HTY36" s="4696"/>
      <c r="HTZ36" s="4696"/>
      <c r="HUA36" s="4696"/>
      <c r="HUB36" s="4696"/>
      <c r="HUC36" s="4696"/>
      <c r="HUD36" s="4696"/>
      <c r="HUE36" s="4696"/>
      <c r="HUF36" s="4696"/>
      <c r="HUG36" s="4696"/>
      <c r="HUH36" s="4696"/>
      <c r="HUI36" s="4696"/>
      <c r="HUJ36" s="4696"/>
      <c r="HUK36" s="4696"/>
      <c r="HUL36" s="4696"/>
      <c r="HUM36" s="4696"/>
      <c r="HUN36" s="4696"/>
      <c r="HUO36" s="4696"/>
      <c r="HUP36" s="4696"/>
      <c r="HUQ36" s="4696"/>
      <c r="HUR36" s="4696"/>
      <c r="HUS36" s="4696"/>
      <c r="HUT36" s="4696"/>
      <c r="HUU36" s="4696"/>
      <c r="HUV36" s="4696"/>
      <c r="HUW36" s="4696"/>
      <c r="HUX36" s="4696"/>
      <c r="HUY36" s="4696"/>
      <c r="HUZ36" s="4696"/>
      <c r="HVA36" s="4696"/>
      <c r="HVB36" s="4696"/>
      <c r="HVC36" s="4696"/>
      <c r="HVD36" s="4696"/>
      <c r="HVE36" s="4696"/>
      <c r="HVF36" s="4696"/>
      <c r="HVG36" s="4696"/>
      <c r="HVH36" s="4696"/>
      <c r="HVI36" s="4696"/>
      <c r="HVJ36" s="4696"/>
      <c r="HVK36" s="4696"/>
      <c r="HVL36" s="4696"/>
      <c r="HVM36" s="4696"/>
      <c r="HVN36" s="4696"/>
      <c r="HVO36" s="4696"/>
      <c r="HVP36" s="4696"/>
      <c r="HVQ36" s="4696"/>
      <c r="HVR36" s="4696"/>
      <c r="HVS36" s="4696"/>
      <c r="HVT36" s="4696"/>
      <c r="HVU36" s="4696"/>
      <c r="HVV36" s="4696"/>
      <c r="HVW36" s="4696"/>
      <c r="HVX36" s="4696"/>
      <c r="HVY36" s="4696"/>
      <c r="HVZ36" s="4696"/>
      <c r="HWA36" s="4696"/>
      <c r="HWB36" s="4696"/>
      <c r="HWC36" s="4696"/>
      <c r="HWD36" s="4696"/>
      <c r="HWE36" s="4696"/>
      <c r="HWF36" s="4696"/>
      <c r="HWG36" s="4696"/>
      <c r="HWH36" s="4696"/>
      <c r="HWI36" s="4696"/>
      <c r="HWJ36" s="4696"/>
      <c r="HWK36" s="4696"/>
      <c r="HWL36" s="4696"/>
      <c r="HWM36" s="4696"/>
      <c r="HWN36" s="4696"/>
      <c r="HWO36" s="4696"/>
      <c r="HWP36" s="4696"/>
      <c r="HWQ36" s="4696"/>
      <c r="HWR36" s="4696"/>
      <c r="HWS36" s="4696"/>
      <c r="HWT36" s="4696"/>
      <c r="HWU36" s="4696"/>
      <c r="HWV36" s="4696"/>
      <c r="HWW36" s="4696"/>
      <c r="HWX36" s="4696"/>
      <c r="HWY36" s="4696"/>
      <c r="HWZ36" s="4696"/>
      <c r="HXA36" s="4696"/>
      <c r="HXB36" s="4696"/>
      <c r="HXC36" s="4696"/>
      <c r="HXD36" s="4696"/>
      <c r="HXE36" s="4696"/>
      <c r="HXF36" s="4696"/>
      <c r="HXG36" s="4696"/>
      <c r="HXH36" s="4696"/>
      <c r="HXI36" s="4696"/>
      <c r="HXJ36" s="4696"/>
      <c r="HXK36" s="4696"/>
      <c r="HXL36" s="4696"/>
      <c r="HXM36" s="4696"/>
      <c r="HXN36" s="4696"/>
      <c r="HXO36" s="4696"/>
      <c r="HXP36" s="4696"/>
      <c r="HXQ36" s="4696"/>
      <c r="HXR36" s="4696"/>
      <c r="HXS36" s="4696"/>
      <c r="HXT36" s="4696"/>
      <c r="HXU36" s="4696"/>
      <c r="HXV36" s="4696"/>
      <c r="HXW36" s="4696"/>
      <c r="HXX36" s="4696"/>
      <c r="HXY36" s="4696"/>
      <c r="HXZ36" s="4696"/>
      <c r="HYA36" s="4696"/>
      <c r="HYB36" s="4696"/>
      <c r="HYC36" s="4696"/>
      <c r="HYD36" s="4696"/>
      <c r="HYE36" s="4696"/>
      <c r="HYF36" s="4696"/>
      <c r="HYG36" s="4696"/>
      <c r="HYH36" s="4696"/>
      <c r="HYI36" s="4696"/>
      <c r="HYJ36" s="4696"/>
      <c r="HYK36" s="4696"/>
      <c r="HYL36" s="4696"/>
      <c r="HYM36" s="4696"/>
      <c r="HYN36" s="4696"/>
      <c r="HYO36" s="4696"/>
      <c r="HYP36" s="4696"/>
      <c r="HYQ36" s="4696"/>
      <c r="HYR36" s="4696"/>
      <c r="HYS36" s="4696"/>
      <c r="HYT36" s="4696"/>
      <c r="HYU36" s="4696"/>
      <c r="HYV36" s="4696"/>
      <c r="HYW36" s="4696"/>
      <c r="HYX36" s="4696"/>
      <c r="HYY36" s="4696"/>
      <c r="HYZ36" s="4696"/>
      <c r="HZA36" s="4696"/>
      <c r="HZB36" s="4696"/>
      <c r="HZC36" s="4696"/>
      <c r="HZD36" s="4696"/>
      <c r="HZE36" s="4696"/>
      <c r="HZF36" s="4696"/>
      <c r="HZG36" s="4696"/>
      <c r="HZH36" s="4696"/>
      <c r="HZI36" s="4696"/>
      <c r="HZJ36" s="4696"/>
      <c r="HZK36" s="4696"/>
      <c r="HZL36" s="4696"/>
      <c r="HZM36" s="4696"/>
      <c r="HZN36" s="4696"/>
      <c r="HZO36" s="4696"/>
      <c r="HZP36" s="4696"/>
      <c r="HZQ36" s="4696"/>
      <c r="HZR36" s="4696"/>
      <c r="HZS36" s="4696"/>
      <c r="HZT36" s="4696"/>
      <c r="HZU36" s="4696"/>
      <c r="HZV36" s="4696"/>
      <c r="HZW36" s="4696"/>
      <c r="HZX36" s="4696"/>
      <c r="HZY36" s="4696"/>
      <c r="HZZ36" s="4696"/>
      <c r="IAA36" s="4696"/>
      <c r="IAB36" s="4696"/>
      <c r="IAC36" s="4696"/>
      <c r="IAD36" s="4696"/>
      <c r="IAE36" s="4696"/>
      <c r="IAF36" s="4696"/>
      <c r="IAG36" s="4696"/>
      <c r="IAH36" s="4696"/>
      <c r="IAI36" s="4696"/>
      <c r="IAJ36" s="4696"/>
      <c r="IAK36" s="4696"/>
      <c r="IAL36" s="4696"/>
      <c r="IAM36" s="4696"/>
      <c r="IAN36" s="4696"/>
      <c r="IAO36" s="4696"/>
      <c r="IAP36" s="4696"/>
      <c r="IAQ36" s="4696"/>
      <c r="IAR36" s="4696"/>
      <c r="IAS36" s="4696"/>
      <c r="IAT36" s="4696"/>
      <c r="IAU36" s="4696"/>
      <c r="IAV36" s="4696"/>
      <c r="IAW36" s="4696"/>
      <c r="IAX36" s="4696"/>
      <c r="IAY36" s="4696"/>
      <c r="IAZ36" s="4696"/>
      <c r="IBA36" s="4696"/>
      <c r="IBB36" s="4696"/>
      <c r="IBC36" s="4696"/>
      <c r="IBD36" s="4696"/>
      <c r="IBE36" s="4696"/>
      <c r="IBF36" s="4696"/>
      <c r="IBG36" s="4696"/>
      <c r="IBH36" s="4696"/>
      <c r="IBI36" s="4696"/>
      <c r="IBJ36" s="4696"/>
      <c r="IBK36" s="4696"/>
      <c r="IBL36" s="4696"/>
      <c r="IBM36" s="4696"/>
      <c r="IBN36" s="4696"/>
      <c r="IBO36" s="4696"/>
      <c r="IBP36" s="4696"/>
      <c r="IBQ36" s="4696"/>
      <c r="IBR36" s="4696"/>
      <c r="IBS36" s="4696"/>
      <c r="IBT36" s="4696"/>
      <c r="IBU36" s="4696"/>
      <c r="IBV36" s="4696"/>
      <c r="IBW36" s="4696"/>
      <c r="IBX36" s="4696"/>
      <c r="IBY36" s="4696"/>
      <c r="IBZ36" s="4696"/>
      <c r="ICA36" s="4696"/>
      <c r="ICB36" s="4696"/>
      <c r="ICC36" s="4696"/>
      <c r="ICD36" s="4696"/>
      <c r="ICE36" s="4696"/>
      <c r="ICF36" s="4696"/>
      <c r="ICG36" s="4696"/>
      <c r="ICH36" s="4696"/>
      <c r="ICI36" s="4696"/>
      <c r="ICJ36" s="4696"/>
      <c r="ICK36" s="4696"/>
      <c r="ICL36" s="4696"/>
      <c r="ICM36" s="4696"/>
      <c r="ICN36" s="4696"/>
      <c r="ICO36" s="4696"/>
      <c r="ICP36" s="4696"/>
      <c r="ICQ36" s="4696"/>
      <c r="ICR36" s="4696"/>
      <c r="ICS36" s="4696"/>
      <c r="ICT36" s="4696"/>
      <c r="ICU36" s="4696"/>
      <c r="ICV36" s="4696"/>
      <c r="ICW36" s="4696"/>
      <c r="ICX36" s="4696"/>
      <c r="ICY36" s="4696"/>
      <c r="ICZ36" s="4696"/>
      <c r="IDA36" s="4696"/>
      <c r="IDB36" s="4696"/>
      <c r="IDC36" s="4696"/>
      <c r="IDD36" s="4696"/>
      <c r="IDE36" s="4696"/>
      <c r="IDF36" s="4696"/>
      <c r="IDG36" s="4696"/>
      <c r="IDH36" s="4696"/>
      <c r="IDI36" s="4696"/>
      <c r="IDJ36" s="4696"/>
      <c r="IDK36" s="4696"/>
      <c r="IDL36" s="4696"/>
      <c r="IDM36" s="4696"/>
      <c r="IDN36" s="4696"/>
      <c r="IDO36" s="4696"/>
      <c r="IDP36" s="4696"/>
      <c r="IDQ36" s="4696"/>
      <c r="IDR36" s="4696"/>
      <c r="IDS36" s="4696"/>
      <c r="IDT36" s="4696"/>
      <c r="IDU36" s="4696"/>
      <c r="IDV36" s="4696"/>
      <c r="IDW36" s="4696"/>
      <c r="IDX36" s="4696"/>
      <c r="IDY36" s="4696"/>
      <c r="IDZ36" s="4696"/>
      <c r="IEA36" s="4696"/>
      <c r="IEB36" s="4696"/>
      <c r="IEC36" s="4696"/>
      <c r="IED36" s="4696"/>
      <c r="IEE36" s="4696"/>
      <c r="IEF36" s="4696"/>
      <c r="IEG36" s="4696"/>
      <c r="IEH36" s="4696"/>
      <c r="IEI36" s="4696"/>
      <c r="IEJ36" s="4696"/>
      <c r="IEK36" s="4696"/>
      <c r="IEL36" s="4696"/>
      <c r="IEM36" s="4696"/>
      <c r="IEN36" s="4696"/>
      <c r="IEO36" s="4696"/>
      <c r="IEP36" s="4696"/>
      <c r="IEQ36" s="4696"/>
      <c r="IER36" s="4696"/>
      <c r="IES36" s="4696"/>
      <c r="IET36" s="4696"/>
      <c r="IEU36" s="4696"/>
      <c r="IEV36" s="4696"/>
      <c r="IEW36" s="4696"/>
      <c r="IEX36" s="4696"/>
      <c r="IEY36" s="4696"/>
      <c r="IEZ36" s="4696"/>
      <c r="IFA36" s="4696"/>
      <c r="IFB36" s="4696"/>
      <c r="IFC36" s="4696"/>
      <c r="IFD36" s="4696"/>
      <c r="IFE36" s="4696"/>
      <c r="IFF36" s="4696"/>
      <c r="IFG36" s="4696"/>
      <c r="IFH36" s="4696"/>
      <c r="IFI36" s="4696"/>
      <c r="IFJ36" s="4696"/>
      <c r="IFK36" s="4696"/>
      <c r="IFL36" s="4696"/>
      <c r="IFM36" s="4696"/>
      <c r="IFN36" s="4696"/>
      <c r="IFO36" s="4696"/>
      <c r="IFP36" s="4696"/>
      <c r="IFQ36" s="4696"/>
      <c r="IFR36" s="4696"/>
      <c r="IFS36" s="4696"/>
      <c r="IFT36" s="4696"/>
      <c r="IFU36" s="4696"/>
      <c r="IFV36" s="4696"/>
      <c r="IFW36" s="4696"/>
      <c r="IFX36" s="4696"/>
      <c r="IFY36" s="4696"/>
      <c r="IFZ36" s="4696"/>
      <c r="IGA36" s="4696"/>
      <c r="IGB36" s="4696"/>
      <c r="IGC36" s="4696"/>
      <c r="IGD36" s="4696"/>
      <c r="IGE36" s="4696"/>
      <c r="IGF36" s="4696"/>
      <c r="IGG36" s="4696"/>
      <c r="IGH36" s="4696"/>
      <c r="IGI36" s="4696"/>
      <c r="IGJ36" s="4696"/>
      <c r="IGK36" s="4696"/>
      <c r="IGL36" s="4696"/>
      <c r="IGM36" s="4696"/>
      <c r="IGN36" s="4696"/>
      <c r="IGO36" s="4696"/>
      <c r="IGP36" s="4696"/>
      <c r="IGQ36" s="4696"/>
      <c r="IGR36" s="4696"/>
      <c r="IGS36" s="4696"/>
      <c r="IGT36" s="4696"/>
      <c r="IGU36" s="4696"/>
      <c r="IGV36" s="4696"/>
      <c r="IGW36" s="4696"/>
      <c r="IGX36" s="4696"/>
      <c r="IGY36" s="4696"/>
      <c r="IGZ36" s="4696"/>
      <c r="IHA36" s="4696"/>
      <c r="IHB36" s="4696"/>
      <c r="IHC36" s="4696"/>
      <c r="IHD36" s="4696"/>
      <c r="IHE36" s="4696"/>
      <c r="IHF36" s="4696"/>
      <c r="IHG36" s="4696"/>
      <c r="IHH36" s="4696"/>
      <c r="IHI36" s="4696"/>
      <c r="IHJ36" s="4696"/>
      <c r="IHK36" s="4696"/>
      <c r="IHL36" s="4696"/>
      <c r="IHM36" s="4696"/>
      <c r="IHN36" s="4696"/>
      <c r="IHO36" s="4696"/>
      <c r="IHP36" s="4696"/>
      <c r="IHQ36" s="4696"/>
      <c r="IHR36" s="4696"/>
      <c r="IHS36" s="4696"/>
      <c r="IHT36" s="4696"/>
      <c r="IHU36" s="4696"/>
      <c r="IHV36" s="4696"/>
      <c r="IHW36" s="4696"/>
      <c r="IHX36" s="4696"/>
      <c r="IHY36" s="4696"/>
      <c r="IHZ36" s="4696"/>
      <c r="IIA36" s="4696"/>
      <c r="IIB36" s="4696"/>
      <c r="IIC36" s="4696"/>
      <c r="IID36" s="4696"/>
      <c r="IIE36" s="4696"/>
      <c r="IIF36" s="4696"/>
      <c r="IIG36" s="4696"/>
      <c r="IIH36" s="4696"/>
      <c r="III36" s="4696"/>
      <c r="IIJ36" s="4696"/>
      <c r="IIK36" s="4696"/>
      <c r="IIL36" s="4696"/>
      <c r="IIM36" s="4696"/>
      <c r="IIN36" s="4696"/>
      <c r="IIO36" s="4696"/>
      <c r="IIP36" s="4696"/>
      <c r="IIQ36" s="4696"/>
      <c r="IIR36" s="4696"/>
      <c r="IIS36" s="4696"/>
      <c r="IIT36" s="4696"/>
      <c r="IIU36" s="4696"/>
      <c r="IIV36" s="4696"/>
      <c r="IIW36" s="4696"/>
      <c r="IIX36" s="4696"/>
      <c r="IIY36" s="4696"/>
      <c r="IIZ36" s="4696"/>
      <c r="IJA36" s="4696"/>
      <c r="IJB36" s="4696"/>
      <c r="IJC36" s="4696"/>
      <c r="IJD36" s="4696"/>
      <c r="IJE36" s="4696"/>
      <c r="IJF36" s="4696"/>
      <c r="IJG36" s="4696"/>
      <c r="IJH36" s="4696"/>
      <c r="IJI36" s="4696"/>
      <c r="IJJ36" s="4696"/>
      <c r="IJK36" s="4696"/>
      <c r="IJL36" s="4696"/>
      <c r="IJM36" s="4696"/>
      <c r="IJN36" s="4696"/>
      <c r="IJO36" s="4696"/>
      <c r="IJP36" s="4696"/>
      <c r="IJQ36" s="4696"/>
      <c r="IJR36" s="4696"/>
      <c r="IJS36" s="4696"/>
      <c r="IJT36" s="4696"/>
      <c r="IJU36" s="4696"/>
      <c r="IJV36" s="4696"/>
      <c r="IJW36" s="4696"/>
      <c r="IJX36" s="4696"/>
      <c r="IJY36" s="4696"/>
      <c r="IJZ36" s="4696"/>
      <c r="IKA36" s="4696"/>
      <c r="IKB36" s="4696"/>
      <c r="IKC36" s="4696"/>
      <c r="IKD36" s="4696"/>
      <c r="IKE36" s="4696"/>
      <c r="IKF36" s="4696"/>
      <c r="IKG36" s="4696"/>
      <c r="IKH36" s="4696"/>
      <c r="IKI36" s="4696"/>
      <c r="IKJ36" s="4696"/>
      <c r="IKK36" s="4696"/>
      <c r="IKL36" s="4696"/>
      <c r="IKM36" s="4696"/>
      <c r="IKN36" s="4696"/>
      <c r="IKO36" s="4696"/>
      <c r="IKP36" s="4696"/>
      <c r="IKQ36" s="4696"/>
      <c r="IKR36" s="4696"/>
      <c r="IKS36" s="4696"/>
      <c r="IKT36" s="4696"/>
      <c r="IKU36" s="4696"/>
      <c r="IKV36" s="4696"/>
      <c r="IKW36" s="4696"/>
      <c r="IKX36" s="4696"/>
      <c r="IKY36" s="4696"/>
      <c r="IKZ36" s="4696"/>
      <c r="ILA36" s="4696"/>
      <c r="ILB36" s="4696"/>
      <c r="ILC36" s="4696"/>
      <c r="ILD36" s="4696"/>
      <c r="ILE36" s="4696"/>
      <c r="ILF36" s="4696"/>
      <c r="ILG36" s="4696"/>
      <c r="ILH36" s="4696"/>
      <c r="ILI36" s="4696"/>
      <c r="ILJ36" s="4696"/>
      <c r="ILK36" s="4696"/>
      <c r="ILL36" s="4696"/>
      <c r="ILM36" s="4696"/>
      <c r="ILN36" s="4696"/>
      <c r="ILO36" s="4696"/>
      <c r="ILP36" s="4696"/>
      <c r="ILQ36" s="4696"/>
      <c r="ILR36" s="4696"/>
      <c r="ILS36" s="4696"/>
      <c r="ILT36" s="4696"/>
      <c r="ILU36" s="4696"/>
      <c r="ILV36" s="4696"/>
      <c r="ILW36" s="4696"/>
      <c r="ILX36" s="4696"/>
      <c r="ILY36" s="4696"/>
      <c r="ILZ36" s="4696"/>
      <c r="IMA36" s="4696"/>
      <c r="IMB36" s="4696"/>
      <c r="IMC36" s="4696"/>
      <c r="IMD36" s="4696"/>
      <c r="IME36" s="4696"/>
      <c r="IMF36" s="4696"/>
      <c r="IMG36" s="4696"/>
      <c r="IMH36" s="4696"/>
      <c r="IMI36" s="4696"/>
      <c r="IMJ36" s="4696"/>
      <c r="IMK36" s="4696"/>
      <c r="IML36" s="4696"/>
      <c r="IMM36" s="4696"/>
      <c r="IMN36" s="4696"/>
      <c r="IMO36" s="4696"/>
      <c r="IMP36" s="4696"/>
      <c r="IMQ36" s="4696"/>
      <c r="IMR36" s="4696"/>
      <c r="IMS36" s="4696"/>
      <c r="IMT36" s="4696"/>
      <c r="IMU36" s="4696"/>
      <c r="IMV36" s="4696"/>
      <c r="IMW36" s="4696"/>
      <c r="IMX36" s="4696"/>
      <c r="IMY36" s="4696"/>
      <c r="IMZ36" s="4696"/>
      <c r="INA36" s="4696"/>
      <c r="INB36" s="4696"/>
      <c r="INC36" s="4696"/>
      <c r="IND36" s="4696"/>
      <c r="INE36" s="4696"/>
      <c r="INF36" s="4696"/>
      <c r="ING36" s="4696"/>
      <c r="INH36" s="4696"/>
      <c r="INI36" s="4696"/>
      <c r="INJ36" s="4696"/>
      <c r="INK36" s="4696"/>
      <c r="INL36" s="4696"/>
      <c r="INM36" s="4696"/>
      <c r="INN36" s="4696"/>
      <c r="INO36" s="4696"/>
      <c r="INP36" s="4696"/>
      <c r="INQ36" s="4696"/>
      <c r="INR36" s="4696"/>
      <c r="INS36" s="4696"/>
      <c r="INT36" s="4696"/>
      <c r="INU36" s="4696"/>
      <c r="INV36" s="4696"/>
      <c r="INW36" s="4696"/>
      <c r="INX36" s="4696"/>
      <c r="INY36" s="4696"/>
      <c r="INZ36" s="4696"/>
      <c r="IOA36" s="4696"/>
      <c r="IOB36" s="4696"/>
      <c r="IOC36" s="4696"/>
      <c r="IOD36" s="4696"/>
      <c r="IOE36" s="4696"/>
      <c r="IOF36" s="4696"/>
      <c r="IOG36" s="4696"/>
      <c r="IOH36" s="4696"/>
      <c r="IOI36" s="4696"/>
      <c r="IOJ36" s="4696"/>
      <c r="IOK36" s="4696"/>
      <c r="IOL36" s="4696"/>
      <c r="IOM36" s="4696"/>
      <c r="ION36" s="4696"/>
      <c r="IOO36" s="4696"/>
      <c r="IOP36" s="4696"/>
      <c r="IOQ36" s="4696"/>
      <c r="IOR36" s="4696"/>
      <c r="IOS36" s="4696"/>
      <c r="IOT36" s="4696"/>
      <c r="IOU36" s="4696"/>
      <c r="IOV36" s="4696"/>
      <c r="IOW36" s="4696"/>
      <c r="IOX36" s="4696"/>
      <c r="IOY36" s="4696"/>
      <c r="IOZ36" s="4696"/>
      <c r="IPA36" s="4696"/>
      <c r="IPB36" s="4696"/>
      <c r="IPC36" s="4696"/>
      <c r="IPD36" s="4696"/>
      <c r="IPE36" s="4696"/>
      <c r="IPF36" s="4696"/>
      <c r="IPG36" s="4696"/>
      <c r="IPH36" s="4696"/>
      <c r="IPI36" s="4696"/>
      <c r="IPJ36" s="4696"/>
      <c r="IPK36" s="4696"/>
      <c r="IPL36" s="4696"/>
      <c r="IPM36" s="4696"/>
      <c r="IPN36" s="4696"/>
      <c r="IPO36" s="4696"/>
      <c r="IPP36" s="4696"/>
      <c r="IPQ36" s="4696"/>
      <c r="IPR36" s="4696"/>
      <c r="IPS36" s="4696"/>
      <c r="IPT36" s="4696"/>
      <c r="IPU36" s="4696"/>
      <c r="IPV36" s="4696"/>
      <c r="IPW36" s="4696"/>
      <c r="IPX36" s="4696"/>
      <c r="IPY36" s="4696"/>
      <c r="IPZ36" s="4696"/>
      <c r="IQA36" s="4696"/>
      <c r="IQB36" s="4696"/>
      <c r="IQC36" s="4696"/>
      <c r="IQD36" s="4696"/>
      <c r="IQE36" s="4696"/>
      <c r="IQF36" s="4696"/>
      <c r="IQG36" s="4696"/>
      <c r="IQH36" s="4696"/>
      <c r="IQI36" s="4696"/>
      <c r="IQJ36" s="4696"/>
      <c r="IQK36" s="4696"/>
      <c r="IQL36" s="4696"/>
      <c r="IQM36" s="4696"/>
      <c r="IQN36" s="4696"/>
      <c r="IQO36" s="4696"/>
      <c r="IQP36" s="4696"/>
      <c r="IQQ36" s="4696"/>
      <c r="IQR36" s="4696"/>
      <c r="IQS36" s="4696"/>
      <c r="IQT36" s="4696"/>
      <c r="IQU36" s="4696"/>
      <c r="IQV36" s="4696"/>
      <c r="IQW36" s="4696"/>
      <c r="IQX36" s="4696"/>
      <c r="IQY36" s="4696"/>
      <c r="IQZ36" s="4696"/>
      <c r="IRA36" s="4696"/>
      <c r="IRB36" s="4696"/>
      <c r="IRC36" s="4696"/>
      <c r="IRD36" s="4696"/>
      <c r="IRE36" s="4696"/>
      <c r="IRF36" s="4696"/>
      <c r="IRG36" s="4696"/>
      <c r="IRH36" s="4696"/>
      <c r="IRI36" s="4696"/>
      <c r="IRJ36" s="4696"/>
      <c r="IRK36" s="4696"/>
      <c r="IRL36" s="4696"/>
      <c r="IRM36" s="4696"/>
      <c r="IRN36" s="4696"/>
      <c r="IRO36" s="4696"/>
      <c r="IRP36" s="4696"/>
      <c r="IRQ36" s="4696"/>
      <c r="IRR36" s="4696"/>
      <c r="IRS36" s="4696"/>
      <c r="IRT36" s="4696"/>
      <c r="IRU36" s="4696"/>
      <c r="IRV36" s="4696"/>
      <c r="IRW36" s="4696"/>
      <c r="IRX36" s="4696"/>
      <c r="IRY36" s="4696"/>
      <c r="IRZ36" s="4696"/>
      <c r="ISA36" s="4696"/>
      <c r="ISB36" s="4696"/>
      <c r="ISC36" s="4696"/>
      <c r="ISD36" s="4696"/>
      <c r="ISE36" s="4696"/>
      <c r="ISF36" s="4696"/>
      <c r="ISG36" s="4696"/>
      <c r="ISH36" s="4696"/>
      <c r="ISI36" s="4696"/>
      <c r="ISJ36" s="4696"/>
      <c r="ISK36" s="4696"/>
      <c r="ISL36" s="4696"/>
      <c r="ISM36" s="4696"/>
      <c r="ISN36" s="4696"/>
      <c r="ISO36" s="4696"/>
      <c r="ISP36" s="4696"/>
      <c r="ISQ36" s="4696"/>
      <c r="ISR36" s="4696"/>
      <c r="ISS36" s="4696"/>
      <c r="IST36" s="4696"/>
      <c r="ISU36" s="4696"/>
      <c r="ISV36" s="4696"/>
      <c r="ISW36" s="4696"/>
      <c r="ISX36" s="4696"/>
      <c r="ISY36" s="4696"/>
      <c r="ISZ36" s="4696"/>
      <c r="ITA36" s="4696"/>
      <c r="ITB36" s="4696"/>
      <c r="ITC36" s="4696"/>
      <c r="ITD36" s="4696"/>
      <c r="ITE36" s="4696"/>
      <c r="ITF36" s="4696"/>
      <c r="ITG36" s="4696"/>
      <c r="ITH36" s="4696"/>
      <c r="ITI36" s="4696"/>
      <c r="ITJ36" s="4696"/>
      <c r="ITK36" s="4696"/>
      <c r="ITL36" s="4696"/>
      <c r="ITM36" s="4696"/>
      <c r="ITN36" s="4696"/>
      <c r="ITO36" s="4696"/>
      <c r="ITP36" s="4696"/>
      <c r="ITQ36" s="4696"/>
      <c r="ITR36" s="4696"/>
      <c r="ITS36" s="4696"/>
      <c r="ITT36" s="4696"/>
      <c r="ITU36" s="4696"/>
      <c r="ITV36" s="4696"/>
      <c r="ITW36" s="4696"/>
      <c r="ITX36" s="4696"/>
      <c r="ITY36" s="4696"/>
      <c r="ITZ36" s="4696"/>
      <c r="IUA36" s="4696"/>
      <c r="IUB36" s="4696"/>
      <c r="IUC36" s="4696"/>
      <c r="IUD36" s="4696"/>
      <c r="IUE36" s="4696"/>
      <c r="IUF36" s="4696"/>
      <c r="IUG36" s="4696"/>
      <c r="IUH36" s="4696"/>
      <c r="IUI36" s="4696"/>
      <c r="IUJ36" s="4696"/>
      <c r="IUK36" s="4696"/>
      <c r="IUL36" s="4696"/>
      <c r="IUM36" s="4696"/>
      <c r="IUN36" s="4696"/>
      <c r="IUO36" s="4696"/>
      <c r="IUP36" s="4696"/>
      <c r="IUQ36" s="4696"/>
      <c r="IUR36" s="4696"/>
      <c r="IUS36" s="4696"/>
      <c r="IUT36" s="4696"/>
      <c r="IUU36" s="4696"/>
      <c r="IUV36" s="4696"/>
      <c r="IUW36" s="4696"/>
      <c r="IUX36" s="4696"/>
      <c r="IUY36" s="4696"/>
      <c r="IUZ36" s="4696"/>
      <c r="IVA36" s="4696"/>
      <c r="IVB36" s="4696"/>
      <c r="IVC36" s="4696"/>
      <c r="IVD36" s="4696"/>
      <c r="IVE36" s="4696"/>
      <c r="IVF36" s="4696"/>
      <c r="IVG36" s="4696"/>
      <c r="IVH36" s="4696"/>
      <c r="IVI36" s="4696"/>
      <c r="IVJ36" s="4696"/>
      <c r="IVK36" s="4696"/>
      <c r="IVL36" s="4696"/>
      <c r="IVM36" s="4696"/>
      <c r="IVN36" s="4696"/>
      <c r="IVO36" s="4696"/>
      <c r="IVP36" s="4696"/>
      <c r="IVQ36" s="4696"/>
      <c r="IVR36" s="4696"/>
      <c r="IVS36" s="4696"/>
      <c r="IVT36" s="4696"/>
      <c r="IVU36" s="4696"/>
      <c r="IVV36" s="4696"/>
      <c r="IVW36" s="4696"/>
      <c r="IVX36" s="4696"/>
      <c r="IVY36" s="4696"/>
      <c r="IVZ36" s="4696"/>
      <c r="IWA36" s="4696"/>
      <c r="IWB36" s="4696"/>
      <c r="IWC36" s="4696"/>
      <c r="IWD36" s="4696"/>
      <c r="IWE36" s="4696"/>
      <c r="IWF36" s="4696"/>
      <c r="IWG36" s="4696"/>
      <c r="IWH36" s="4696"/>
      <c r="IWI36" s="4696"/>
      <c r="IWJ36" s="4696"/>
      <c r="IWK36" s="4696"/>
      <c r="IWL36" s="4696"/>
      <c r="IWM36" s="4696"/>
      <c r="IWN36" s="4696"/>
      <c r="IWO36" s="4696"/>
      <c r="IWP36" s="4696"/>
      <c r="IWQ36" s="4696"/>
      <c r="IWR36" s="4696"/>
      <c r="IWS36" s="4696"/>
      <c r="IWT36" s="4696"/>
      <c r="IWU36" s="4696"/>
      <c r="IWV36" s="4696"/>
      <c r="IWW36" s="4696"/>
      <c r="IWX36" s="4696"/>
      <c r="IWY36" s="4696"/>
      <c r="IWZ36" s="4696"/>
      <c r="IXA36" s="4696"/>
      <c r="IXB36" s="4696"/>
      <c r="IXC36" s="4696"/>
      <c r="IXD36" s="4696"/>
      <c r="IXE36" s="4696"/>
      <c r="IXF36" s="4696"/>
      <c r="IXG36" s="4696"/>
      <c r="IXH36" s="4696"/>
      <c r="IXI36" s="4696"/>
      <c r="IXJ36" s="4696"/>
      <c r="IXK36" s="4696"/>
      <c r="IXL36" s="4696"/>
      <c r="IXM36" s="4696"/>
      <c r="IXN36" s="4696"/>
      <c r="IXO36" s="4696"/>
      <c r="IXP36" s="4696"/>
      <c r="IXQ36" s="4696"/>
      <c r="IXR36" s="4696"/>
      <c r="IXS36" s="4696"/>
      <c r="IXT36" s="4696"/>
      <c r="IXU36" s="4696"/>
      <c r="IXV36" s="4696"/>
      <c r="IXW36" s="4696"/>
      <c r="IXX36" s="4696"/>
      <c r="IXY36" s="4696"/>
      <c r="IXZ36" s="4696"/>
      <c r="IYA36" s="4696"/>
      <c r="IYB36" s="4696"/>
      <c r="IYC36" s="4696"/>
      <c r="IYD36" s="4696"/>
      <c r="IYE36" s="4696"/>
      <c r="IYF36" s="4696"/>
      <c r="IYG36" s="4696"/>
      <c r="IYH36" s="4696"/>
      <c r="IYI36" s="4696"/>
      <c r="IYJ36" s="4696"/>
      <c r="IYK36" s="4696"/>
      <c r="IYL36" s="4696"/>
      <c r="IYM36" s="4696"/>
      <c r="IYN36" s="4696"/>
      <c r="IYO36" s="4696"/>
      <c r="IYP36" s="4696"/>
      <c r="IYQ36" s="4696"/>
      <c r="IYR36" s="4696"/>
      <c r="IYS36" s="4696"/>
      <c r="IYT36" s="4696"/>
      <c r="IYU36" s="4696"/>
      <c r="IYV36" s="4696"/>
      <c r="IYW36" s="4696"/>
      <c r="IYX36" s="4696"/>
      <c r="IYY36" s="4696"/>
      <c r="IYZ36" s="4696"/>
      <c r="IZA36" s="4696"/>
      <c r="IZB36" s="4696"/>
      <c r="IZC36" s="4696"/>
      <c r="IZD36" s="4696"/>
      <c r="IZE36" s="4696"/>
      <c r="IZF36" s="4696"/>
      <c r="IZG36" s="4696"/>
      <c r="IZH36" s="4696"/>
      <c r="IZI36" s="4696"/>
      <c r="IZJ36" s="4696"/>
      <c r="IZK36" s="4696"/>
      <c r="IZL36" s="4696"/>
      <c r="IZM36" s="4696"/>
      <c r="IZN36" s="4696"/>
      <c r="IZO36" s="4696"/>
      <c r="IZP36" s="4696"/>
      <c r="IZQ36" s="4696"/>
      <c r="IZR36" s="4696"/>
      <c r="IZS36" s="4696"/>
      <c r="IZT36" s="4696"/>
      <c r="IZU36" s="4696"/>
      <c r="IZV36" s="4696"/>
      <c r="IZW36" s="4696"/>
      <c r="IZX36" s="4696"/>
      <c r="IZY36" s="4696"/>
      <c r="IZZ36" s="4696"/>
      <c r="JAA36" s="4696"/>
      <c r="JAB36" s="4696"/>
      <c r="JAC36" s="4696"/>
      <c r="JAD36" s="4696"/>
      <c r="JAE36" s="4696"/>
      <c r="JAF36" s="4696"/>
      <c r="JAG36" s="4696"/>
      <c r="JAH36" s="4696"/>
      <c r="JAI36" s="4696"/>
      <c r="JAJ36" s="4696"/>
      <c r="JAK36" s="4696"/>
      <c r="JAL36" s="4696"/>
      <c r="JAM36" s="4696"/>
      <c r="JAN36" s="4696"/>
      <c r="JAO36" s="4696"/>
      <c r="JAP36" s="4696"/>
      <c r="JAQ36" s="4696"/>
      <c r="JAR36" s="4696"/>
      <c r="JAS36" s="4696"/>
      <c r="JAT36" s="4696"/>
      <c r="JAU36" s="4696"/>
      <c r="JAV36" s="4696"/>
      <c r="JAW36" s="4696"/>
      <c r="JAX36" s="4696"/>
      <c r="JAY36" s="4696"/>
      <c r="JAZ36" s="4696"/>
      <c r="JBA36" s="4696"/>
      <c r="JBB36" s="4696"/>
      <c r="JBC36" s="4696"/>
      <c r="JBD36" s="4696"/>
      <c r="JBE36" s="4696"/>
      <c r="JBF36" s="4696"/>
      <c r="JBG36" s="4696"/>
      <c r="JBH36" s="4696"/>
      <c r="JBI36" s="4696"/>
      <c r="JBJ36" s="4696"/>
      <c r="JBK36" s="4696"/>
      <c r="JBL36" s="4696"/>
      <c r="JBM36" s="4696"/>
      <c r="JBN36" s="4696"/>
      <c r="JBO36" s="4696"/>
      <c r="JBP36" s="4696"/>
      <c r="JBQ36" s="4696"/>
      <c r="JBR36" s="4696"/>
      <c r="JBS36" s="4696"/>
      <c r="JBT36" s="4696"/>
      <c r="JBU36" s="4696"/>
      <c r="JBV36" s="4696"/>
      <c r="JBW36" s="4696"/>
      <c r="JBX36" s="4696"/>
      <c r="JBY36" s="4696"/>
      <c r="JBZ36" s="4696"/>
      <c r="JCA36" s="4696"/>
      <c r="JCB36" s="4696"/>
      <c r="JCC36" s="4696"/>
      <c r="JCD36" s="4696"/>
      <c r="JCE36" s="4696"/>
      <c r="JCF36" s="4696"/>
      <c r="JCG36" s="4696"/>
      <c r="JCH36" s="4696"/>
      <c r="JCI36" s="4696"/>
      <c r="JCJ36" s="4696"/>
      <c r="JCK36" s="4696"/>
      <c r="JCL36" s="4696"/>
      <c r="JCM36" s="4696"/>
      <c r="JCN36" s="4696"/>
      <c r="JCO36" s="4696"/>
      <c r="JCP36" s="4696"/>
      <c r="JCQ36" s="4696"/>
      <c r="JCR36" s="4696"/>
      <c r="JCS36" s="4696"/>
      <c r="JCT36" s="4696"/>
      <c r="JCU36" s="4696"/>
      <c r="JCV36" s="4696"/>
      <c r="JCW36" s="4696"/>
      <c r="JCX36" s="4696"/>
      <c r="JCY36" s="4696"/>
      <c r="JCZ36" s="4696"/>
      <c r="JDA36" s="4696"/>
      <c r="JDB36" s="4696"/>
      <c r="JDC36" s="4696"/>
      <c r="JDD36" s="4696"/>
      <c r="JDE36" s="4696"/>
      <c r="JDF36" s="4696"/>
      <c r="JDG36" s="4696"/>
      <c r="JDH36" s="4696"/>
      <c r="JDI36" s="4696"/>
      <c r="JDJ36" s="4696"/>
      <c r="JDK36" s="4696"/>
      <c r="JDL36" s="4696"/>
      <c r="JDM36" s="4696"/>
      <c r="JDN36" s="4696"/>
      <c r="JDO36" s="4696"/>
      <c r="JDP36" s="4696"/>
      <c r="JDQ36" s="4696"/>
      <c r="JDR36" s="4696"/>
      <c r="JDS36" s="4696"/>
      <c r="JDT36" s="4696"/>
      <c r="JDU36" s="4696"/>
      <c r="JDV36" s="4696"/>
      <c r="JDW36" s="4696"/>
      <c r="JDX36" s="4696"/>
      <c r="JDY36" s="4696"/>
      <c r="JDZ36" s="4696"/>
      <c r="JEA36" s="4696"/>
      <c r="JEB36" s="4696"/>
      <c r="JEC36" s="4696"/>
      <c r="JED36" s="4696"/>
      <c r="JEE36" s="4696"/>
      <c r="JEF36" s="4696"/>
      <c r="JEG36" s="4696"/>
      <c r="JEH36" s="4696"/>
      <c r="JEI36" s="4696"/>
      <c r="JEJ36" s="4696"/>
      <c r="JEK36" s="4696"/>
      <c r="JEL36" s="4696"/>
      <c r="JEM36" s="4696"/>
      <c r="JEN36" s="4696"/>
      <c r="JEO36" s="4696"/>
      <c r="JEP36" s="4696"/>
      <c r="JEQ36" s="4696"/>
      <c r="JER36" s="4696"/>
      <c r="JES36" s="4696"/>
      <c r="JET36" s="4696"/>
      <c r="JEU36" s="4696"/>
      <c r="JEV36" s="4696"/>
      <c r="JEW36" s="4696"/>
      <c r="JEX36" s="4696"/>
      <c r="JEY36" s="4696"/>
      <c r="JEZ36" s="4696"/>
      <c r="JFA36" s="4696"/>
      <c r="JFB36" s="4696"/>
      <c r="JFC36" s="4696"/>
      <c r="JFD36" s="4696"/>
      <c r="JFE36" s="4696"/>
      <c r="JFF36" s="4696"/>
      <c r="JFG36" s="4696"/>
      <c r="JFH36" s="4696"/>
      <c r="JFI36" s="4696"/>
      <c r="JFJ36" s="4696"/>
      <c r="JFK36" s="4696"/>
      <c r="JFL36" s="4696"/>
      <c r="JFM36" s="4696"/>
      <c r="JFN36" s="4696"/>
      <c r="JFO36" s="4696"/>
      <c r="JFP36" s="4696"/>
      <c r="JFQ36" s="4696"/>
      <c r="JFR36" s="4696"/>
      <c r="JFS36" s="4696"/>
      <c r="JFT36" s="4696"/>
      <c r="JFU36" s="4696"/>
      <c r="JFV36" s="4696"/>
      <c r="JFW36" s="4696"/>
      <c r="JFX36" s="4696"/>
      <c r="JFY36" s="4696"/>
      <c r="JFZ36" s="4696"/>
      <c r="JGA36" s="4696"/>
      <c r="JGB36" s="4696"/>
      <c r="JGC36" s="4696"/>
      <c r="JGD36" s="4696"/>
      <c r="JGE36" s="4696"/>
      <c r="JGF36" s="4696"/>
      <c r="JGG36" s="4696"/>
      <c r="JGH36" s="4696"/>
      <c r="JGI36" s="4696"/>
      <c r="JGJ36" s="4696"/>
      <c r="JGK36" s="4696"/>
      <c r="JGL36" s="4696"/>
      <c r="JGM36" s="4696"/>
      <c r="JGN36" s="4696"/>
      <c r="JGO36" s="4696"/>
      <c r="JGP36" s="4696"/>
      <c r="JGQ36" s="4696"/>
      <c r="JGR36" s="4696"/>
      <c r="JGS36" s="4696"/>
      <c r="JGT36" s="4696"/>
      <c r="JGU36" s="4696"/>
      <c r="JGV36" s="4696"/>
      <c r="JGW36" s="4696"/>
      <c r="JGX36" s="4696"/>
      <c r="JGY36" s="4696"/>
      <c r="JGZ36" s="4696"/>
      <c r="JHA36" s="4696"/>
      <c r="JHB36" s="4696"/>
      <c r="JHC36" s="4696"/>
      <c r="JHD36" s="4696"/>
      <c r="JHE36" s="4696"/>
      <c r="JHF36" s="4696"/>
      <c r="JHG36" s="4696"/>
      <c r="JHH36" s="4696"/>
      <c r="JHI36" s="4696"/>
      <c r="JHJ36" s="4696"/>
      <c r="JHK36" s="4696"/>
      <c r="JHL36" s="4696"/>
      <c r="JHM36" s="4696"/>
      <c r="JHN36" s="4696"/>
      <c r="JHO36" s="4696"/>
      <c r="JHP36" s="4696"/>
      <c r="JHQ36" s="4696"/>
      <c r="JHR36" s="4696"/>
      <c r="JHS36" s="4696"/>
      <c r="JHT36" s="4696"/>
      <c r="JHU36" s="4696"/>
      <c r="JHV36" s="4696"/>
      <c r="JHW36" s="4696"/>
      <c r="JHX36" s="4696"/>
      <c r="JHY36" s="4696"/>
      <c r="JHZ36" s="4696"/>
      <c r="JIA36" s="4696"/>
      <c r="JIB36" s="4696"/>
      <c r="JIC36" s="4696"/>
      <c r="JID36" s="4696"/>
      <c r="JIE36" s="4696"/>
      <c r="JIF36" s="4696"/>
      <c r="JIG36" s="4696"/>
      <c r="JIH36" s="4696"/>
      <c r="JII36" s="4696"/>
      <c r="JIJ36" s="4696"/>
      <c r="JIK36" s="4696"/>
      <c r="JIL36" s="4696"/>
      <c r="JIM36" s="4696"/>
      <c r="JIN36" s="4696"/>
      <c r="JIO36" s="4696"/>
      <c r="JIP36" s="4696"/>
      <c r="JIQ36" s="4696"/>
      <c r="JIR36" s="4696"/>
      <c r="JIS36" s="4696"/>
      <c r="JIT36" s="4696"/>
      <c r="JIU36" s="4696"/>
      <c r="JIV36" s="4696"/>
      <c r="JIW36" s="4696"/>
      <c r="JIX36" s="4696"/>
      <c r="JIY36" s="4696"/>
      <c r="JIZ36" s="4696"/>
      <c r="JJA36" s="4696"/>
      <c r="JJB36" s="4696"/>
      <c r="JJC36" s="4696"/>
      <c r="JJD36" s="4696"/>
      <c r="JJE36" s="4696"/>
      <c r="JJF36" s="4696"/>
      <c r="JJG36" s="4696"/>
      <c r="JJH36" s="4696"/>
      <c r="JJI36" s="4696"/>
      <c r="JJJ36" s="4696"/>
      <c r="JJK36" s="4696"/>
      <c r="JJL36" s="4696"/>
      <c r="JJM36" s="4696"/>
      <c r="JJN36" s="4696"/>
      <c r="JJO36" s="4696"/>
      <c r="JJP36" s="4696"/>
      <c r="JJQ36" s="4696"/>
      <c r="JJR36" s="4696"/>
      <c r="JJS36" s="4696"/>
      <c r="JJT36" s="4696"/>
      <c r="JJU36" s="4696"/>
      <c r="JJV36" s="4696"/>
      <c r="JJW36" s="4696"/>
      <c r="JJX36" s="4696"/>
      <c r="JJY36" s="4696"/>
      <c r="JJZ36" s="4696"/>
      <c r="JKA36" s="4696"/>
      <c r="JKB36" s="4696"/>
      <c r="JKC36" s="4696"/>
      <c r="JKD36" s="4696"/>
      <c r="JKE36" s="4696"/>
      <c r="JKF36" s="4696"/>
      <c r="JKG36" s="4696"/>
      <c r="JKH36" s="4696"/>
      <c r="JKI36" s="4696"/>
      <c r="JKJ36" s="4696"/>
      <c r="JKK36" s="4696"/>
      <c r="JKL36" s="4696"/>
      <c r="JKM36" s="4696"/>
      <c r="JKN36" s="4696"/>
      <c r="JKO36" s="4696"/>
      <c r="JKP36" s="4696"/>
      <c r="JKQ36" s="4696"/>
      <c r="JKR36" s="4696"/>
      <c r="JKS36" s="4696"/>
      <c r="JKT36" s="4696"/>
      <c r="JKU36" s="4696"/>
      <c r="JKV36" s="4696"/>
      <c r="JKW36" s="4696"/>
      <c r="JKX36" s="4696"/>
      <c r="JKY36" s="4696"/>
      <c r="JKZ36" s="4696"/>
      <c r="JLA36" s="4696"/>
      <c r="JLB36" s="4696"/>
      <c r="JLC36" s="4696"/>
      <c r="JLD36" s="4696"/>
      <c r="JLE36" s="4696"/>
      <c r="JLF36" s="4696"/>
      <c r="JLG36" s="4696"/>
      <c r="JLH36" s="4696"/>
      <c r="JLI36" s="4696"/>
      <c r="JLJ36" s="4696"/>
      <c r="JLK36" s="4696"/>
      <c r="JLL36" s="4696"/>
      <c r="JLM36" s="4696"/>
      <c r="JLN36" s="4696"/>
      <c r="JLO36" s="4696"/>
      <c r="JLP36" s="4696"/>
      <c r="JLQ36" s="4696"/>
      <c r="JLR36" s="4696"/>
      <c r="JLS36" s="4696"/>
      <c r="JLT36" s="4696"/>
      <c r="JLU36" s="4696"/>
      <c r="JLV36" s="4696"/>
      <c r="JLW36" s="4696"/>
      <c r="JLX36" s="4696"/>
      <c r="JLY36" s="4696"/>
      <c r="JLZ36" s="4696"/>
      <c r="JMA36" s="4696"/>
      <c r="JMB36" s="4696"/>
      <c r="JMC36" s="4696"/>
      <c r="JMD36" s="4696"/>
      <c r="JME36" s="4696"/>
      <c r="JMF36" s="4696"/>
      <c r="JMG36" s="4696"/>
      <c r="JMH36" s="4696"/>
      <c r="JMI36" s="4696"/>
      <c r="JMJ36" s="4696"/>
      <c r="JMK36" s="4696"/>
      <c r="JML36" s="4696"/>
      <c r="JMM36" s="4696"/>
      <c r="JMN36" s="4696"/>
      <c r="JMO36" s="4696"/>
      <c r="JMP36" s="4696"/>
      <c r="JMQ36" s="4696"/>
      <c r="JMR36" s="4696"/>
      <c r="JMS36" s="4696"/>
      <c r="JMT36" s="4696"/>
      <c r="JMU36" s="4696"/>
      <c r="JMV36" s="4696"/>
      <c r="JMW36" s="4696"/>
      <c r="JMX36" s="4696"/>
      <c r="JMY36" s="4696"/>
      <c r="JMZ36" s="4696"/>
      <c r="JNA36" s="4696"/>
      <c r="JNB36" s="4696"/>
      <c r="JNC36" s="4696"/>
      <c r="JND36" s="4696"/>
      <c r="JNE36" s="4696"/>
      <c r="JNF36" s="4696"/>
      <c r="JNG36" s="4696"/>
      <c r="JNH36" s="4696"/>
      <c r="JNI36" s="4696"/>
      <c r="JNJ36" s="4696"/>
      <c r="JNK36" s="4696"/>
      <c r="JNL36" s="4696"/>
      <c r="JNM36" s="4696"/>
      <c r="JNN36" s="4696"/>
      <c r="JNO36" s="4696"/>
      <c r="JNP36" s="4696"/>
      <c r="JNQ36" s="4696"/>
      <c r="JNR36" s="4696"/>
      <c r="JNS36" s="4696"/>
      <c r="JNT36" s="4696"/>
      <c r="JNU36" s="4696"/>
      <c r="JNV36" s="4696"/>
      <c r="JNW36" s="4696"/>
      <c r="JNX36" s="4696"/>
      <c r="JNY36" s="4696"/>
      <c r="JNZ36" s="4696"/>
      <c r="JOA36" s="4696"/>
      <c r="JOB36" s="4696"/>
      <c r="JOC36" s="4696"/>
      <c r="JOD36" s="4696"/>
      <c r="JOE36" s="4696"/>
      <c r="JOF36" s="4696"/>
      <c r="JOG36" s="4696"/>
      <c r="JOH36" s="4696"/>
      <c r="JOI36" s="4696"/>
      <c r="JOJ36" s="4696"/>
      <c r="JOK36" s="4696"/>
      <c r="JOL36" s="4696"/>
      <c r="JOM36" s="4696"/>
      <c r="JON36" s="4696"/>
      <c r="JOO36" s="4696"/>
      <c r="JOP36" s="4696"/>
      <c r="JOQ36" s="4696"/>
      <c r="JOR36" s="4696"/>
      <c r="JOS36" s="4696"/>
      <c r="JOT36" s="4696"/>
      <c r="JOU36" s="4696"/>
      <c r="JOV36" s="4696"/>
      <c r="JOW36" s="4696"/>
      <c r="JOX36" s="4696"/>
      <c r="JOY36" s="4696"/>
      <c r="JOZ36" s="4696"/>
      <c r="JPA36" s="4696"/>
      <c r="JPB36" s="4696"/>
      <c r="JPC36" s="4696"/>
      <c r="JPD36" s="4696"/>
      <c r="JPE36" s="4696"/>
      <c r="JPF36" s="4696"/>
      <c r="JPG36" s="4696"/>
      <c r="JPH36" s="4696"/>
      <c r="JPI36" s="4696"/>
      <c r="JPJ36" s="4696"/>
      <c r="JPK36" s="4696"/>
      <c r="JPL36" s="4696"/>
      <c r="JPM36" s="4696"/>
      <c r="JPN36" s="4696"/>
      <c r="JPO36" s="4696"/>
      <c r="JPP36" s="4696"/>
      <c r="JPQ36" s="4696"/>
      <c r="JPR36" s="4696"/>
      <c r="JPS36" s="4696"/>
      <c r="JPT36" s="4696"/>
      <c r="JPU36" s="4696"/>
      <c r="JPV36" s="4696"/>
      <c r="JPW36" s="4696"/>
      <c r="JPX36" s="4696"/>
      <c r="JPY36" s="4696"/>
      <c r="JPZ36" s="4696"/>
      <c r="JQA36" s="4696"/>
      <c r="JQB36" s="4696"/>
      <c r="JQC36" s="4696"/>
      <c r="JQD36" s="4696"/>
      <c r="JQE36" s="4696"/>
      <c r="JQF36" s="4696"/>
      <c r="JQG36" s="4696"/>
      <c r="JQH36" s="4696"/>
      <c r="JQI36" s="4696"/>
      <c r="JQJ36" s="4696"/>
      <c r="JQK36" s="4696"/>
      <c r="JQL36" s="4696"/>
      <c r="JQM36" s="4696"/>
      <c r="JQN36" s="4696"/>
      <c r="JQO36" s="4696"/>
      <c r="JQP36" s="4696"/>
      <c r="JQQ36" s="4696"/>
      <c r="JQR36" s="4696"/>
      <c r="JQS36" s="4696"/>
      <c r="JQT36" s="4696"/>
      <c r="JQU36" s="4696"/>
      <c r="JQV36" s="4696"/>
      <c r="JQW36" s="4696"/>
      <c r="JQX36" s="4696"/>
      <c r="JQY36" s="4696"/>
      <c r="JQZ36" s="4696"/>
      <c r="JRA36" s="4696"/>
      <c r="JRB36" s="4696"/>
      <c r="JRC36" s="4696"/>
      <c r="JRD36" s="4696"/>
      <c r="JRE36" s="4696"/>
      <c r="JRF36" s="4696"/>
      <c r="JRG36" s="4696"/>
      <c r="JRH36" s="4696"/>
      <c r="JRI36" s="4696"/>
      <c r="JRJ36" s="4696"/>
      <c r="JRK36" s="4696"/>
      <c r="JRL36" s="4696"/>
      <c r="JRM36" s="4696"/>
      <c r="JRN36" s="4696"/>
      <c r="JRO36" s="4696"/>
      <c r="JRP36" s="4696"/>
      <c r="JRQ36" s="4696"/>
      <c r="JRR36" s="4696"/>
      <c r="JRS36" s="4696"/>
      <c r="JRT36" s="4696"/>
      <c r="JRU36" s="4696"/>
      <c r="JRV36" s="4696"/>
      <c r="JRW36" s="4696"/>
      <c r="JRX36" s="4696"/>
      <c r="JRY36" s="4696"/>
      <c r="JRZ36" s="4696"/>
      <c r="JSA36" s="4696"/>
      <c r="JSB36" s="4696"/>
      <c r="JSC36" s="4696"/>
      <c r="JSD36" s="4696"/>
      <c r="JSE36" s="4696"/>
      <c r="JSF36" s="4696"/>
      <c r="JSG36" s="4696"/>
      <c r="JSH36" s="4696"/>
      <c r="JSI36" s="4696"/>
      <c r="JSJ36" s="4696"/>
      <c r="JSK36" s="4696"/>
      <c r="JSL36" s="4696"/>
      <c r="JSM36" s="4696"/>
      <c r="JSN36" s="4696"/>
      <c r="JSO36" s="4696"/>
      <c r="JSP36" s="4696"/>
      <c r="JSQ36" s="4696"/>
      <c r="JSR36" s="4696"/>
      <c r="JSS36" s="4696"/>
      <c r="JST36" s="4696"/>
      <c r="JSU36" s="4696"/>
      <c r="JSV36" s="4696"/>
      <c r="JSW36" s="4696"/>
      <c r="JSX36" s="4696"/>
      <c r="JSY36" s="4696"/>
      <c r="JSZ36" s="4696"/>
      <c r="JTA36" s="4696"/>
      <c r="JTB36" s="4696"/>
      <c r="JTC36" s="4696"/>
      <c r="JTD36" s="4696"/>
      <c r="JTE36" s="4696"/>
      <c r="JTF36" s="4696"/>
      <c r="JTG36" s="4696"/>
      <c r="JTH36" s="4696"/>
      <c r="JTI36" s="4696"/>
      <c r="JTJ36" s="4696"/>
      <c r="JTK36" s="4696"/>
      <c r="JTL36" s="4696"/>
      <c r="JTM36" s="4696"/>
      <c r="JTN36" s="4696"/>
      <c r="JTO36" s="4696"/>
      <c r="JTP36" s="4696"/>
      <c r="JTQ36" s="4696"/>
      <c r="JTR36" s="4696"/>
      <c r="JTS36" s="4696"/>
      <c r="JTT36" s="4696"/>
      <c r="JTU36" s="4696"/>
      <c r="JTV36" s="4696"/>
      <c r="JTW36" s="4696"/>
      <c r="JTX36" s="4696"/>
      <c r="JTY36" s="4696"/>
      <c r="JTZ36" s="4696"/>
      <c r="JUA36" s="4696"/>
      <c r="JUB36" s="4696"/>
      <c r="JUC36" s="4696"/>
      <c r="JUD36" s="4696"/>
      <c r="JUE36" s="4696"/>
      <c r="JUF36" s="4696"/>
      <c r="JUG36" s="4696"/>
      <c r="JUH36" s="4696"/>
      <c r="JUI36" s="4696"/>
      <c r="JUJ36" s="4696"/>
      <c r="JUK36" s="4696"/>
      <c r="JUL36" s="4696"/>
      <c r="JUM36" s="4696"/>
      <c r="JUN36" s="4696"/>
      <c r="JUO36" s="4696"/>
      <c r="JUP36" s="4696"/>
      <c r="JUQ36" s="4696"/>
      <c r="JUR36" s="4696"/>
      <c r="JUS36" s="4696"/>
      <c r="JUT36" s="4696"/>
      <c r="JUU36" s="4696"/>
      <c r="JUV36" s="4696"/>
      <c r="JUW36" s="4696"/>
      <c r="JUX36" s="4696"/>
      <c r="JUY36" s="4696"/>
      <c r="JUZ36" s="4696"/>
      <c r="JVA36" s="4696"/>
      <c r="JVB36" s="4696"/>
      <c r="JVC36" s="4696"/>
      <c r="JVD36" s="4696"/>
      <c r="JVE36" s="4696"/>
      <c r="JVF36" s="4696"/>
      <c r="JVG36" s="4696"/>
      <c r="JVH36" s="4696"/>
      <c r="JVI36" s="4696"/>
      <c r="JVJ36" s="4696"/>
      <c r="JVK36" s="4696"/>
      <c r="JVL36" s="4696"/>
      <c r="JVM36" s="4696"/>
      <c r="JVN36" s="4696"/>
      <c r="JVO36" s="4696"/>
      <c r="JVP36" s="4696"/>
      <c r="JVQ36" s="4696"/>
      <c r="JVR36" s="4696"/>
      <c r="JVS36" s="4696"/>
      <c r="JVT36" s="4696"/>
      <c r="JVU36" s="4696"/>
      <c r="JVV36" s="4696"/>
      <c r="JVW36" s="4696"/>
      <c r="JVX36" s="4696"/>
      <c r="JVY36" s="4696"/>
      <c r="JVZ36" s="4696"/>
      <c r="JWA36" s="4696"/>
      <c r="JWB36" s="4696"/>
      <c r="JWC36" s="4696"/>
      <c r="JWD36" s="4696"/>
      <c r="JWE36" s="4696"/>
      <c r="JWF36" s="4696"/>
      <c r="JWG36" s="4696"/>
      <c r="JWH36" s="4696"/>
      <c r="JWI36" s="4696"/>
      <c r="JWJ36" s="4696"/>
      <c r="JWK36" s="4696"/>
      <c r="JWL36" s="4696"/>
      <c r="JWM36" s="4696"/>
      <c r="JWN36" s="4696"/>
      <c r="JWO36" s="4696"/>
      <c r="JWP36" s="4696"/>
      <c r="JWQ36" s="4696"/>
      <c r="JWR36" s="4696"/>
      <c r="JWS36" s="4696"/>
      <c r="JWT36" s="4696"/>
      <c r="JWU36" s="4696"/>
      <c r="JWV36" s="4696"/>
      <c r="JWW36" s="4696"/>
      <c r="JWX36" s="4696"/>
      <c r="JWY36" s="4696"/>
      <c r="JWZ36" s="4696"/>
      <c r="JXA36" s="4696"/>
      <c r="JXB36" s="4696"/>
      <c r="JXC36" s="4696"/>
      <c r="JXD36" s="4696"/>
      <c r="JXE36" s="4696"/>
      <c r="JXF36" s="4696"/>
      <c r="JXG36" s="4696"/>
      <c r="JXH36" s="4696"/>
      <c r="JXI36" s="4696"/>
      <c r="JXJ36" s="4696"/>
      <c r="JXK36" s="4696"/>
      <c r="JXL36" s="4696"/>
      <c r="JXM36" s="4696"/>
      <c r="JXN36" s="4696"/>
      <c r="JXO36" s="4696"/>
      <c r="JXP36" s="4696"/>
      <c r="JXQ36" s="4696"/>
      <c r="JXR36" s="4696"/>
      <c r="JXS36" s="4696"/>
      <c r="JXT36" s="4696"/>
      <c r="JXU36" s="4696"/>
      <c r="JXV36" s="4696"/>
      <c r="JXW36" s="4696"/>
      <c r="JXX36" s="4696"/>
      <c r="JXY36" s="4696"/>
      <c r="JXZ36" s="4696"/>
      <c r="JYA36" s="4696"/>
      <c r="JYB36" s="4696"/>
      <c r="JYC36" s="4696"/>
      <c r="JYD36" s="4696"/>
      <c r="JYE36" s="4696"/>
      <c r="JYF36" s="4696"/>
      <c r="JYG36" s="4696"/>
      <c r="JYH36" s="4696"/>
      <c r="JYI36" s="4696"/>
      <c r="JYJ36" s="4696"/>
      <c r="JYK36" s="4696"/>
      <c r="JYL36" s="4696"/>
      <c r="JYM36" s="4696"/>
      <c r="JYN36" s="4696"/>
      <c r="JYO36" s="4696"/>
      <c r="JYP36" s="4696"/>
      <c r="JYQ36" s="4696"/>
      <c r="JYR36" s="4696"/>
      <c r="JYS36" s="4696"/>
      <c r="JYT36" s="4696"/>
      <c r="JYU36" s="4696"/>
      <c r="JYV36" s="4696"/>
      <c r="JYW36" s="4696"/>
      <c r="JYX36" s="4696"/>
      <c r="JYY36" s="4696"/>
      <c r="JYZ36" s="4696"/>
      <c r="JZA36" s="4696"/>
      <c r="JZB36" s="4696"/>
      <c r="JZC36" s="4696"/>
      <c r="JZD36" s="4696"/>
      <c r="JZE36" s="4696"/>
      <c r="JZF36" s="4696"/>
      <c r="JZG36" s="4696"/>
      <c r="JZH36" s="4696"/>
      <c r="JZI36" s="4696"/>
      <c r="JZJ36" s="4696"/>
      <c r="JZK36" s="4696"/>
      <c r="JZL36" s="4696"/>
      <c r="JZM36" s="4696"/>
      <c r="JZN36" s="4696"/>
      <c r="JZO36" s="4696"/>
      <c r="JZP36" s="4696"/>
      <c r="JZQ36" s="4696"/>
      <c r="JZR36" s="4696"/>
      <c r="JZS36" s="4696"/>
      <c r="JZT36" s="4696"/>
      <c r="JZU36" s="4696"/>
      <c r="JZV36" s="4696"/>
      <c r="JZW36" s="4696"/>
      <c r="JZX36" s="4696"/>
      <c r="JZY36" s="4696"/>
      <c r="JZZ36" s="4696"/>
      <c r="KAA36" s="4696"/>
      <c r="KAB36" s="4696"/>
      <c r="KAC36" s="4696"/>
      <c r="KAD36" s="4696"/>
      <c r="KAE36" s="4696"/>
      <c r="KAF36" s="4696"/>
      <c r="KAG36" s="4696"/>
      <c r="KAH36" s="4696"/>
      <c r="KAI36" s="4696"/>
      <c r="KAJ36" s="4696"/>
      <c r="KAK36" s="4696"/>
      <c r="KAL36" s="4696"/>
      <c r="KAM36" s="4696"/>
      <c r="KAN36" s="4696"/>
      <c r="KAO36" s="4696"/>
      <c r="KAP36" s="4696"/>
      <c r="KAQ36" s="4696"/>
      <c r="KAR36" s="4696"/>
      <c r="KAS36" s="4696"/>
      <c r="KAT36" s="4696"/>
      <c r="KAU36" s="4696"/>
      <c r="KAV36" s="4696"/>
      <c r="KAW36" s="4696"/>
      <c r="KAX36" s="4696"/>
      <c r="KAY36" s="4696"/>
      <c r="KAZ36" s="4696"/>
      <c r="KBA36" s="4696"/>
      <c r="KBB36" s="4696"/>
      <c r="KBC36" s="4696"/>
      <c r="KBD36" s="4696"/>
      <c r="KBE36" s="4696"/>
      <c r="KBF36" s="4696"/>
      <c r="KBG36" s="4696"/>
      <c r="KBH36" s="4696"/>
      <c r="KBI36" s="4696"/>
      <c r="KBJ36" s="4696"/>
      <c r="KBK36" s="4696"/>
      <c r="KBL36" s="4696"/>
      <c r="KBM36" s="4696"/>
      <c r="KBN36" s="4696"/>
      <c r="KBO36" s="4696"/>
      <c r="KBP36" s="4696"/>
      <c r="KBQ36" s="4696"/>
      <c r="KBR36" s="4696"/>
      <c r="KBS36" s="4696"/>
      <c r="KBT36" s="4696"/>
      <c r="KBU36" s="4696"/>
      <c r="KBV36" s="4696"/>
      <c r="KBW36" s="4696"/>
      <c r="KBX36" s="4696"/>
      <c r="KBY36" s="4696"/>
      <c r="KBZ36" s="4696"/>
      <c r="KCA36" s="4696"/>
      <c r="KCB36" s="4696"/>
      <c r="KCC36" s="4696"/>
      <c r="KCD36" s="4696"/>
      <c r="KCE36" s="4696"/>
      <c r="KCF36" s="4696"/>
      <c r="KCG36" s="4696"/>
      <c r="KCH36" s="4696"/>
      <c r="KCI36" s="4696"/>
      <c r="KCJ36" s="4696"/>
      <c r="KCK36" s="4696"/>
      <c r="KCL36" s="4696"/>
      <c r="KCM36" s="4696"/>
      <c r="KCN36" s="4696"/>
      <c r="KCO36" s="4696"/>
      <c r="KCP36" s="4696"/>
      <c r="KCQ36" s="4696"/>
      <c r="KCR36" s="4696"/>
      <c r="KCS36" s="4696"/>
      <c r="KCT36" s="4696"/>
      <c r="KCU36" s="4696"/>
      <c r="KCV36" s="4696"/>
      <c r="KCW36" s="4696"/>
      <c r="KCX36" s="4696"/>
      <c r="KCY36" s="4696"/>
      <c r="KCZ36" s="4696"/>
      <c r="KDA36" s="4696"/>
      <c r="KDB36" s="4696"/>
      <c r="KDC36" s="4696"/>
      <c r="KDD36" s="4696"/>
      <c r="KDE36" s="4696"/>
      <c r="KDF36" s="4696"/>
      <c r="KDG36" s="4696"/>
      <c r="KDH36" s="4696"/>
      <c r="KDI36" s="4696"/>
      <c r="KDJ36" s="4696"/>
      <c r="KDK36" s="4696"/>
      <c r="KDL36" s="4696"/>
      <c r="KDM36" s="4696"/>
      <c r="KDN36" s="4696"/>
      <c r="KDO36" s="4696"/>
      <c r="KDP36" s="4696"/>
      <c r="KDQ36" s="4696"/>
      <c r="KDR36" s="4696"/>
      <c r="KDS36" s="4696"/>
      <c r="KDT36" s="4696"/>
      <c r="KDU36" s="4696"/>
      <c r="KDV36" s="4696"/>
      <c r="KDW36" s="4696"/>
      <c r="KDX36" s="4696"/>
      <c r="KDY36" s="4696"/>
      <c r="KDZ36" s="4696"/>
      <c r="KEA36" s="4696"/>
      <c r="KEB36" s="4696"/>
      <c r="KEC36" s="4696"/>
      <c r="KED36" s="4696"/>
      <c r="KEE36" s="4696"/>
      <c r="KEF36" s="4696"/>
      <c r="KEG36" s="4696"/>
      <c r="KEH36" s="4696"/>
      <c r="KEI36" s="4696"/>
      <c r="KEJ36" s="4696"/>
      <c r="KEK36" s="4696"/>
      <c r="KEL36" s="4696"/>
      <c r="KEM36" s="4696"/>
      <c r="KEN36" s="4696"/>
      <c r="KEO36" s="4696"/>
      <c r="KEP36" s="4696"/>
      <c r="KEQ36" s="4696"/>
      <c r="KER36" s="4696"/>
      <c r="KES36" s="4696"/>
      <c r="KET36" s="4696"/>
      <c r="KEU36" s="4696"/>
      <c r="KEV36" s="4696"/>
      <c r="KEW36" s="4696"/>
      <c r="KEX36" s="4696"/>
      <c r="KEY36" s="4696"/>
      <c r="KEZ36" s="4696"/>
      <c r="KFA36" s="4696"/>
      <c r="KFB36" s="4696"/>
      <c r="KFC36" s="4696"/>
      <c r="KFD36" s="4696"/>
      <c r="KFE36" s="4696"/>
      <c r="KFF36" s="4696"/>
      <c r="KFG36" s="4696"/>
      <c r="KFH36" s="4696"/>
      <c r="KFI36" s="4696"/>
      <c r="KFJ36" s="4696"/>
      <c r="KFK36" s="4696"/>
      <c r="KFL36" s="4696"/>
      <c r="KFM36" s="4696"/>
      <c r="KFN36" s="4696"/>
      <c r="KFO36" s="4696"/>
      <c r="KFP36" s="4696"/>
      <c r="KFQ36" s="4696"/>
      <c r="KFR36" s="4696"/>
      <c r="KFS36" s="4696"/>
      <c r="KFT36" s="4696"/>
      <c r="KFU36" s="4696"/>
      <c r="KFV36" s="4696"/>
      <c r="KFW36" s="4696"/>
      <c r="KFX36" s="4696"/>
      <c r="KFY36" s="4696"/>
      <c r="KFZ36" s="4696"/>
      <c r="KGA36" s="4696"/>
      <c r="KGB36" s="4696"/>
      <c r="KGC36" s="4696"/>
      <c r="KGD36" s="4696"/>
      <c r="KGE36" s="4696"/>
      <c r="KGF36" s="4696"/>
      <c r="KGG36" s="4696"/>
      <c r="KGH36" s="4696"/>
      <c r="KGI36" s="4696"/>
      <c r="KGJ36" s="4696"/>
      <c r="KGK36" s="4696"/>
      <c r="KGL36" s="4696"/>
      <c r="KGM36" s="4696"/>
      <c r="KGN36" s="4696"/>
      <c r="KGO36" s="4696"/>
      <c r="KGP36" s="4696"/>
      <c r="KGQ36" s="4696"/>
      <c r="KGR36" s="4696"/>
      <c r="KGS36" s="4696"/>
      <c r="KGT36" s="4696"/>
      <c r="KGU36" s="4696"/>
      <c r="KGV36" s="4696"/>
      <c r="KGW36" s="4696"/>
      <c r="KGX36" s="4696"/>
      <c r="KGY36" s="4696"/>
      <c r="KGZ36" s="4696"/>
      <c r="KHA36" s="4696"/>
      <c r="KHB36" s="4696"/>
      <c r="KHC36" s="4696"/>
      <c r="KHD36" s="4696"/>
      <c r="KHE36" s="4696"/>
      <c r="KHF36" s="4696"/>
      <c r="KHG36" s="4696"/>
      <c r="KHH36" s="4696"/>
      <c r="KHI36" s="4696"/>
      <c r="KHJ36" s="4696"/>
      <c r="KHK36" s="4696"/>
      <c r="KHL36" s="4696"/>
      <c r="KHM36" s="4696"/>
      <c r="KHN36" s="4696"/>
      <c r="KHO36" s="4696"/>
      <c r="KHP36" s="4696"/>
      <c r="KHQ36" s="4696"/>
      <c r="KHR36" s="4696"/>
      <c r="KHS36" s="4696"/>
      <c r="KHT36" s="4696"/>
      <c r="KHU36" s="4696"/>
      <c r="KHV36" s="4696"/>
      <c r="KHW36" s="4696"/>
      <c r="KHX36" s="4696"/>
      <c r="KHY36" s="4696"/>
      <c r="KHZ36" s="4696"/>
      <c r="KIA36" s="4696"/>
      <c r="KIB36" s="4696"/>
      <c r="KIC36" s="4696"/>
      <c r="KID36" s="4696"/>
      <c r="KIE36" s="4696"/>
      <c r="KIF36" s="4696"/>
      <c r="KIG36" s="4696"/>
      <c r="KIH36" s="4696"/>
      <c r="KII36" s="4696"/>
      <c r="KIJ36" s="4696"/>
      <c r="KIK36" s="4696"/>
      <c r="KIL36" s="4696"/>
      <c r="KIM36" s="4696"/>
      <c r="KIN36" s="4696"/>
      <c r="KIO36" s="4696"/>
      <c r="KIP36" s="4696"/>
      <c r="KIQ36" s="4696"/>
      <c r="KIR36" s="4696"/>
      <c r="KIS36" s="4696"/>
      <c r="KIT36" s="4696"/>
      <c r="KIU36" s="4696"/>
      <c r="KIV36" s="4696"/>
      <c r="KIW36" s="4696"/>
      <c r="KIX36" s="4696"/>
      <c r="KIY36" s="4696"/>
      <c r="KIZ36" s="4696"/>
      <c r="KJA36" s="4696"/>
      <c r="KJB36" s="4696"/>
      <c r="KJC36" s="4696"/>
      <c r="KJD36" s="4696"/>
      <c r="KJE36" s="4696"/>
      <c r="KJF36" s="4696"/>
      <c r="KJG36" s="4696"/>
      <c r="KJH36" s="4696"/>
      <c r="KJI36" s="4696"/>
      <c r="KJJ36" s="4696"/>
      <c r="KJK36" s="4696"/>
      <c r="KJL36" s="4696"/>
      <c r="KJM36" s="4696"/>
      <c r="KJN36" s="4696"/>
      <c r="KJO36" s="4696"/>
      <c r="KJP36" s="4696"/>
      <c r="KJQ36" s="4696"/>
      <c r="KJR36" s="4696"/>
      <c r="KJS36" s="4696"/>
      <c r="KJT36" s="4696"/>
      <c r="KJU36" s="4696"/>
      <c r="KJV36" s="4696"/>
      <c r="KJW36" s="4696"/>
      <c r="KJX36" s="4696"/>
      <c r="KJY36" s="4696"/>
      <c r="KJZ36" s="4696"/>
      <c r="KKA36" s="4696"/>
      <c r="KKB36" s="4696"/>
      <c r="KKC36" s="4696"/>
      <c r="KKD36" s="4696"/>
      <c r="KKE36" s="4696"/>
      <c r="KKF36" s="4696"/>
      <c r="KKG36" s="4696"/>
      <c r="KKH36" s="4696"/>
      <c r="KKI36" s="4696"/>
      <c r="KKJ36" s="4696"/>
      <c r="KKK36" s="4696"/>
      <c r="KKL36" s="4696"/>
      <c r="KKM36" s="4696"/>
      <c r="KKN36" s="4696"/>
      <c r="KKO36" s="4696"/>
      <c r="KKP36" s="4696"/>
      <c r="KKQ36" s="4696"/>
      <c r="KKR36" s="4696"/>
      <c r="KKS36" s="4696"/>
      <c r="KKT36" s="4696"/>
      <c r="KKU36" s="4696"/>
      <c r="KKV36" s="4696"/>
      <c r="KKW36" s="4696"/>
      <c r="KKX36" s="4696"/>
      <c r="KKY36" s="4696"/>
      <c r="KKZ36" s="4696"/>
      <c r="KLA36" s="4696"/>
      <c r="KLB36" s="4696"/>
      <c r="KLC36" s="4696"/>
      <c r="KLD36" s="4696"/>
      <c r="KLE36" s="4696"/>
      <c r="KLF36" s="4696"/>
      <c r="KLG36" s="4696"/>
      <c r="KLH36" s="4696"/>
      <c r="KLI36" s="4696"/>
      <c r="KLJ36" s="4696"/>
      <c r="KLK36" s="4696"/>
      <c r="KLL36" s="4696"/>
      <c r="KLM36" s="4696"/>
      <c r="KLN36" s="4696"/>
      <c r="KLO36" s="4696"/>
      <c r="KLP36" s="4696"/>
      <c r="KLQ36" s="4696"/>
      <c r="KLR36" s="4696"/>
      <c r="KLS36" s="4696"/>
      <c r="KLT36" s="4696"/>
      <c r="KLU36" s="4696"/>
      <c r="KLV36" s="4696"/>
      <c r="KLW36" s="4696"/>
      <c r="KLX36" s="4696"/>
      <c r="KLY36" s="4696"/>
      <c r="KLZ36" s="4696"/>
      <c r="KMA36" s="4696"/>
      <c r="KMB36" s="4696"/>
      <c r="KMC36" s="4696"/>
      <c r="KMD36" s="4696"/>
      <c r="KME36" s="4696"/>
      <c r="KMF36" s="4696"/>
      <c r="KMG36" s="4696"/>
      <c r="KMH36" s="4696"/>
      <c r="KMI36" s="4696"/>
      <c r="KMJ36" s="4696"/>
      <c r="KMK36" s="4696"/>
      <c r="KML36" s="4696"/>
      <c r="KMM36" s="4696"/>
      <c r="KMN36" s="4696"/>
      <c r="KMO36" s="4696"/>
      <c r="KMP36" s="4696"/>
      <c r="KMQ36" s="4696"/>
      <c r="KMR36" s="4696"/>
      <c r="KMS36" s="4696"/>
      <c r="KMT36" s="4696"/>
      <c r="KMU36" s="4696"/>
      <c r="KMV36" s="4696"/>
      <c r="KMW36" s="4696"/>
      <c r="KMX36" s="4696"/>
      <c r="KMY36" s="4696"/>
      <c r="KMZ36" s="4696"/>
      <c r="KNA36" s="4696"/>
      <c r="KNB36" s="4696"/>
      <c r="KNC36" s="4696"/>
      <c r="KND36" s="4696"/>
      <c r="KNE36" s="4696"/>
      <c r="KNF36" s="4696"/>
      <c r="KNG36" s="4696"/>
      <c r="KNH36" s="4696"/>
      <c r="KNI36" s="4696"/>
      <c r="KNJ36" s="4696"/>
      <c r="KNK36" s="4696"/>
      <c r="KNL36" s="4696"/>
      <c r="KNM36" s="4696"/>
      <c r="KNN36" s="4696"/>
      <c r="KNO36" s="4696"/>
      <c r="KNP36" s="4696"/>
      <c r="KNQ36" s="4696"/>
      <c r="KNR36" s="4696"/>
      <c r="KNS36" s="4696"/>
      <c r="KNT36" s="4696"/>
      <c r="KNU36" s="4696"/>
      <c r="KNV36" s="4696"/>
      <c r="KNW36" s="4696"/>
      <c r="KNX36" s="4696"/>
      <c r="KNY36" s="4696"/>
      <c r="KNZ36" s="4696"/>
      <c r="KOA36" s="4696"/>
      <c r="KOB36" s="4696"/>
      <c r="KOC36" s="4696"/>
      <c r="KOD36" s="4696"/>
      <c r="KOE36" s="4696"/>
      <c r="KOF36" s="4696"/>
      <c r="KOG36" s="4696"/>
      <c r="KOH36" s="4696"/>
      <c r="KOI36" s="4696"/>
      <c r="KOJ36" s="4696"/>
      <c r="KOK36" s="4696"/>
      <c r="KOL36" s="4696"/>
      <c r="KOM36" s="4696"/>
      <c r="KON36" s="4696"/>
      <c r="KOO36" s="4696"/>
      <c r="KOP36" s="4696"/>
      <c r="KOQ36" s="4696"/>
      <c r="KOR36" s="4696"/>
      <c r="KOS36" s="4696"/>
      <c r="KOT36" s="4696"/>
      <c r="KOU36" s="4696"/>
      <c r="KOV36" s="4696"/>
      <c r="KOW36" s="4696"/>
      <c r="KOX36" s="4696"/>
      <c r="KOY36" s="4696"/>
      <c r="KOZ36" s="4696"/>
      <c r="KPA36" s="4696"/>
      <c r="KPB36" s="4696"/>
      <c r="KPC36" s="4696"/>
      <c r="KPD36" s="4696"/>
      <c r="KPE36" s="4696"/>
      <c r="KPF36" s="4696"/>
      <c r="KPG36" s="4696"/>
      <c r="KPH36" s="4696"/>
      <c r="KPI36" s="4696"/>
      <c r="KPJ36" s="4696"/>
      <c r="KPK36" s="4696"/>
      <c r="KPL36" s="4696"/>
      <c r="KPM36" s="4696"/>
      <c r="KPN36" s="4696"/>
      <c r="KPO36" s="4696"/>
      <c r="KPP36" s="4696"/>
      <c r="KPQ36" s="4696"/>
      <c r="KPR36" s="4696"/>
      <c r="KPS36" s="4696"/>
      <c r="KPT36" s="4696"/>
      <c r="KPU36" s="4696"/>
      <c r="KPV36" s="4696"/>
      <c r="KPW36" s="4696"/>
      <c r="KPX36" s="4696"/>
      <c r="KPY36" s="4696"/>
      <c r="KPZ36" s="4696"/>
      <c r="KQA36" s="4696"/>
      <c r="KQB36" s="4696"/>
      <c r="KQC36" s="4696"/>
      <c r="KQD36" s="4696"/>
      <c r="KQE36" s="4696"/>
      <c r="KQF36" s="4696"/>
      <c r="KQG36" s="4696"/>
      <c r="KQH36" s="4696"/>
      <c r="KQI36" s="4696"/>
      <c r="KQJ36" s="4696"/>
      <c r="KQK36" s="4696"/>
      <c r="KQL36" s="4696"/>
      <c r="KQM36" s="4696"/>
      <c r="KQN36" s="4696"/>
      <c r="KQO36" s="4696"/>
      <c r="KQP36" s="4696"/>
      <c r="KQQ36" s="4696"/>
      <c r="KQR36" s="4696"/>
      <c r="KQS36" s="4696"/>
      <c r="KQT36" s="4696"/>
      <c r="KQU36" s="4696"/>
      <c r="KQV36" s="4696"/>
      <c r="KQW36" s="4696"/>
      <c r="KQX36" s="4696"/>
      <c r="KQY36" s="4696"/>
      <c r="KQZ36" s="4696"/>
      <c r="KRA36" s="4696"/>
      <c r="KRB36" s="4696"/>
      <c r="KRC36" s="4696"/>
      <c r="KRD36" s="4696"/>
      <c r="KRE36" s="4696"/>
      <c r="KRF36" s="4696"/>
      <c r="KRG36" s="4696"/>
      <c r="KRH36" s="4696"/>
      <c r="KRI36" s="4696"/>
      <c r="KRJ36" s="4696"/>
      <c r="KRK36" s="4696"/>
      <c r="KRL36" s="4696"/>
      <c r="KRM36" s="4696"/>
      <c r="KRN36" s="4696"/>
      <c r="KRO36" s="4696"/>
      <c r="KRP36" s="4696"/>
      <c r="KRQ36" s="4696"/>
      <c r="KRR36" s="4696"/>
      <c r="KRS36" s="4696"/>
      <c r="KRT36" s="4696"/>
      <c r="KRU36" s="4696"/>
      <c r="KRV36" s="4696"/>
      <c r="KRW36" s="4696"/>
      <c r="KRX36" s="4696"/>
      <c r="KRY36" s="4696"/>
      <c r="KRZ36" s="4696"/>
      <c r="KSA36" s="4696"/>
      <c r="KSB36" s="4696"/>
      <c r="KSC36" s="4696"/>
      <c r="KSD36" s="4696"/>
      <c r="KSE36" s="4696"/>
      <c r="KSF36" s="4696"/>
      <c r="KSG36" s="4696"/>
      <c r="KSH36" s="4696"/>
      <c r="KSI36" s="4696"/>
      <c r="KSJ36" s="4696"/>
      <c r="KSK36" s="4696"/>
      <c r="KSL36" s="4696"/>
      <c r="KSM36" s="4696"/>
      <c r="KSN36" s="4696"/>
      <c r="KSO36" s="4696"/>
      <c r="KSP36" s="4696"/>
      <c r="KSQ36" s="4696"/>
      <c r="KSR36" s="4696"/>
      <c r="KSS36" s="4696"/>
      <c r="KST36" s="4696"/>
      <c r="KSU36" s="4696"/>
      <c r="KSV36" s="4696"/>
      <c r="KSW36" s="4696"/>
      <c r="KSX36" s="4696"/>
      <c r="KSY36" s="4696"/>
      <c r="KSZ36" s="4696"/>
      <c r="KTA36" s="4696"/>
      <c r="KTB36" s="4696"/>
      <c r="KTC36" s="4696"/>
      <c r="KTD36" s="4696"/>
      <c r="KTE36" s="4696"/>
      <c r="KTF36" s="4696"/>
      <c r="KTG36" s="4696"/>
      <c r="KTH36" s="4696"/>
      <c r="KTI36" s="4696"/>
      <c r="KTJ36" s="4696"/>
      <c r="KTK36" s="4696"/>
      <c r="KTL36" s="4696"/>
      <c r="KTM36" s="4696"/>
      <c r="KTN36" s="4696"/>
      <c r="KTO36" s="4696"/>
      <c r="KTP36" s="4696"/>
      <c r="KTQ36" s="4696"/>
      <c r="KTR36" s="4696"/>
      <c r="KTS36" s="4696"/>
      <c r="KTT36" s="4696"/>
      <c r="KTU36" s="4696"/>
      <c r="KTV36" s="4696"/>
      <c r="KTW36" s="4696"/>
      <c r="KTX36" s="4696"/>
      <c r="KTY36" s="4696"/>
      <c r="KTZ36" s="4696"/>
      <c r="KUA36" s="4696"/>
      <c r="KUB36" s="4696"/>
      <c r="KUC36" s="4696"/>
      <c r="KUD36" s="4696"/>
      <c r="KUE36" s="4696"/>
      <c r="KUF36" s="4696"/>
      <c r="KUG36" s="4696"/>
      <c r="KUH36" s="4696"/>
      <c r="KUI36" s="4696"/>
      <c r="KUJ36" s="4696"/>
      <c r="KUK36" s="4696"/>
      <c r="KUL36" s="4696"/>
      <c r="KUM36" s="4696"/>
      <c r="KUN36" s="4696"/>
      <c r="KUO36" s="4696"/>
      <c r="KUP36" s="4696"/>
      <c r="KUQ36" s="4696"/>
      <c r="KUR36" s="4696"/>
      <c r="KUS36" s="4696"/>
      <c r="KUT36" s="4696"/>
      <c r="KUU36" s="4696"/>
      <c r="KUV36" s="4696"/>
      <c r="KUW36" s="4696"/>
      <c r="KUX36" s="4696"/>
      <c r="KUY36" s="4696"/>
      <c r="KUZ36" s="4696"/>
      <c r="KVA36" s="4696"/>
      <c r="KVB36" s="4696"/>
      <c r="KVC36" s="4696"/>
      <c r="KVD36" s="4696"/>
      <c r="KVE36" s="4696"/>
      <c r="KVF36" s="4696"/>
      <c r="KVG36" s="4696"/>
      <c r="KVH36" s="4696"/>
      <c r="KVI36" s="4696"/>
      <c r="KVJ36" s="4696"/>
      <c r="KVK36" s="4696"/>
      <c r="KVL36" s="4696"/>
      <c r="KVM36" s="4696"/>
      <c r="KVN36" s="4696"/>
      <c r="KVO36" s="4696"/>
      <c r="KVP36" s="4696"/>
      <c r="KVQ36" s="4696"/>
      <c r="KVR36" s="4696"/>
      <c r="KVS36" s="4696"/>
      <c r="KVT36" s="4696"/>
      <c r="KVU36" s="4696"/>
      <c r="KVV36" s="4696"/>
      <c r="KVW36" s="4696"/>
      <c r="KVX36" s="4696"/>
      <c r="KVY36" s="4696"/>
      <c r="KVZ36" s="4696"/>
      <c r="KWA36" s="4696"/>
      <c r="KWB36" s="4696"/>
      <c r="KWC36" s="4696"/>
      <c r="KWD36" s="4696"/>
      <c r="KWE36" s="4696"/>
      <c r="KWF36" s="4696"/>
      <c r="KWG36" s="4696"/>
      <c r="KWH36" s="4696"/>
      <c r="KWI36" s="4696"/>
      <c r="KWJ36" s="4696"/>
      <c r="KWK36" s="4696"/>
      <c r="KWL36" s="4696"/>
      <c r="KWM36" s="4696"/>
      <c r="KWN36" s="4696"/>
      <c r="KWO36" s="4696"/>
      <c r="KWP36" s="4696"/>
      <c r="KWQ36" s="4696"/>
      <c r="KWR36" s="4696"/>
      <c r="KWS36" s="4696"/>
      <c r="KWT36" s="4696"/>
      <c r="KWU36" s="4696"/>
      <c r="KWV36" s="4696"/>
      <c r="KWW36" s="4696"/>
      <c r="KWX36" s="4696"/>
      <c r="KWY36" s="4696"/>
      <c r="KWZ36" s="4696"/>
      <c r="KXA36" s="4696"/>
      <c r="KXB36" s="4696"/>
      <c r="KXC36" s="4696"/>
      <c r="KXD36" s="4696"/>
      <c r="KXE36" s="4696"/>
      <c r="KXF36" s="4696"/>
      <c r="KXG36" s="4696"/>
      <c r="KXH36" s="4696"/>
      <c r="KXI36" s="4696"/>
      <c r="KXJ36" s="4696"/>
      <c r="KXK36" s="4696"/>
      <c r="KXL36" s="4696"/>
      <c r="KXM36" s="4696"/>
      <c r="KXN36" s="4696"/>
      <c r="KXO36" s="4696"/>
      <c r="KXP36" s="4696"/>
      <c r="KXQ36" s="4696"/>
      <c r="KXR36" s="4696"/>
      <c r="KXS36" s="4696"/>
      <c r="KXT36" s="4696"/>
      <c r="KXU36" s="4696"/>
      <c r="KXV36" s="4696"/>
      <c r="KXW36" s="4696"/>
      <c r="KXX36" s="4696"/>
      <c r="KXY36" s="4696"/>
      <c r="KXZ36" s="4696"/>
      <c r="KYA36" s="4696"/>
      <c r="KYB36" s="4696"/>
      <c r="KYC36" s="4696"/>
      <c r="KYD36" s="4696"/>
      <c r="KYE36" s="4696"/>
      <c r="KYF36" s="4696"/>
      <c r="KYG36" s="4696"/>
      <c r="KYH36" s="4696"/>
      <c r="KYI36" s="4696"/>
      <c r="KYJ36" s="4696"/>
      <c r="KYK36" s="4696"/>
      <c r="KYL36" s="4696"/>
      <c r="KYM36" s="4696"/>
      <c r="KYN36" s="4696"/>
      <c r="KYO36" s="4696"/>
      <c r="KYP36" s="4696"/>
      <c r="KYQ36" s="4696"/>
      <c r="KYR36" s="4696"/>
      <c r="KYS36" s="4696"/>
      <c r="KYT36" s="4696"/>
      <c r="KYU36" s="4696"/>
      <c r="KYV36" s="4696"/>
      <c r="KYW36" s="4696"/>
      <c r="KYX36" s="4696"/>
      <c r="KYY36" s="4696"/>
      <c r="KYZ36" s="4696"/>
      <c r="KZA36" s="4696"/>
      <c r="KZB36" s="4696"/>
      <c r="KZC36" s="4696"/>
      <c r="KZD36" s="4696"/>
      <c r="KZE36" s="4696"/>
      <c r="KZF36" s="4696"/>
      <c r="KZG36" s="4696"/>
      <c r="KZH36" s="4696"/>
      <c r="KZI36" s="4696"/>
      <c r="KZJ36" s="4696"/>
      <c r="KZK36" s="4696"/>
      <c r="KZL36" s="4696"/>
      <c r="KZM36" s="4696"/>
      <c r="KZN36" s="4696"/>
      <c r="KZO36" s="4696"/>
      <c r="KZP36" s="4696"/>
      <c r="KZQ36" s="4696"/>
      <c r="KZR36" s="4696"/>
      <c r="KZS36" s="4696"/>
      <c r="KZT36" s="4696"/>
      <c r="KZU36" s="4696"/>
      <c r="KZV36" s="4696"/>
      <c r="KZW36" s="4696"/>
      <c r="KZX36" s="4696"/>
      <c r="KZY36" s="4696"/>
      <c r="KZZ36" s="4696"/>
      <c r="LAA36" s="4696"/>
      <c r="LAB36" s="4696"/>
      <c r="LAC36" s="4696"/>
      <c r="LAD36" s="4696"/>
      <c r="LAE36" s="4696"/>
      <c r="LAF36" s="4696"/>
      <c r="LAG36" s="4696"/>
      <c r="LAH36" s="4696"/>
      <c r="LAI36" s="4696"/>
      <c r="LAJ36" s="4696"/>
      <c r="LAK36" s="4696"/>
      <c r="LAL36" s="4696"/>
      <c r="LAM36" s="4696"/>
      <c r="LAN36" s="4696"/>
      <c r="LAO36" s="4696"/>
      <c r="LAP36" s="4696"/>
      <c r="LAQ36" s="4696"/>
      <c r="LAR36" s="4696"/>
      <c r="LAS36" s="4696"/>
      <c r="LAT36" s="4696"/>
      <c r="LAU36" s="4696"/>
      <c r="LAV36" s="4696"/>
      <c r="LAW36" s="4696"/>
      <c r="LAX36" s="4696"/>
      <c r="LAY36" s="4696"/>
      <c r="LAZ36" s="4696"/>
      <c r="LBA36" s="4696"/>
      <c r="LBB36" s="4696"/>
      <c r="LBC36" s="4696"/>
      <c r="LBD36" s="4696"/>
      <c r="LBE36" s="4696"/>
      <c r="LBF36" s="4696"/>
      <c r="LBG36" s="4696"/>
      <c r="LBH36" s="4696"/>
      <c r="LBI36" s="4696"/>
      <c r="LBJ36" s="4696"/>
      <c r="LBK36" s="4696"/>
      <c r="LBL36" s="4696"/>
      <c r="LBM36" s="4696"/>
      <c r="LBN36" s="4696"/>
      <c r="LBO36" s="4696"/>
      <c r="LBP36" s="4696"/>
      <c r="LBQ36" s="4696"/>
      <c r="LBR36" s="4696"/>
      <c r="LBS36" s="4696"/>
      <c r="LBT36" s="4696"/>
      <c r="LBU36" s="4696"/>
      <c r="LBV36" s="4696"/>
      <c r="LBW36" s="4696"/>
      <c r="LBX36" s="4696"/>
      <c r="LBY36" s="4696"/>
      <c r="LBZ36" s="4696"/>
      <c r="LCA36" s="4696"/>
      <c r="LCB36" s="4696"/>
      <c r="LCC36" s="4696"/>
      <c r="LCD36" s="4696"/>
      <c r="LCE36" s="4696"/>
      <c r="LCF36" s="4696"/>
      <c r="LCG36" s="4696"/>
      <c r="LCH36" s="4696"/>
      <c r="LCI36" s="4696"/>
      <c r="LCJ36" s="4696"/>
      <c r="LCK36" s="4696"/>
      <c r="LCL36" s="4696"/>
      <c r="LCM36" s="4696"/>
      <c r="LCN36" s="4696"/>
      <c r="LCO36" s="4696"/>
      <c r="LCP36" s="4696"/>
      <c r="LCQ36" s="4696"/>
      <c r="LCR36" s="4696"/>
      <c r="LCS36" s="4696"/>
      <c r="LCT36" s="4696"/>
      <c r="LCU36" s="4696"/>
      <c r="LCV36" s="4696"/>
      <c r="LCW36" s="4696"/>
      <c r="LCX36" s="4696"/>
      <c r="LCY36" s="4696"/>
      <c r="LCZ36" s="4696"/>
      <c r="LDA36" s="4696"/>
      <c r="LDB36" s="4696"/>
      <c r="LDC36" s="4696"/>
      <c r="LDD36" s="4696"/>
      <c r="LDE36" s="4696"/>
      <c r="LDF36" s="4696"/>
      <c r="LDG36" s="4696"/>
      <c r="LDH36" s="4696"/>
      <c r="LDI36" s="4696"/>
      <c r="LDJ36" s="4696"/>
      <c r="LDK36" s="4696"/>
      <c r="LDL36" s="4696"/>
      <c r="LDM36" s="4696"/>
      <c r="LDN36" s="4696"/>
      <c r="LDO36" s="4696"/>
      <c r="LDP36" s="4696"/>
      <c r="LDQ36" s="4696"/>
      <c r="LDR36" s="4696"/>
      <c r="LDS36" s="4696"/>
      <c r="LDT36" s="4696"/>
      <c r="LDU36" s="4696"/>
      <c r="LDV36" s="4696"/>
      <c r="LDW36" s="4696"/>
      <c r="LDX36" s="4696"/>
      <c r="LDY36" s="4696"/>
      <c r="LDZ36" s="4696"/>
      <c r="LEA36" s="4696"/>
      <c r="LEB36" s="4696"/>
      <c r="LEC36" s="4696"/>
      <c r="LED36" s="4696"/>
      <c r="LEE36" s="4696"/>
      <c r="LEF36" s="4696"/>
      <c r="LEG36" s="4696"/>
      <c r="LEH36" s="4696"/>
      <c r="LEI36" s="4696"/>
      <c r="LEJ36" s="4696"/>
      <c r="LEK36" s="4696"/>
      <c r="LEL36" s="4696"/>
      <c r="LEM36" s="4696"/>
      <c r="LEN36" s="4696"/>
      <c r="LEO36" s="4696"/>
      <c r="LEP36" s="4696"/>
      <c r="LEQ36" s="4696"/>
      <c r="LER36" s="4696"/>
      <c r="LES36" s="4696"/>
      <c r="LET36" s="4696"/>
      <c r="LEU36" s="4696"/>
      <c r="LEV36" s="4696"/>
      <c r="LEW36" s="4696"/>
      <c r="LEX36" s="4696"/>
      <c r="LEY36" s="4696"/>
      <c r="LEZ36" s="4696"/>
      <c r="LFA36" s="4696"/>
      <c r="LFB36" s="4696"/>
      <c r="LFC36" s="4696"/>
      <c r="LFD36" s="4696"/>
      <c r="LFE36" s="4696"/>
      <c r="LFF36" s="4696"/>
      <c r="LFG36" s="4696"/>
      <c r="LFH36" s="4696"/>
      <c r="LFI36" s="4696"/>
      <c r="LFJ36" s="4696"/>
      <c r="LFK36" s="4696"/>
      <c r="LFL36" s="4696"/>
      <c r="LFM36" s="4696"/>
      <c r="LFN36" s="4696"/>
      <c r="LFO36" s="4696"/>
      <c r="LFP36" s="4696"/>
      <c r="LFQ36" s="4696"/>
      <c r="LFR36" s="4696"/>
      <c r="LFS36" s="4696"/>
      <c r="LFT36" s="4696"/>
      <c r="LFU36" s="4696"/>
      <c r="LFV36" s="4696"/>
      <c r="LFW36" s="4696"/>
      <c r="LFX36" s="4696"/>
      <c r="LFY36" s="4696"/>
      <c r="LFZ36" s="4696"/>
      <c r="LGA36" s="4696"/>
      <c r="LGB36" s="4696"/>
      <c r="LGC36" s="4696"/>
      <c r="LGD36" s="4696"/>
      <c r="LGE36" s="4696"/>
      <c r="LGF36" s="4696"/>
      <c r="LGG36" s="4696"/>
      <c r="LGH36" s="4696"/>
      <c r="LGI36" s="4696"/>
      <c r="LGJ36" s="4696"/>
      <c r="LGK36" s="4696"/>
      <c r="LGL36" s="4696"/>
      <c r="LGM36" s="4696"/>
      <c r="LGN36" s="4696"/>
      <c r="LGO36" s="4696"/>
      <c r="LGP36" s="4696"/>
      <c r="LGQ36" s="4696"/>
      <c r="LGR36" s="4696"/>
      <c r="LGS36" s="4696"/>
      <c r="LGT36" s="4696"/>
      <c r="LGU36" s="4696"/>
      <c r="LGV36" s="4696"/>
      <c r="LGW36" s="4696"/>
      <c r="LGX36" s="4696"/>
      <c r="LGY36" s="4696"/>
      <c r="LGZ36" s="4696"/>
      <c r="LHA36" s="4696"/>
      <c r="LHB36" s="4696"/>
      <c r="LHC36" s="4696"/>
      <c r="LHD36" s="4696"/>
      <c r="LHE36" s="4696"/>
      <c r="LHF36" s="4696"/>
      <c r="LHG36" s="4696"/>
      <c r="LHH36" s="4696"/>
      <c r="LHI36" s="4696"/>
      <c r="LHJ36" s="4696"/>
      <c r="LHK36" s="4696"/>
      <c r="LHL36" s="4696"/>
      <c r="LHM36" s="4696"/>
      <c r="LHN36" s="4696"/>
      <c r="LHO36" s="4696"/>
      <c r="LHP36" s="4696"/>
      <c r="LHQ36" s="4696"/>
      <c r="LHR36" s="4696"/>
      <c r="LHS36" s="4696"/>
      <c r="LHT36" s="4696"/>
      <c r="LHU36" s="4696"/>
      <c r="LHV36" s="4696"/>
      <c r="LHW36" s="4696"/>
      <c r="LHX36" s="4696"/>
      <c r="LHY36" s="4696"/>
      <c r="LHZ36" s="4696"/>
      <c r="LIA36" s="4696"/>
      <c r="LIB36" s="4696"/>
      <c r="LIC36" s="4696"/>
      <c r="LID36" s="4696"/>
      <c r="LIE36" s="4696"/>
      <c r="LIF36" s="4696"/>
      <c r="LIG36" s="4696"/>
      <c r="LIH36" s="4696"/>
      <c r="LII36" s="4696"/>
      <c r="LIJ36" s="4696"/>
      <c r="LIK36" s="4696"/>
      <c r="LIL36" s="4696"/>
      <c r="LIM36" s="4696"/>
      <c r="LIN36" s="4696"/>
      <c r="LIO36" s="4696"/>
      <c r="LIP36" s="4696"/>
      <c r="LIQ36" s="4696"/>
      <c r="LIR36" s="4696"/>
      <c r="LIS36" s="4696"/>
      <c r="LIT36" s="4696"/>
      <c r="LIU36" s="4696"/>
      <c r="LIV36" s="4696"/>
      <c r="LIW36" s="4696"/>
      <c r="LIX36" s="4696"/>
      <c r="LIY36" s="4696"/>
      <c r="LIZ36" s="4696"/>
      <c r="LJA36" s="4696"/>
      <c r="LJB36" s="4696"/>
      <c r="LJC36" s="4696"/>
      <c r="LJD36" s="4696"/>
      <c r="LJE36" s="4696"/>
      <c r="LJF36" s="4696"/>
      <c r="LJG36" s="4696"/>
      <c r="LJH36" s="4696"/>
      <c r="LJI36" s="4696"/>
      <c r="LJJ36" s="4696"/>
      <c r="LJK36" s="4696"/>
      <c r="LJL36" s="4696"/>
      <c r="LJM36" s="4696"/>
      <c r="LJN36" s="4696"/>
      <c r="LJO36" s="4696"/>
      <c r="LJP36" s="4696"/>
      <c r="LJQ36" s="4696"/>
      <c r="LJR36" s="4696"/>
      <c r="LJS36" s="4696"/>
      <c r="LJT36" s="4696"/>
      <c r="LJU36" s="4696"/>
      <c r="LJV36" s="4696"/>
      <c r="LJW36" s="4696"/>
      <c r="LJX36" s="4696"/>
      <c r="LJY36" s="4696"/>
      <c r="LJZ36" s="4696"/>
      <c r="LKA36" s="4696"/>
      <c r="LKB36" s="4696"/>
      <c r="LKC36" s="4696"/>
      <c r="LKD36" s="4696"/>
      <c r="LKE36" s="4696"/>
      <c r="LKF36" s="4696"/>
      <c r="LKG36" s="4696"/>
      <c r="LKH36" s="4696"/>
      <c r="LKI36" s="4696"/>
      <c r="LKJ36" s="4696"/>
      <c r="LKK36" s="4696"/>
      <c r="LKL36" s="4696"/>
      <c r="LKM36" s="4696"/>
      <c r="LKN36" s="4696"/>
      <c r="LKO36" s="4696"/>
      <c r="LKP36" s="4696"/>
      <c r="LKQ36" s="4696"/>
      <c r="LKR36" s="4696"/>
      <c r="LKS36" s="4696"/>
      <c r="LKT36" s="4696"/>
      <c r="LKU36" s="4696"/>
      <c r="LKV36" s="4696"/>
      <c r="LKW36" s="4696"/>
      <c r="LKX36" s="4696"/>
      <c r="LKY36" s="4696"/>
      <c r="LKZ36" s="4696"/>
      <c r="LLA36" s="4696"/>
      <c r="LLB36" s="4696"/>
      <c r="LLC36" s="4696"/>
      <c r="LLD36" s="4696"/>
      <c r="LLE36" s="4696"/>
      <c r="LLF36" s="4696"/>
      <c r="LLG36" s="4696"/>
      <c r="LLH36" s="4696"/>
      <c r="LLI36" s="4696"/>
      <c r="LLJ36" s="4696"/>
      <c r="LLK36" s="4696"/>
      <c r="LLL36" s="4696"/>
      <c r="LLM36" s="4696"/>
      <c r="LLN36" s="4696"/>
      <c r="LLO36" s="4696"/>
      <c r="LLP36" s="4696"/>
      <c r="LLQ36" s="4696"/>
      <c r="LLR36" s="4696"/>
      <c r="LLS36" s="4696"/>
      <c r="LLT36" s="4696"/>
      <c r="LLU36" s="4696"/>
      <c r="LLV36" s="4696"/>
      <c r="LLW36" s="4696"/>
      <c r="LLX36" s="4696"/>
      <c r="LLY36" s="4696"/>
      <c r="LLZ36" s="4696"/>
      <c r="LMA36" s="4696"/>
      <c r="LMB36" s="4696"/>
      <c r="LMC36" s="4696"/>
      <c r="LMD36" s="4696"/>
      <c r="LME36" s="4696"/>
      <c r="LMF36" s="4696"/>
      <c r="LMG36" s="4696"/>
      <c r="LMH36" s="4696"/>
      <c r="LMI36" s="4696"/>
      <c r="LMJ36" s="4696"/>
      <c r="LMK36" s="4696"/>
      <c r="LML36" s="4696"/>
      <c r="LMM36" s="4696"/>
      <c r="LMN36" s="4696"/>
      <c r="LMO36" s="4696"/>
      <c r="LMP36" s="4696"/>
      <c r="LMQ36" s="4696"/>
      <c r="LMR36" s="4696"/>
      <c r="LMS36" s="4696"/>
      <c r="LMT36" s="4696"/>
      <c r="LMU36" s="4696"/>
      <c r="LMV36" s="4696"/>
      <c r="LMW36" s="4696"/>
      <c r="LMX36" s="4696"/>
      <c r="LMY36" s="4696"/>
      <c r="LMZ36" s="4696"/>
      <c r="LNA36" s="4696"/>
      <c r="LNB36" s="4696"/>
      <c r="LNC36" s="4696"/>
      <c r="LND36" s="4696"/>
      <c r="LNE36" s="4696"/>
      <c r="LNF36" s="4696"/>
      <c r="LNG36" s="4696"/>
      <c r="LNH36" s="4696"/>
      <c r="LNI36" s="4696"/>
      <c r="LNJ36" s="4696"/>
      <c r="LNK36" s="4696"/>
      <c r="LNL36" s="4696"/>
      <c r="LNM36" s="4696"/>
      <c r="LNN36" s="4696"/>
      <c r="LNO36" s="4696"/>
      <c r="LNP36" s="4696"/>
      <c r="LNQ36" s="4696"/>
      <c r="LNR36" s="4696"/>
      <c r="LNS36" s="4696"/>
      <c r="LNT36" s="4696"/>
      <c r="LNU36" s="4696"/>
      <c r="LNV36" s="4696"/>
      <c r="LNW36" s="4696"/>
      <c r="LNX36" s="4696"/>
      <c r="LNY36" s="4696"/>
      <c r="LNZ36" s="4696"/>
      <c r="LOA36" s="4696"/>
      <c r="LOB36" s="4696"/>
      <c r="LOC36" s="4696"/>
      <c r="LOD36" s="4696"/>
      <c r="LOE36" s="4696"/>
      <c r="LOF36" s="4696"/>
      <c r="LOG36" s="4696"/>
      <c r="LOH36" s="4696"/>
      <c r="LOI36" s="4696"/>
      <c r="LOJ36" s="4696"/>
      <c r="LOK36" s="4696"/>
      <c r="LOL36" s="4696"/>
      <c r="LOM36" s="4696"/>
      <c r="LON36" s="4696"/>
      <c r="LOO36" s="4696"/>
      <c r="LOP36" s="4696"/>
      <c r="LOQ36" s="4696"/>
      <c r="LOR36" s="4696"/>
      <c r="LOS36" s="4696"/>
      <c r="LOT36" s="4696"/>
      <c r="LOU36" s="4696"/>
      <c r="LOV36" s="4696"/>
      <c r="LOW36" s="4696"/>
      <c r="LOX36" s="4696"/>
      <c r="LOY36" s="4696"/>
      <c r="LOZ36" s="4696"/>
      <c r="LPA36" s="4696"/>
      <c r="LPB36" s="4696"/>
      <c r="LPC36" s="4696"/>
      <c r="LPD36" s="4696"/>
      <c r="LPE36" s="4696"/>
      <c r="LPF36" s="4696"/>
      <c r="LPG36" s="4696"/>
      <c r="LPH36" s="4696"/>
      <c r="LPI36" s="4696"/>
      <c r="LPJ36" s="4696"/>
      <c r="LPK36" s="4696"/>
      <c r="LPL36" s="4696"/>
      <c r="LPM36" s="4696"/>
      <c r="LPN36" s="4696"/>
      <c r="LPO36" s="4696"/>
      <c r="LPP36" s="4696"/>
      <c r="LPQ36" s="4696"/>
      <c r="LPR36" s="4696"/>
      <c r="LPS36" s="4696"/>
      <c r="LPT36" s="4696"/>
      <c r="LPU36" s="4696"/>
      <c r="LPV36" s="4696"/>
      <c r="LPW36" s="4696"/>
      <c r="LPX36" s="4696"/>
      <c r="LPY36" s="4696"/>
      <c r="LPZ36" s="4696"/>
      <c r="LQA36" s="4696"/>
      <c r="LQB36" s="4696"/>
      <c r="LQC36" s="4696"/>
      <c r="LQD36" s="4696"/>
      <c r="LQE36" s="4696"/>
      <c r="LQF36" s="4696"/>
      <c r="LQG36" s="4696"/>
      <c r="LQH36" s="4696"/>
      <c r="LQI36" s="4696"/>
      <c r="LQJ36" s="4696"/>
      <c r="LQK36" s="4696"/>
      <c r="LQL36" s="4696"/>
      <c r="LQM36" s="4696"/>
      <c r="LQN36" s="4696"/>
      <c r="LQO36" s="4696"/>
      <c r="LQP36" s="4696"/>
      <c r="LQQ36" s="4696"/>
      <c r="LQR36" s="4696"/>
      <c r="LQS36" s="4696"/>
      <c r="LQT36" s="4696"/>
      <c r="LQU36" s="4696"/>
      <c r="LQV36" s="4696"/>
      <c r="LQW36" s="4696"/>
      <c r="LQX36" s="4696"/>
      <c r="LQY36" s="4696"/>
      <c r="LQZ36" s="4696"/>
      <c r="LRA36" s="4696"/>
      <c r="LRB36" s="4696"/>
      <c r="LRC36" s="4696"/>
      <c r="LRD36" s="4696"/>
      <c r="LRE36" s="4696"/>
      <c r="LRF36" s="4696"/>
      <c r="LRG36" s="4696"/>
      <c r="LRH36" s="4696"/>
      <c r="LRI36" s="4696"/>
      <c r="LRJ36" s="4696"/>
      <c r="LRK36" s="4696"/>
      <c r="LRL36" s="4696"/>
      <c r="LRM36" s="4696"/>
      <c r="LRN36" s="4696"/>
      <c r="LRO36" s="4696"/>
      <c r="LRP36" s="4696"/>
      <c r="LRQ36" s="4696"/>
      <c r="LRR36" s="4696"/>
      <c r="LRS36" s="4696"/>
      <c r="LRT36" s="4696"/>
      <c r="LRU36" s="4696"/>
      <c r="LRV36" s="4696"/>
      <c r="LRW36" s="4696"/>
      <c r="LRX36" s="4696"/>
      <c r="LRY36" s="4696"/>
      <c r="LRZ36" s="4696"/>
      <c r="LSA36" s="4696"/>
      <c r="LSB36" s="4696"/>
      <c r="LSC36" s="4696"/>
      <c r="LSD36" s="4696"/>
      <c r="LSE36" s="4696"/>
      <c r="LSF36" s="4696"/>
      <c r="LSG36" s="4696"/>
      <c r="LSH36" s="4696"/>
      <c r="LSI36" s="4696"/>
      <c r="LSJ36" s="4696"/>
      <c r="LSK36" s="4696"/>
      <c r="LSL36" s="4696"/>
      <c r="LSM36" s="4696"/>
      <c r="LSN36" s="4696"/>
      <c r="LSO36" s="4696"/>
      <c r="LSP36" s="4696"/>
      <c r="LSQ36" s="4696"/>
      <c r="LSR36" s="4696"/>
      <c r="LSS36" s="4696"/>
      <c r="LST36" s="4696"/>
      <c r="LSU36" s="4696"/>
      <c r="LSV36" s="4696"/>
      <c r="LSW36" s="4696"/>
      <c r="LSX36" s="4696"/>
      <c r="LSY36" s="4696"/>
      <c r="LSZ36" s="4696"/>
      <c r="LTA36" s="4696"/>
      <c r="LTB36" s="4696"/>
      <c r="LTC36" s="4696"/>
      <c r="LTD36" s="4696"/>
      <c r="LTE36" s="4696"/>
      <c r="LTF36" s="4696"/>
      <c r="LTG36" s="4696"/>
      <c r="LTH36" s="4696"/>
      <c r="LTI36" s="4696"/>
      <c r="LTJ36" s="4696"/>
      <c r="LTK36" s="4696"/>
      <c r="LTL36" s="4696"/>
      <c r="LTM36" s="4696"/>
      <c r="LTN36" s="4696"/>
      <c r="LTO36" s="4696"/>
      <c r="LTP36" s="4696"/>
      <c r="LTQ36" s="4696"/>
      <c r="LTR36" s="4696"/>
      <c r="LTS36" s="4696"/>
      <c r="LTT36" s="4696"/>
      <c r="LTU36" s="4696"/>
      <c r="LTV36" s="4696"/>
      <c r="LTW36" s="4696"/>
      <c r="LTX36" s="4696"/>
      <c r="LTY36" s="4696"/>
      <c r="LTZ36" s="4696"/>
      <c r="LUA36" s="4696"/>
      <c r="LUB36" s="4696"/>
      <c r="LUC36" s="4696"/>
      <c r="LUD36" s="4696"/>
      <c r="LUE36" s="4696"/>
      <c r="LUF36" s="4696"/>
      <c r="LUG36" s="4696"/>
      <c r="LUH36" s="4696"/>
      <c r="LUI36" s="4696"/>
      <c r="LUJ36" s="4696"/>
      <c r="LUK36" s="4696"/>
      <c r="LUL36" s="4696"/>
      <c r="LUM36" s="4696"/>
      <c r="LUN36" s="4696"/>
      <c r="LUO36" s="4696"/>
      <c r="LUP36" s="4696"/>
      <c r="LUQ36" s="4696"/>
      <c r="LUR36" s="4696"/>
      <c r="LUS36" s="4696"/>
      <c r="LUT36" s="4696"/>
      <c r="LUU36" s="4696"/>
      <c r="LUV36" s="4696"/>
      <c r="LUW36" s="4696"/>
      <c r="LUX36" s="4696"/>
      <c r="LUY36" s="4696"/>
      <c r="LUZ36" s="4696"/>
      <c r="LVA36" s="4696"/>
      <c r="LVB36" s="4696"/>
      <c r="LVC36" s="4696"/>
      <c r="LVD36" s="4696"/>
      <c r="LVE36" s="4696"/>
      <c r="LVF36" s="4696"/>
      <c r="LVG36" s="4696"/>
      <c r="LVH36" s="4696"/>
      <c r="LVI36" s="4696"/>
      <c r="LVJ36" s="4696"/>
      <c r="LVK36" s="4696"/>
      <c r="LVL36" s="4696"/>
      <c r="LVM36" s="4696"/>
      <c r="LVN36" s="4696"/>
      <c r="LVO36" s="4696"/>
      <c r="LVP36" s="4696"/>
      <c r="LVQ36" s="4696"/>
      <c r="LVR36" s="4696"/>
      <c r="LVS36" s="4696"/>
      <c r="LVT36" s="4696"/>
      <c r="LVU36" s="4696"/>
      <c r="LVV36" s="4696"/>
      <c r="LVW36" s="4696"/>
      <c r="LVX36" s="4696"/>
      <c r="LVY36" s="4696"/>
      <c r="LVZ36" s="4696"/>
      <c r="LWA36" s="4696"/>
      <c r="LWB36" s="4696"/>
      <c r="LWC36" s="4696"/>
      <c r="LWD36" s="4696"/>
      <c r="LWE36" s="4696"/>
      <c r="LWF36" s="4696"/>
      <c r="LWG36" s="4696"/>
      <c r="LWH36" s="4696"/>
      <c r="LWI36" s="4696"/>
      <c r="LWJ36" s="4696"/>
      <c r="LWK36" s="4696"/>
      <c r="LWL36" s="4696"/>
      <c r="LWM36" s="4696"/>
      <c r="LWN36" s="4696"/>
      <c r="LWO36" s="4696"/>
      <c r="LWP36" s="4696"/>
      <c r="LWQ36" s="4696"/>
      <c r="LWR36" s="4696"/>
      <c r="LWS36" s="4696"/>
      <c r="LWT36" s="4696"/>
      <c r="LWU36" s="4696"/>
      <c r="LWV36" s="4696"/>
      <c r="LWW36" s="4696"/>
      <c r="LWX36" s="4696"/>
      <c r="LWY36" s="4696"/>
      <c r="LWZ36" s="4696"/>
      <c r="LXA36" s="4696"/>
      <c r="LXB36" s="4696"/>
      <c r="LXC36" s="4696"/>
      <c r="LXD36" s="4696"/>
      <c r="LXE36" s="4696"/>
      <c r="LXF36" s="4696"/>
      <c r="LXG36" s="4696"/>
      <c r="LXH36" s="4696"/>
      <c r="LXI36" s="4696"/>
      <c r="LXJ36" s="4696"/>
      <c r="LXK36" s="4696"/>
      <c r="LXL36" s="4696"/>
      <c r="LXM36" s="4696"/>
      <c r="LXN36" s="4696"/>
      <c r="LXO36" s="4696"/>
      <c r="LXP36" s="4696"/>
      <c r="LXQ36" s="4696"/>
      <c r="LXR36" s="4696"/>
      <c r="LXS36" s="4696"/>
      <c r="LXT36" s="4696"/>
      <c r="LXU36" s="4696"/>
      <c r="LXV36" s="4696"/>
      <c r="LXW36" s="4696"/>
      <c r="LXX36" s="4696"/>
      <c r="LXY36" s="4696"/>
      <c r="LXZ36" s="4696"/>
      <c r="LYA36" s="4696"/>
      <c r="LYB36" s="4696"/>
      <c r="LYC36" s="4696"/>
      <c r="LYD36" s="4696"/>
      <c r="LYE36" s="4696"/>
      <c r="LYF36" s="4696"/>
      <c r="LYG36" s="4696"/>
      <c r="LYH36" s="4696"/>
      <c r="LYI36" s="4696"/>
      <c r="LYJ36" s="4696"/>
      <c r="LYK36" s="4696"/>
      <c r="LYL36" s="4696"/>
      <c r="LYM36" s="4696"/>
      <c r="LYN36" s="4696"/>
      <c r="LYO36" s="4696"/>
      <c r="LYP36" s="4696"/>
      <c r="LYQ36" s="4696"/>
      <c r="LYR36" s="4696"/>
      <c r="LYS36" s="4696"/>
      <c r="LYT36" s="4696"/>
      <c r="LYU36" s="4696"/>
      <c r="LYV36" s="4696"/>
      <c r="LYW36" s="4696"/>
      <c r="LYX36" s="4696"/>
      <c r="LYY36" s="4696"/>
      <c r="LYZ36" s="4696"/>
      <c r="LZA36" s="4696"/>
      <c r="LZB36" s="4696"/>
      <c r="LZC36" s="4696"/>
      <c r="LZD36" s="4696"/>
      <c r="LZE36" s="4696"/>
      <c r="LZF36" s="4696"/>
      <c r="LZG36" s="4696"/>
      <c r="LZH36" s="4696"/>
      <c r="LZI36" s="4696"/>
      <c r="LZJ36" s="4696"/>
      <c r="LZK36" s="4696"/>
      <c r="LZL36" s="4696"/>
      <c r="LZM36" s="4696"/>
      <c r="LZN36" s="4696"/>
      <c r="LZO36" s="4696"/>
      <c r="LZP36" s="4696"/>
      <c r="LZQ36" s="4696"/>
      <c r="LZR36" s="4696"/>
      <c r="LZS36" s="4696"/>
      <c r="LZT36" s="4696"/>
      <c r="LZU36" s="4696"/>
      <c r="LZV36" s="4696"/>
      <c r="LZW36" s="4696"/>
      <c r="LZX36" s="4696"/>
      <c r="LZY36" s="4696"/>
      <c r="LZZ36" s="4696"/>
      <c r="MAA36" s="4696"/>
      <c r="MAB36" s="4696"/>
      <c r="MAC36" s="4696"/>
      <c r="MAD36" s="4696"/>
      <c r="MAE36" s="4696"/>
      <c r="MAF36" s="4696"/>
      <c r="MAG36" s="4696"/>
      <c r="MAH36" s="4696"/>
      <c r="MAI36" s="4696"/>
      <c r="MAJ36" s="4696"/>
      <c r="MAK36" s="4696"/>
      <c r="MAL36" s="4696"/>
      <c r="MAM36" s="4696"/>
      <c r="MAN36" s="4696"/>
      <c r="MAO36" s="4696"/>
      <c r="MAP36" s="4696"/>
      <c r="MAQ36" s="4696"/>
      <c r="MAR36" s="4696"/>
      <c r="MAS36" s="4696"/>
      <c r="MAT36" s="4696"/>
      <c r="MAU36" s="4696"/>
      <c r="MAV36" s="4696"/>
      <c r="MAW36" s="4696"/>
      <c r="MAX36" s="4696"/>
      <c r="MAY36" s="4696"/>
      <c r="MAZ36" s="4696"/>
      <c r="MBA36" s="4696"/>
      <c r="MBB36" s="4696"/>
      <c r="MBC36" s="4696"/>
      <c r="MBD36" s="4696"/>
      <c r="MBE36" s="4696"/>
      <c r="MBF36" s="4696"/>
      <c r="MBG36" s="4696"/>
      <c r="MBH36" s="4696"/>
      <c r="MBI36" s="4696"/>
      <c r="MBJ36" s="4696"/>
      <c r="MBK36" s="4696"/>
      <c r="MBL36" s="4696"/>
      <c r="MBM36" s="4696"/>
      <c r="MBN36" s="4696"/>
      <c r="MBO36" s="4696"/>
      <c r="MBP36" s="4696"/>
      <c r="MBQ36" s="4696"/>
      <c r="MBR36" s="4696"/>
      <c r="MBS36" s="4696"/>
      <c r="MBT36" s="4696"/>
      <c r="MBU36" s="4696"/>
      <c r="MBV36" s="4696"/>
      <c r="MBW36" s="4696"/>
      <c r="MBX36" s="4696"/>
      <c r="MBY36" s="4696"/>
      <c r="MBZ36" s="4696"/>
      <c r="MCA36" s="4696"/>
      <c r="MCB36" s="4696"/>
      <c r="MCC36" s="4696"/>
      <c r="MCD36" s="4696"/>
      <c r="MCE36" s="4696"/>
      <c r="MCF36" s="4696"/>
      <c r="MCG36" s="4696"/>
      <c r="MCH36" s="4696"/>
      <c r="MCI36" s="4696"/>
      <c r="MCJ36" s="4696"/>
      <c r="MCK36" s="4696"/>
      <c r="MCL36" s="4696"/>
      <c r="MCM36" s="4696"/>
      <c r="MCN36" s="4696"/>
      <c r="MCO36" s="4696"/>
      <c r="MCP36" s="4696"/>
      <c r="MCQ36" s="4696"/>
      <c r="MCR36" s="4696"/>
      <c r="MCS36" s="4696"/>
      <c r="MCT36" s="4696"/>
      <c r="MCU36" s="4696"/>
      <c r="MCV36" s="4696"/>
      <c r="MCW36" s="4696"/>
      <c r="MCX36" s="4696"/>
      <c r="MCY36" s="4696"/>
      <c r="MCZ36" s="4696"/>
      <c r="MDA36" s="4696"/>
      <c r="MDB36" s="4696"/>
      <c r="MDC36" s="4696"/>
      <c r="MDD36" s="4696"/>
      <c r="MDE36" s="4696"/>
      <c r="MDF36" s="4696"/>
      <c r="MDG36" s="4696"/>
      <c r="MDH36" s="4696"/>
      <c r="MDI36" s="4696"/>
      <c r="MDJ36" s="4696"/>
      <c r="MDK36" s="4696"/>
      <c r="MDL36" s="4696"/>
      <c r="MDM36" s="4696"/>
      <c r="MDN36" s="4696"/>
      <c r="MDO36" s="4696"/>
      <c r="MDP36" s="4696"/>
      <c r="MDQ36" s="4696"/>
      <c r="MDR36" s="4696"/>
      <c r="MDS36" s="4696"/>
      <c r="MDT36" s="4696"/>
      <c r="MDU36" s="4696"/>
      <c r="MDV36" s="4696"/>
      <c r="MDW36" s="4696"/>
      <c r="MDX36" s="4696"/>
      <c r="MDY36" s="4696"/>
      <c r="MDZ36" s="4696"/>
      <c r="MEA36" s="4696"/>
      <c r="MEB36" s="4696"/>
      <c r="MEC36" s="4696"/>
      <c r="MED36" s="4696"/>
      <c r="MEE36" s="4696"/>
      <c r="MEF36" s="4696"/>
      <c r="MEG36" s="4696"/>
      <c r="MEH36" s="4696"/>
      <c r="MEI36" s="4696"/>
      <c r="MEJ36" s="4696"/>
      <c r="MEK36" s="4696"/>
      <c r="MEL36" s="4696"/>
      <c r="MEM36" s="4696"/>
      <c r="MEN36" s="4696"/>
      <c r="MEO36" s="4696"/>
      <c r="MEP36" s="4696"/>
      <c r="MEQ36" s="4696"/>
      <c r="MER36" s="4696"/>
      <c r="MES36" s="4696"/>
      <c r="MET36" s="4696"/>
      <c r="MEU36" s="4696"/>
      <c r="MEV36" s="4696"/>
      <c r="MEW36" s="4696"/>
      <c r="MEX36" s="4696"/>
      <c r="MEY36" s="4696"/>
      <c r="MEZ36" s="4696"/>
      <c r="MFA36" s="4696"/>
      <c r="MFB36" s="4696"/>
      <c r="MFC36" s="4696"/>
      <c r="MFD36" s="4696"/>
      <c r="MFE36" s="4696"/>
      <c r="MFF36" s="4696"/>
      <c r="MFG36" s="4696"/>
      <c r="MFH36" s="4696"/>
      <c r="MFI36" s="4696"/>
      <c r="MFJ36" s="4696"/>
      <c r="MFK36" s="4696"/>
      <c r="MFL36" s="4696"/>
      <c r="MFM36" s="4696"/>
      <c r="MFN36" s="4696"/>
      <c r="MFO36" s="4696"/>
      <c r="MFP36" s="4696"/>
      <c r="MFQ36" s="4696"/>
      <c r="MFR36" s="4696"/>
      <c r="MFS36" s="4696"/>
      <c r="MFT36" s="4696"/>
      <c r="MFU36" s="4696"/>
      <c r="MFV36" s="4696"/>
      <c r="MFW36" s="4696"/>
      <c r="MFX36" s="4696"/>
      <c r="MFY36" s="4696"/>
      <c r="MFZ36" s="4696"/>
      <c r="MGA36" s="4696"/>
      <c r="MGB36" s="4696"/>
      <c r="MGC36" s="4696"/>
      <c r="MGD36" s="4696"/>
      <c r="MGE36" s="4696"/>
      <c r="MGF36" s="4696"/>
      <c r="MGG36" s="4696"/>
      <c r="MGH36" s="4696"/>
      <c r="MGI36" s="4696"/>
      <c r="MGJ36" s="4696"/>
      <c r="MGK36" s="4696"/>
      <c r="MGL36" s="4696"/>
      <c r="MGM36" s="4696"/>
      <c r="MGN36" s="4696"/>
      <c r="MGO36" s="4696"/>
      <c r="MGP36" s="4696"/>
      <c r="MGQ36" s="4696"/>
      <c r="MGR36" s="4696"/>
      <c r="MGS36" s="4696"/>
      <c r="MGT36" s="4696"/>
      <c r="MGU36" s="4696"/>
      <c r="MGV36" s="4696"/>
      <c r="MGW36" s="4696"/>
      <c r="MGX36" s="4696"/>
      <c r="MGY36" s="4696"/>
      <c r="MGZ36" s="4696"/>
      <c r="MHA36" s="4696"/>
      <c r="MHB36" s="4696"/>
      <c r="MHC36" s="4696"/>
      <c r="MHD36" s="4696"/>
      <c r="MHE36" s="4696"/>
      <c r="MHF36" s="4696"/>
      <c r="MHG36" s="4696"/>
      <c r="MHH36" s="4696"/>
      <c r="MHI36" s="4696"/>
      <c r="MHJ36" s="4696"/>
      <c r="MHK36" s="4696"/>
      <c r="MHL36" s="4696"/>
      <c r="MHM36" s="4696"/>
      <c r="MHN36" s="4696"/>
      <c r="MHO36" s="4696"/>
      <c r="MHP36" s="4696"/>
      <c r="MHQ36" s="4696"/>
      <c r="MHR36" s="4696"/>
      <c r="MHS36" s="4696"/>
      <c r="MHT36" s="4696"/>
      <c r="MHU36" s="4696"/>
      <c r="MHV36" s="4696"/>
      <c r="MHW36" s="4696"/>
      <c r="MHX36" s="4696"/>
      <c r="MHY36" s="4696"/>
      <c r="MHZ36" s="4696"/>
      <c r="MIA36" s="4696"/>
      <c r="MIB36" s="4696"/>
      <c r="MIC36" s="4696"/>
      <c r="MID36" s="4696"/>
      <c r="MIE36" s="4696"/>
      <c r="MIF36" s="4696"/>
      <c r="MIG36" s="4696"/>
      <c r="MIH36" s="4696"/>
      <c r="MII36" s="4696"/>
      <c r="MIJ36" s="4696"/>
      <c r="MIK36" s="4696"/>
      <c r="MIL36" s="4696"/>
      <c r="MIM36" s="4696"/>
      <c r="MIN36" s="4696"/>
      <c r="MIO36" s="4696"/>
      <c r="MIP36" s="4696"/>
      <c r="MIQ36" s="4696"/>
      <c r="MIR36" s="4696"/>
      <c r="MIS36" s="4696"/>
      <c r="MIT36" s="4696"/>
      <c r="MIU36" s="4696"/>
      <c r="MIV36" s="4696"/>
      <c r="MIW36" s="4696"/>
      <c r="MIX36" s="4696"/>
      <c r="MIY36" s="4696"/>
      <c r="MIZ36" s="4696"/>
      <c r="MJA36" s="4696"/>
      <c r="MJB36" s="4696"/>
      <c r="MJC36" s="4696"/>
      <c r="MJD36" s="4696"/>
      <c r="MJE36" s="4696"/>
      <c r="MJF36" s="4696"/>
      <c r="MJG36" s="4696"/>
      <c r="MJH36" s="4696"/>
      <c r="MJI36" s="4696"/>
      <c r="MJJ36" s="4696"/>
      <c r="MJK36" s="4696"/>
      <c r="MJL36" s="4696"/>
      <c r="MJM36" s="4696"/>
      <c r="MJN36" s="4696"/>
      <c r="MJO36" s="4696"/>
      <c r="MJP36" s="4696"/>
      <c r="MJQ36" s="4696"/>
      <c r="MJR36" s="4696"/>
      <c r="MJS36" s="4696"/>
      <c r="MJT36" s="4696"/>
      <c r="MJU36" s="4696"/>
      <c r="MJV36" s="4696"/>
      <c r="MJW36" s="4696"/>
      <c r="MJX36" s="4696"/>
      <c r="MJY36" s="4696"/>
      <c r="MJZ36" s="4696"/>
      <c r="MKA36" s="4696"/>
      <c r="MKB36" s="4696"/>
      <c r="MKC36" s="4696"/>
      <c r="MKD36" s="4696"/>
      <c r="MKE36" s="4696"/>
      <c r="MKF36" s="4696"/>
      <c r="MKG36" s="4696"/>
      <c r="MKH36" s="4696"/>
      <c r="MKI36" s="4696"/>
      <c r="MKJ36" s="4696"/>
      <c r="MKK36" s="4696"/>
      <c r="MKL36" s="4696"/>
      <c r="MKM36" s="4696"/>
      <c r="MKN36" s="4696"/>
      <c r="MKO36" s="4696"/>
      <c r="MKP36" s="4696"/>
      <c r="MKQ36" s="4696"/>
      <c r="MKR36" s="4696"/>
      <c r="MKS36" s="4696"/>
      <c r="MKT36" s="4696"/>
      <c r="MKU36" s="4696"/>
      <c r="MKV36" s="4696"/>
      <c r="MKW36" s="4696"/>
      <c r="MKX36" s="4696"/>
      <c r="MKY36" s="4696"/>
      <c r="MKZ36" s="4696"/>
      <c r="MLA36" s="4696"/>
      <c r="MLB36" s="4696"/>
      <c r="MLC36" s="4696"/>
      <c r="MLD36" s="4696"/>
      <c r="MLE36" s="4696"/>
      <c r="MLF36" s="4696"/>
      <c r="MLG36" s="4696"/>
      <c r="MLH36" s="4696"/>
      <c r="MLI36" s="4696"/>
      <c r="MLJ36" s="4696"/>
      <c r="MLK36" s="4696"/>
      <c r="MLL36" s="4696"/>
      <c r="MLM36" s="4696"/>
      <c r="MLN36" s="4696"/>
      <c r="MLO36" s="4696"/>
      <c r="MLP36" s="4696"/>
      <c r="MLQ36" s="4696"/>
      <c r="MLR36" s="4696"/>
      <c r="MLS36" s="4696"/>
      <c r="MLT36" s="4696"/>
      <c r="MLU36" s="4696"/>
      <c r="MLV36" s="4696"/>
      <c r="MLW36" s="4696"/>
      <c r="MLX36" s="4696"/>
      <c r="MLY36" s="4696"/>
      <c r="MLZ36" s="4696"/>
      <c r="MMA36" s="4696"/>
      <c r="MMB36" s="4696"/>
      <c r="MMC36" s="4696"/>
      <c r="MMD36" s="4696"/>
      <c r="MME36" s="4696"/>
      <c r="MMF36" s="4696"/>
      <c r="MMG36" s="4696"/>
      <c r="MMH36" s="4696"/>
      <c r="MMI36" s="4696"/>
      <c r="MMJ36" s="4696"/>
      <c r="MMK36" s="4696"/>
      <c r="MML36" s="4696"/>
      <c r="MMM36" s="4696"/>
      <c r="MMN36" s="4696"/>
      <c r="MMO36" s="4696"/>
      <c r="MMP36" s="4696"/>
      <c r="MMQ36" s="4696"/>
      <c r="MMR36" s="4696"/>
      <c r="MMS36" s="4696"/>
      <c r="MMT36" s="4696"/>
      <c r="MMU36" s="4696"/>
      <c r="MMV36" s="4696"/>
      <c r="MMW36" s="4696"/>
      <c r="MMX36" s="4696"/>
      <c r="MMY36" s="4696"/>
      <c r="MMZ36" s="4696"/>
      <c r="MNA36" s="4696"/>
      <c r="MNB36" s="4696"/>
      <c r="MNC36" s="4696"/>
      <c r="MND36" s="4696"/>
      <c r="MNE36" s="4696"/>
      <c r="MNF36" s="4696"/>
      <c r="MNG36" s="4696"/>
      <c r="MNH36" s="4696"/>
      <c r="MNI36" s="4696"/>
      <c r="MNJ36" s="4696"/>
      <c r="MNK36" s="4696"/>
      <c r="MNL36" s="4696"/>
      <c r="MNM36" s="4696"/>
      <c r="MNN36" s="4696"/>
      <c r="MNO36" s="4696"/>
      <c r="MNP36" s="4696"/>
      <c r="MNQ36" s="4696"/>
      <c r="MNR36" s="4696"/>
      <c r="MNS36" s="4696"/>
      <c r="MNT36" s="4696"/>
      <c r="MNU36" s="4696"/>
      <c r="MNV36" s="4696"/>
      <c r="MNW36" s="4696"/>
      <c r="MNX36" s="4696"/>
      <c r="MNY36" s="4696"/>
      <c r="MNZ36" s="4696"/>
      <c r="MOA36" s="4696"/>
      <c r="MOB36" s="4696"/>
      <c r="MOC36" s="4696"/>
      <c r="MOD36" s="4696"/>
      <c r="MOE36" s="4696"/>
      <c r="MOF36" s="4696"/>
      <c r="MOG36" s="4696"/>
      <c r="MOH36" s="4696"/>
      <c r="MOI36" s="4696"/>
      <c r="MOJ36" s="4696"/>
      <c r="MOK36" s="4696"/>
      <c r="MOL36" s="4696"/>
      <c r="MOM36" s="4696"/>
      <c r="MON36" s="4696"/>
      <c r="MOO36" s="4696"/>
      <c r="MOP36" s="4696"/>
      <c r="MOQ36" s="4696"/>
      <c r="MOR36" s="4696"/>
      <c r="MOS36" s="4696"/>
      <c r="MOT36" s="4696"/>
      <c r="MOU36" s="4696"/>
      <c r="MOV36" s="4696"/>
      <c r="MOW36" s="4696"/>
      <c r="MOX36" s="4696"/>
      <c r="MOY36" s="4696"/>
      <c r="MOZ36" s="4696"/>
      <c r="MPA36" s="4696"/>
      <c r="MPB36" s="4696"/>
      <c r="MPC36" s="4696"/>
      <c r="MPD36" s="4696"/>
      <c r="MPE36" s="4696"/>
      <c r="MPF36" s="4696"/>
      <c r="MPG36" s="4696"/>
      <c r="MPH36" s="4696"/>
      <c r="MPI36" s="4696"/>
      <c r="MPJ36" s="4696"/>
      <c r="MPK36" s="4696"/>
      <c r="MPL36" s="4696"/>
      <c r="MPM36" s="4696"/>
      <c r="MPN36" s="4696"/>
      <c r="MPO36" s="4696"/>
      <c r="MPP36" s="4696"/>
      <c r="MPQ36" s="4696"/>
      <c r="MPR36" s="4696"/>
      <c r="MPS36" s="4696"/>
      <c r="MPT36" s="4696"/>
      <c r="MPU36" s="4696"/>
      <c r="MPV36" s="4696"/>
      <c r="MPW36" s="4696"/>
      <c r="MPX36" s="4696"/>
      <c r="MPY36" s="4696"/>
      <c r="MPZ36" s="4696"/>
      <c r="MQA36" s="4696"/>
      <c r="MQB36" s="4696"/>
      <c r="MQC36" s="4696"/>
      <c r="MQD36" s="4696"/>
      <c r="MQE36" s="4696"/>
      <c r="MQF36" s="4696"/>
      <c r="MQG36" s="4696"/>
      <c r="MQH36" s="4696"/>
      <c r="MQI36" s="4696"/>
      <c r="MQJ36" s="4696"/>
      <c r="MQK36" s="4696"/>
      <c r="MQL36" s="4696"/>
      <c r="MQM36" s="4696"/>
      <c r="MQN36" s="4696"/>
      <c r="MQO36" s="4696"/>
      <c r="MQP36" s="4696"/>
      <c r="MQQ36" s="4696"/>
      <c r="MQR36" s="4696"/>
      <c r="MQS36" s="4696"/>
      <c r="MQT36" s="4696"/>
      <c r="MQU36" s="4696"/>
      <c r="MQV36" s="4696"/>
      <c r="MQW36" s="4696"/>
      <c r="MQX36" s="4696"/>
      <c r="MQY36" s="4696"/>
      <c r="MQZ36" s="4696"/>
      <c r="MRA36" s="4696"/>
      <c r="MRB36" s="4696"/>
      <c r="MRC36" s="4696"/>
      <c r="MRD36" s="4696"/>
      <c r="MRE36" s="4696"/>
      <c r="MRF36" s="4696"/>
      <c r="MRG36" s="4696"/>
      <c r="MRH36" s="4696"/>
      <c r="MRI36" s="4696"/>
      <c r="MRJ36" s="4696"/>
      <c r="MRK36" s="4696"/>
      <c r="MRL36" s="4696"/>
      <c r="MRM36" s="4696"/>
      <c r="MRN36" s="4696"/>
      <c r="MRO36" s="4696"/>
      <c r="MRP36" s="4696"/>
      <c r="MRQ36" s="4696"/>
      <c r="MRR36" s="4696"/>
      <c r="MRS36" s="4696"/>
      <c r="MRT36" s="4696"/>
      <c r="MRU36" s="4696"/>
      <c r="MRV36" s="4696"/>
      <c r="MRW36" s="4696"/>
      <c r="MRX36" s="4696"/>
      <c r="MRY36" s="4696"/>
      <c r="MRZ36" s="4696"/>
      <c r="MSA36" s="4696"/>
      <c r="MSB36" s="4696"/>
      <c r="MSC36" s="4696"/>
      <c r="MSD36" s="4696"/>
      <c r="MSE36" s="4696"/>
      <c r="MSF36" s="4696"/>
      <c r="MSG36" s="4696"/>
      <c r="MSH36" s="4696"/>
      <c r="MSI36" s="4696"/>
      <c r="MSJ36" s="4696"/>
      <c r="MSK36" s="4696"/>
      <c r="MSL36" s="4696"/>
      <c r="MSM36" s="4696"/>
      <c r="MSN36" s="4696"/>
      <c r="MSO36" s="4696"/>
      <c r="MSP36" s="4696"/>
      <c r="MSQ36" s="4696"/>
      <c r="MSR36" s="4696"/>
      <c r="MSS36" s="4696"/>
      <c r="MST36" s="4696"/>
      <c r="MSU36" s="4696"/>
      <c r="MSV36" s="4696"/>
      <c r="MSW36" s="4696"/>
      <c r="MSX36" s="4696"/>
      <c r="MSY36" s="4696"/>
      <c r="MSZ36" s="4696"/>
      <c r="MTA36" s="4696"/>
      <c r="MTB36" s="4696"/>
      <c r="MTC36" s="4696"/>
      <c r="MTD36" s="4696"/>
      <c r="MTE36" s="4696"/>
      <c r="MTF36" s="4696"/>
      <c r="MTG36" s="4696"/>
      <c r="MTH36" s="4696"/>
      <c r="MTI36" s="4696"/>
      <c r="MTJ36" s="4696"/>
      <c r="MTK36" s="4696"/>
      <c r="MTL36" s="4696"/>
      <c r="MTM36" s="4696"/>
      <c r="MTN36" s="4696"/>
      <c r="MTO36" s="4696"/>
      <c r="MTP36" s="4696"/>
      <c r="MTQ36" s="4696"/>
      <c r="MTR36" s="4696"/>
      <c r="MTS36" s="4696"/>
      <c r="MTT36" s="4696"/>
      <c r="MTU36" s="4696"/>
      <c r="MTV36" s="4696"/>
      <c r="MTW36" s="4696"/>
      <c r="MTX36" s="4696"/>
      <c r="MTY36" s="4696"/>
      <c r="MTZ36" s="4696"/>
      <c r="MUA36" s="4696"/>
      <c r="MUB36" s="4696"/>
      <c r="MUC36" s="4696"/>
      <c r="MUD36" s="4696"/>
      <c r="MUE36" s="4696"/>
      <c r="MUF36" s="4696"/>
      <c r="MUG36" s="4696"/>
      <c r="MUH36" s="4696"/>
      <c r="MUI36" s="4696"/>
      <c r="MUJ36" s="4696"/>
      <c r="MUK36" s="4696"/>
      <c r="MUL36" s="4696"/>
      <c r="MUM36" s="4696"/>
      <c r="MUN36" s="4696"/>
      <c r="MUO36" s="4696"/>
      <c r="MUP36" s="4696"/>
      <c r="MUQ36" s="4696"/>
      <c r="MUR36" s="4696"/>
      <c r="MUS36" s="4696"/>
      <c r="MUT36" s="4696"/>
      <c r="MUU36" s="4696"/>
      <c r="MUV36" s="4696"/>
      <c r="MUW36" s="4696"/>
      <c r="MUX36" s="4696"/>
      <c r="MUY36" s="4696"/>
      <c r="MUZ36" s="4696"/>
      <c r="MVA36" s="4696"/>
      <c r="MVB36" s="4696"/>
      <c r="MVC36" s="4696"/>
      <c r="MVD36" s="4696"/>
      <c r="MVE36" s="4696"/>
      <c r="MVF36" s="4696"/>
      <c r="MVG36" s="4696"/>
      <c r="MVH36" s="4696"/>
      <c r="MVI36" s="4696"/>
      <c r="MVJ36" s="4696"/>
      <c r="MVK36" s="4696"/>
      <c r="MVL36" s="4696"/>
      <c r="MVM36" s="4696"/>
      <c r="MVN36" s="4696"/>
      <c r="MVO36" s="4696"/>
      <c r="MVP36" s="4696"/>
      <c r="MVQ36" s="4696"/>
      <c r="MVR36" s="4696"/>
      <c r="MVS36" s="4696"/>
      <c r="MVT36" s="4696"/>
      <c r="MVU36" s="4696"/>
      <c r="MVV36" s="4696"/>
      <c r="MVW36" s="4696"/>
      <c r="MVX36" s="4696"/>
      <c r="MVY36" s="4696"/>
      <c r="MVZ36" s="4696"/>
      <c r="MWA36" s="4696"/>
      <c r="MWB36" s="4696"/>
      <c r="MWC36" s="4696"/>
      <c r="MWD36" s="4696"/>
      <c r="MWE36" s="4696"/>
      <c r="MWF36" s="4696"/>
      <c r="MWG36" s="4696"/>
      <c r="MWH36" s="4696"/>
      <c r="MWI36" s="4696"/>
      <c r="MWJ36" s="4696"/>
      <c r="MWK36" s="4696"/>
      <c r="MWL36" s="4696"/>
      <c r="MWM36" s="4696"/>
      <c r="MWN36" s="4696"/>
      <c r="MWO36" s="4696"/>
      <c r="MWP36" s="4696"/>
      <c r="MWQ36" s="4696"/>
      <c r="MWR36" s="4696"/>
      <c r="MWS36" s="4696"/>
      <c r="MWT36" s="4696"/>
      <c r="MWU36" s="4696"/>
      <c r="MWV36" s="4696"/>
      <c r="MWW36" s="4696"/>
      <c r="MWX36" s="4696"/>
      <c r="MWY36" s="4696"/>
      <c r="MWZ36" s="4696"/>
      <c r="MXA36" s="4696"/>
      <c r="MXB36" s="4696"/>
      <c r="MXC36" s="4696"/>
      <c r="MXD36" s="4696"/>
      <c r="MXE36" s="4696"/>
      <c r="MXF36" s="4696"/>
      <c r="MXG36" s="4696"/>
      <c r="MXH36" s="4696"/>
      <c r="MXI36" s="4696"/>
      <c r="MXJ36" s="4696"/>
      <c r="MXK36" s="4696"/>
      <c r="MXL36" s="4696"/>
      <c r="MXM36" s="4696"/>
      <c r="MXN36" s="4696"/>
      <c r="MXO36" s="4696"/>
      <c r="MXP36" s="4696"/>
      <c r="MXQ36" s="4696"/>
      <c r="MXR36" s="4696"/>
      <c r="MXS36" s="4696"/>
      <c r="MXT36" s="4696"/>
      <c r="MXU36" s="4696"/>
      <c r="MXV36" s="4696"/>
      <c r="MXW36" s="4696"/>
      <c r="MXX36" s="4696"/>
      <c r="MXY36" s="4696"/>
      <c r="MXZ36" s="4696"/>
      <c r="MYA36" s="4696"/>
      <c r="MYB36" s="4696"/>
      <c r="MYC36" s="4696"/>
      <c r="MYD36" s="4696"/>
      <c r="MYE36" s="4696"/>
      <c r="MYF36" s="4696"/>
      <c r="MYG36" s="4696"/>
      <c r="MYH36" s="4696"/>
      <c r="MYI36" s="4696"/>
      <c r="MYJ36" s="4696"/>
      <c r="MYK36" s="4696"/>
      <c r="MYL36" s="4696"/>
      <c r="MYM36" s="4696"/>
      <c r="MYN36" s="4696"/>
      <c r="MYO36" s="4696"/>
      <c r="MYP36" s="4696"/>
      <c r="MYQ36" s="4696"/>
      <c r="MYR36" s="4696"/>
      <c r="MYS36" s="4696"/>
      <c r="MYT36" s="4696"/>
      <c r="MYU36" s="4696"/>
      <c r="MYV36" s="4696"/>
      <c r="MYW36" s="4696"/>
      <c r="MYX36" s="4696"/>
      <c r="MYY36" s="4696"/>
      <c r="MYZ36" s="4696"/>
      <c r="MZA36" s="4696"/>
      <c r="MZB36" s="4696"/>
      <c r="MZC36" s="4696"/>
      <c r="MZD36" s="4696"/>
      <c r="MZE36" s="4696"/>
      <c r="MZF36" s="4696"/>
      <c r="MZG36" s="4696"/>
      <c r="MZH36" s="4696"/>
      <c r="MZI36" s="4696"/>
      <c r="MZJ36" s="4696"/>
      <c r="MZK36" s="4696"/>
      <c r="MZL36" s="4696"/>
      <c r="MZM36" s="4696"/>
      <c r="MZN36" s="4696"/>
      <c r="MZO36" s="4696"/>
      <c r="MZP36" s="4696"/>
      <c r="MZQ36" s="4696"/>
      <c r="MZR36" s="4696"/>
      <c r="MZS36" s="4696"/>
      <c r="MZT36" s="4696"/>
      <c r="MZU36" s="4696"/>
      <c r="MZV36" s="4696"/>
      <c r="MZW36" s="4696"/>
      <c r="MZX36" s="4696"/>
      <c r="MZY36" s="4696"/>
      <c r="MZZ36" s="4696"/>
      <c r="NAA36" s="4696"/>
      <c r="NAB36" s="4696"/>
      <c r="NAC36" s="4696"/>
      <c r="NAD36" s="4696"/>
      <c r="NAE36" s="4696"/>
      <c r="NAF36" s="4696"/>
      <c r="NAG36" s="4696"/>
      <c r="NAH36" s="4696"/>
      <c r="NAI36" s="4696"/>
      <c r="NAJ36" s="4696"/>
      <c r="NAK36" s="4696"/>
      <c r="NAL36" s="4696"/>
      <c r="NAM36" s="4696"/>
      <c r="NAN36" s="4696"/>
      <c r="NAO36" s="4696"/>
      <c r="NAP36" s="4696"/>
      <c r="NAQ36" s="4696"/>
      <c r="NAR36" s="4696"/>
      <c r="NAS36" s="4696"/>
      <c r="NAT36" s="4696"/>
      <c r="NAU36" s="4696"/>
      <c r="NAV36" s="4696"/>
      <c r="NAW36" s="4696"/>
      <c r="NAX36" s="4696"/>
      <c r="NAY36" s="4696"/>
      <c r="NAZ36" s="4696"/>
      <c r="NBA36" s="4696"/>
      <c r="NBB36" s="4696"/>
      <c r="NBC36" s="4696"/>
      <c r="NBD36" s="4696"/>
      <c r="NBE36" s="4696"/>
      <c r="NBF36" s="4696"/>
      <c r="NBG36" s="4696"/>
      <c r="NBH36" s="4696"/>
      <c r="NBI36" s="4696"/>
      <c r="NBJ36" s="4696"/>
      <c r="NBK36" s="4696"/>
      <c r="NBL36" s="4696"/>
      <c r="NBM36" s="4696"/>
      <c r="NBN36" s="4696"/>
      <c r="NBO36" s="4696"/>
      <c r="NBP36" s="4696"/>
      <c r="NBQ36" s="4696"/>
      <c r="NBR36" s="4696"/>
      <c r="NBS36" s="4696"/>
      <c r="NBT36" s="4696"/>
      <c r="NBU36" s="4696"/>
      <c r="NBV36" s="4696"/>
      <c r="NBW36" s="4696"/>
      <c r="NBX36" s="4696"/>
      <c r="NBY36" s="4696"/>
      <c r="NBZ36" s="4696"/>
      <c r="NCA36" s="4696"/>
      <c r="NCB36" s="4696"/>
      <c r="NCC36" s="4696"/>
      <c r="NCD36" s="4696"/>
      <c r="NCE36" s="4696"/>
      <c r="NCF36" s="4696"/>
      <c r="NCG36" s="4696"/>
      <c r="NCH36" s="4696"/>
      <c r="NCI36" s="4696"/>
      <c r="NCJ36" s="4696"/>
      <c r="NCK36" s="4696"/>
      <c r="NCL36" s="4696"/>
      <c r="NCM36" s="4696"/>
      <c r="NCN36" s="4696"/>
      <c r="NCO36" s="4696"/>
      <c r="NCP36" s="4696"/>
      <c r="NCQ36" s="4696"/>
      <c r="NCR36" s="4696"/>
      <c r="NCS36" s="4696"/>
      <c r="NCT36" s="4696"/>
      <c r="NCU36" s="4696"/>
      <c r="NCV36" s="4696"/>
      <c r="NCW36" s="4696"/>
      <c r="NCX36" s="4696"/>
      <c r="NCY36" s="4696"/>
      <c r="NCZ36" s="4696"/>
      <c r="NDA36" s="4696"/>
      <c r="NDB36" s="4696"/>
      <c r="NDC36" s="4696"/>
      <c r="NDD36" s="4696"/>
      <c r="NDE36" s="4696"/>
      <c r="NDF36" s="4696"/>
      <c r="NDG36" s="4696"/>
      <c r="NDH36" s="4696"/>
      <c r="NDI36" s="4696"/>
      <c r="NDJ36" s="4696"/>
      <c r="NDK36" s="4696"/>
      <c r="NDL36" s="4696"/>
      <c r="NDM36" s="4696"/>
      <c r="NDN36" s="4696"/>
      <c r="NDO36" s="4696"/>
      <c r="NDP36" s="4696"/>
      <c r="NDQ36" s="4696"/>
      <c r="NDR36" s="4696"/>
      <c r="NDS36" s="4696"/>
      <c r="NDT36" s="4696"/>
      <c r="NDU36" s="4696"/>
      <c r="NDV36" s="4696"/>
      <c r="NDW36" s="4696"/>
      <c r="NDX36" s="4696"/>
      <c r="NDY36" s="4696"/>
      <c r="NDZ36" s="4696"/>
      <c r="NEA36" s="4696"/>
      <c r="NEB36" s="4696"/>
      <c r="NEC36" s="4696"/>
      <c r="NED36" s="4696"/>
      <c r="NEE36" s="4696"/>
      <c r="NEF36" s="4696"/>
      <c r="NEG36" s="4696"/>
      <c r="NEH36" s="4696"/>
      <c r="NEI36" s="4696"/>
      <c r="NEJ36" s="4696"/>
      <c r="NEK36" s="4696"/>
      <c r="NEL36" s="4696"/>
      <c r="NEM36" s="4696"/>
      <c r="NEN36" s="4696"/>
      <c r="NEO36" s="4696"/>
      <c r="NEP36" s="4696"/>
      <c r="NEQ36" s="4696"/>
      <c r="NER36" s="4696"/>
      <c r="NES36" s="4696"/>
      <c r="NET36" s="4696"/>
      <c r="NEU36" s="4696"/>
      <c r="NEV36" s="4696"/>
      <c r="NEW36" s="4696"/>
      <c r="NEX36" s="4696"/>
      <c r="NEY36" s="4696"/>
      <c r="NEZ36" s="4696"/>
      <c r="NFA36" s="4696"/>
      <c r="NFB36" s="4696"/>
      <c r="NFC36" s="4696"/>
      <c r="NFD36" s="4696"/>
      <c r="NFE36" s="4696"/>
      <c r="NFF36" s="4696"/>
      <c r="NFG36" s="4696"/>
      <c r="NFH36" s="4696"/>
      <c r="NFI36" s="4696"/>
      <c r="NFJ36" s="4696"/>
      <c r="NFK36" s="4696"/>
      <c r="NFL36" s="4696"/>
      <c r="NFM36" s="4696"/>
      <c r="NFN36" s="4696"/>
      <c r="NFO36" s="4696"/>
      <c r="NFP36" s="4696"/>
      <c r="NFQ36" s="4696"/>
      <c r="NFR36" s="4696"/>
      <c r="NFS36" s="4696"/>
      <c r="NFT36" s="4696"/>
      <c r="NFU36" s="4696"/>
      <c r="NFV36" s="4696"/>
      <c r="NFW36" s="4696"/>
      <c r="NFX36" s="4696"/>
      <c r="NFY36" s="4696"/>
      <c r="NFZ36" s="4696"/>
      <c r="NGA36" s="4696"/>
      <c r="NGB36" s="4696"/>
      <c r="NGC36" s="4696"/>
      <c r="NGD36" s="4696"/>
      <c r="NGE36" s="4696"/>
      <c r="NGF36" s="4696"/>
      <c r="NGG36" s="4696"/>
      <c r="NGH36" s="4696"/>
      <c r="NGI36" s="4696"/>
      <c r="NGJ36" s="4696"/>
      <c r="NGK36" s="4696"/>
      <c r="NGL36" s="4696"/>
      <c r="NGM36" s="4696"/>
      <c r="NGN36" s="4696"/>
      <c r="NGO36" s="4696"/>
      <c r="NGP36" s="4696"/>
      <c r="NGQ36" s="4696"/>
      <c r="NGR36" s="4696"/>
      <c r="NGS36" s="4696"/>
      <c r="NGT36" s="4696"/>
      <c r="NGU36" s="4696"/>
      <c r="NGV36" s="4696"/>
      <c r="NGW36" s="4696"/>
      <c r="NGX36" s="4696"/>
      <c r="NGY36" s="4696"/>
      <c r="NGZ36" s="4696"/>
      <c r="NHA36" s="4696"/>
      <c r="NHB36" s="4696"/>
      <c r="NHC36" s="4696"/>
      <c r="NHD36" s="4696"/>
      <c r="NHE36" s="4696"/>
      <c r="NHF36" s="4696"/>
      <c r="NHG36" s="4696"/>
      <c r="NHH36" s="4696"/>
      <c r="NHI36" s="4696"/>
      <c r="NHJ36" s="4696"/>
      <c r="NHK36" s="4696"/>
      <c r="NHL36" s="4696"/>
      <c r="NHM36" s="4696"/>
      <c r="NHN36" s="4696"/>
      <c r="NHO36" s="4696"/>
      <c r="NHP36" s="4696"/>
      <c r="NHQ36" s="4696"/>
      <c r="NHR36" s="4696"/>
      <c r="NHS36" s="4696"/>
      <c r="NHT36" s="4696"/>
      <c r="NHU36" s="4696"/>
      <c r="NHV36" s="4696"/>
      <c r="NHW36" s="4696"/>
      <c r="NHX36" s="4696"/>
      <c r="NHY36" s="4696"/>
      <c r="NHZ36" s="4696"/>
      <c r="NIA36" s="4696"/>
      <c r="NIB36" s="4696"/>
      <c r="NIC36" s="4696"/>
      <c r="NID36" s="4696"/>
      <c r="NIE36" s="4696"/>
      <c r="NIF36" s="4696"/>
      <c r="NIG36" s="4696"/>
      <c r="NIH36" s="4696"/>
      <c r="NII36" s="4696"/>
      <c r="NIJ36" s="4696"/>
      <c r="NIK36" s="4696"/>
      <c r="NIL36" s="4696"/>
      <c r="NIM36" s="4696"/>
      <c r="NIN36" s="4696"/>
      <c r="NIO36" s="4696"/>
      <c r="NIP36" s="4696"/>
      <c r="NIQ36" s="4696"/>
      <c r="NIR36" s="4696"/>
      <c r="NIS36" s="4696"/>
      <c r="NIT36" s="4696"/>
      <c r="NIU36" s="4696"/>
      <c r="NIV36" s="4696"/>
      <c r="NIW36" s="4696"/>
      <c r="NIX36" s="4696"/>
      <c r="NIY36" s="4696"/>
      <c r="NIZ36" s="4696"/>
      <c r="NJA36" s="4696"/>
      <c r="NJB36" s="4696"/>
      <c r="NJC36" s="4696"/>
      <c r="NJD36" s="4696"/>
      <c r="NJE36" s="4696"/>
      <c r="NJF36" s="4696"/>
      <c r="NJG36" s="4696"/>
      <c r="NJH36" s="4696"/>
      <c r="NJI36" s="4696"/>
      <c r="NJJ36" s="4696"/>
      <c r="NJK36" s="4696"/>
      <c r="NJL36" s="4696"/>
      <c r="NJM36" s="4696"/>
      <c r="NJN36" s="4696"/>
      <c r="NJO36" s="4696"/>
      <c r="NJP36" s="4696"/>
      <c r="NJQ36" s="4696"/>
      <c r="NJR36" s="4696"/>
      <c r="NJS36" s="4696"/>
      <c r="NJT36" s="4696"/>
      <c r="NJU36" s="4696"/>
      <c r="NJV36" s="4696"/>
      <c r="NJW36" s="4696"/>
      <c r="NJX36" s="4696"/>
      <c r="NJY36" s="4696"/>
      <c r="NJZ36" s="4696"/>
      <c r="NKA36" s="4696"/>
      <c r="NKB36" s="4696"/>
      <c r="NKC36" s="4696"/>
      <c r="NKD36" s="4696"/>
      <c r="NKE36" s="4696"/>
      <c r="NKF36" s="4696"/>
      <c r="NKG36" s="4696"/>
      <c r="NKH36" s="4696"/>
      <c r="NKI36" s="4696"/>
      <c r="NKJ36" s="4696"/>
      <c r="NKK36" s="4696"/>
      <c r="NKL36" s="4696"/>
      <c r="NKM36" s="4696"/>
      <c r="NKN36" s="4696"/>
      <c r="NKO36" s="4696"/>
      <c r="NKP36" s="4696"/>
      <c r="NKQ36" s="4696"/>
      <c r="NKR36" s="4696"/>
      <c r="NKS36" s="4696"/>
      <c r="NKT36" s="4696"/>
      <c r="NKU36" s="4696"/>
      <c r="NKV36" s="4696"/>
      <c r="NKW36" s="4696"/>
      <c r="NKX36" s="4696"/>
      <c r="NKY36" s="4696"/>
      <c r="NKZ36" s="4696"/>
      <c r="NLA36" s="4696"/>
      <c r="NLB36" s="4696"/>
      <c r="NLC36" s="4696"/>
      <c r="NLD36" s="4696"/>
      <c r="NLE36" s="4696"/>
      <c r="NLF36" s="4696"/>
      <c r="NLG36" s="4696"/>
      <c r="NLH36" s="4696"/>
      <c r="NLI36" s="4696"/>
      <c r="NLJ36" s="4696"/>
      <c r="NLK36" s="4696"/>
      <c r="NLL36" s="4696"/>
      <c r="NLM36" s="4696"/>
      <c r="NLN36" s="4696"/>
      <c r="NLO36" s="4696"/>
      <c r="NLP36" s="4696"/>
      <c r="NLQ36" s="4696"/>
      <c r="NLR36" s="4696"/>
      <c r="NLS36" s="4696"/>
      <c r="NLT36" s="4696"/>
      <c r="NLU36" s="4696"/>
      <c r="NLV36" s="4696"/>
      <c r="NLW36" s="4696"/>
      <c r="NLX36" s="4696"/>
      <c r="NLY36" s="4696"/>
      <c r="NLZ36" s="4696"/>
      <c r="NMA36" s="4696"/>
      <c r="NMB36" s="4696"/>
      <c r="NMC36" s="4696"/>
      <c r="NMD36" s="4696"/>
      <c r="NME36" s="4696"/>
      <c r="NMF36" s="4696"/>
      <c r="NMG36" s="4696"/>
      <c r="NMH36" s="4696"/>
      <c r="NMI36" s="4696"/>
      <c r="NMJ36" s="4696"/>
      <c r="NMK36" s="4696"/>
      <c r="NML36" s="4696"/>
      <c r="NMM36" s="4696"/>
      <c r="NMN36" s="4696"/>
      <c r="NMO36" s="4696"/>
      <c r="NMP36" s="4696"/>
      <c r="NMQ36" s="4696"/>
      <c r="NMR36" s="4696"/>
      <c r="NMS36" s="4696"/>
      <c r="NMT36" s="4696"/>
      <c r="NMU36" s="4696"/>
      <c r="NMV36" s="4696"/>
      <c r="NMW36" s="4696"/>
      <c r="NMX36" s="4696"/>
      <c r="NMY36" s="4696"/>
      <c r="NMZ36" s="4696"/>
      <c r="NNA36" s="4696"/>
      <c r="NNB36" s="4696"/>
      <c r="NNC36" s="4696"/>
      <c r="NND36" s="4696"/>
      <c r="NNE36" s="4696"/>
      <c r="NNF36" s="4696"/>
      <c r="NNG36" s="4696"/>
      <c r="NNH36" s="4696"/>
      <c r="NNI36" s="4696"/>
      <c r="NNJ36" s="4696"/>
      <c r="NNK36" s="4696"/>
      <c r="NNL36" s="4696"/>
      <c r="NNM36" s="4696"/>
      <c r="NNN36" s="4696"/>
      <c r="NNO36" s="4696"/>
      <c r="NNP36" s="4696"/>
      <c r="NNQ36" s="4696"/>
      <c r="NNR36" s="4696"/>
      <c r="NNS36" s="4696"/>
      <c r="NNT36" s="4696"/>
      <c r="NNU36" s="4696"/>
      <c r="NNV36" s="4696"/>
      <c r="NNW36" s="4696"/>
      <c r="NNX36" s="4696"/>
      <c r="NNY36" s="4696"/>
      <c r="NNZ36" s="4696"/>
      <c r="NOA36" s="4696"/>
      <c r="NOB36" s="4696"/>
      <c r="NOC36" s="4696"/>
      <c r="NOD36" s="4696"/>
      <c r="NOE36" s="4696"/>
      <c r="NOF36" s="4696"/>
      <c r="NOG36" s="4696"/>
      <c r="NOH36" s="4696"/>
      <c r="NOI36" s="4696"/>
      <c r="NOJ36" s="4696"/>
      <c r="NOK36" s="4696"/>
      <c r="NOL36" s="4696"/>
      <c r="NOM36" s="4696"/>
      <c r="NON36" s="4696"/>
      <c r="NOO36" s="4696"/>
      <c r="NOP36" s="4696"/>
      <c r="NOQ36" s="4696"/>
      <c r="NOR36" s="4696"/>
      <c r="NOS36" s="4696"/>
      <c r="NOT36" s="4696"/>
      <c r="NOU36" s="4696"/>
      <c r="NOV36" s="4696"/>
      <c r="NOW36" s="4696"/>
      <c r="NOX36" s="4696"/>
      <c r="NOY36" s="4696"/>
      <c r="NOZ36" s="4696"/>
      <c r="NPA36" s="4696"/>
      <c r="NPB36" s="4696"/>
      <c r="NPC36" s="4696"/>
      <c r="NPD36" s="4696"/>
      <c r="NPE36" s="4696"/>
      <c r="NPF36" s="4696"/>
      <c r="NPG36" s="4696"/>
      <c r="NPH36" s="4696"/>
      <c r="NPI36" s="4696"/>
      <c r="NPJ36" s="4696"/>
      <c r="NPK36" s="4696"/>
      <c r="NPL36" s="4696"/>
      <c r="NPM36" s="4696"/>
      <c r="NPN36" s="4696"/>
      <c r="NPO36" s="4696"/>
      <c r="NPP36" s="4696"/>
      <c r="NPQ36" s="4696"/>
      <c r="NPR36" s="4696"/>
      <c r="NPS36" s="4696"/>
      <c r="NPT36" s="4696"/>
      <c r="NPU36" s="4696"/>
      <c r="NPV36" s="4696"/>
      <c r="NPW36" s="4696"/>
      <c r="NPX36" s="4696"/>
      <c r="NPY36" s="4696"/>
      <c r="NPZ36" s="4696"/>
      <c r="NQA36" s="4696"/>
      <c r="NQB36" s="4696"/>
      <c r="NQC36" s="4696"/>
      <c r="NQD36" s="4696"/>
      <c r="NQE36" s="4696"/>
      <c r="NQF36" s="4696"/>
      <c r="NQG36" s="4696"/>
      <c r="NQH36" s="4696"/>
      <c r="NQI36" s="4696"/>
      <c r="NQJ36" s="4696"/>
      <c r="NQK36" s="4696"/>
      <c r="NQL36" s="4696"/>
      <c r="NQM36" s="4696"/>
      <c r="NQN36" s="4696"/>
      <c r="NQO36" s="4696"/>
      <c r="NQP36" s="4696"/>
      <c r="NQQ36" s="4696"/>
      <c r="NQR36" s="4696"/>
      <c r="NQS36" s="4696"/>
      <c r="NQT36" s="4696"/>
      <c r="NQU36" s="4696"/>
      <c r="NQV36" s="4696"/>
      <c r="NQW36" s="4696"/>
      <c r="NQX36" s="4696"/>
      <c r="NQY36" s="4696"/>
      <c r="NQZ36" s="4696"/>
      <c r="NRA36" s="4696"/>
      <c r="NRB36" s="4696"/>
      <c r="NRC36" s="4696"/>
      <c r="NRD36" s="4696"/>
      <c r="NRE36" s="4696"/>
      <c r="NRF36" s="4696"/>
      <c r="NRG36" s="4696"/>
      <c r="NRH36" s="4696"/>
      <c r="NRI36" s="4696"/>
      <c r="NRJ36" s="4696"/>
      <c r="NRK36" s="4696"/>
      <c r="NRL36" s="4696"/>
      <c r="NRM36" s="4696"/>
      <c r="NRN36" s="4696"/>
      <c r="NRO36" s="4696"/>
      <c r="NRP36" s="4696"/>
      <c r="NRQ36" s="4696"/>
      <c r="NRR36" s="4696"/>
      <c r="NRS36" s="4696"/>
      <c r="NRT36" s="4696"/>
      <c r="NRU36" s="4696"/>
      <c r="NRV36" s="4696"/>
      <c r="NRW36" s="4696"/>
      <c r="NRX36" s="4696"/>
      <c r="NRY36" s="4696"/>
      <c r="NRZ36" s="4696"/>
      <c r="NSA36" s="4696"/>
      <c r="NSB36" s="4696"/>
      <c r="NSC36" s="4696"/>
      <c r="NSD36" s="4696"/>
      <c r="NSE36" s="4696"/>
      <c r="NSF36" s="4696"/>
      <c r="NSG36" s="4696"/>
      <c r="NSH36" s="4696"/>
      <c r="NSI36" s="4696"/>
      <c r="NSJ36" s="4696"/>
      <c r="NSK36" s="4696"/>
      <c r="NSL36" s="4696"/>
      <c r="NSM36" s="4696"/>
      <c r="NSN36" s="4696"/>
      <c r="NSO36" s="4696"/>
      <c r="NSP36" s="4696"/>
      <c r="NSQ36" s="4696"/>
      <c r="NSR36" s="4696"/>
      <c r="NSS36" s="4696"/>
      <c r="NST36" s="4696"/>
      <c r="NSU36" s="4696"/>
      <c r="NSV36" s="4696"/>
      <c r="NSW36" s="4696"/>
      <c r="NSX36" s="4696"/>
      <c r="NSY36" s="4696"/>
      <c r="NSZ36" s="4696"/>
      <c r="NTA36" s="4696"/>
      <c r="NTB36" s="4696"/>
      <c r="NTC36" s="4696"/>
      <c r="NTD36" s="4696"/>
      <c r="NTE36" s="4696"/>
      <c r="NTF36" s="4696"/>
      <c r="NTG36" s="4696"/>
      <c r="NTH36" s="4696"/>
      <c r="NTI36" s="4696"/>
      <c r="NTJ36" s="4696"/>
      <c r="NTK36" s="4696"/>
      <c r="NTL36" s="4696"/>
      <c r="NTM36" s="4696"/>
      <c r="NTN36" s="4696"/>
      <c r="NTO36" s="4696"/>
      <c r="NTP36" s="4696"/>
      <c r="NTQ36" s="4696"/>
      <c r="NTR36" s="4696"/>
      <c r="NTS36" s="4696"/>
      <c r="NTT36" s="4696"/>
      <c r="NTU36" s="4696"/>
      <c r="NTV36" s="4696"/>
      <c r="NTW36" s="4696"/>
      <c r="NTX36" s="4696"/>
      <c r="NTY36" s="4696"/>
      <c r="NTZ36" s="4696"/>
      <c r="NUA36" s="4696"/>
      <c r="NUB36" s="4696"/>
      <c r="NUC36" s="4696"/>
      <c r="NUD36" s="4696"/>
      <c r="NUE36" s="4696"/>
      <c r="NUF36" s="4696"/>
      <c r="NUG36" s="4696"/>
      <c r="NUH36" s="4696"/>
      <c r="NUI36" s="4696"/>
      <c r="NUJ36" s="4696"/>
      <c r="NUK36" s="4696"/>
      <c r="NUL36" s="4696"/>
      <c r="NUM36" s="4696"/>
      <c r="NUN36" s="4696"/>
      <c r="NUO36" s="4696"/>
      <c r="NUP36" s="4696"/>
      <c r="NUQ36" s="4696"/>
      <c r="NUR36" s="4696"/>
      <c r="NUS36" s="4696"/>
      <c r="NUT36" s="4696"/>
      <c r="NUU36" s="4696"/>
      <c r="NUV36" s="4696"/>
      <c r="NUW36" s="4696"/>
      <c r="NUX36" s="4696"/>
      <c r="NUY36" s="4696"/>
      <c r="NUZ36" s="4696"/>
      <c r="NVA36" s="4696"/>
      <c r="NVB36" s="4696"/>
      <c r="NVC36" s="4696"/>
      <c r="NVD36" s="4696"/>
      <c r="NVE36" s="4696"/>
      <c r="NVF36" s="4696"/>
      <c r="NVG36" s="4696"/>
      <c r="NVH36" s="4696"/>
      <c r="NVI36" s="4696"/>
      <c r="NVJ36" s="4696"/>
      <c r="NVK36" s="4696"/>
      <c r="NVL36" s="4696"/>
      <c r="NVM36" s="4696"/>
      <c r="NVN36" s="4696"/>
      <c r="NVO36" s="4696"/>
      <c r="NVP36" s="4696"/>
      <c r="NVQ36" s="4696"/>
      <c r="NVR36" s="4696"/>
      <c r="NVS36" s="4696"/>
      <c r="NVT36" s="4696"/>
      <c r="NVU36" s="4696"/>
      <c r="NVV36" s="4696"/>
      <c r="NVW36" s="4696"/>
      <c r="NVX36" s="4696"/>
      <c r="NVY36" s="4696"/>
      <c r="NVZ36" s="4696"/>
      <c r="NWA36" s="4696"/>
      <c r="NWB36" s="4696"/>
      <c r="NWC36" s="4696"/>
      <c r="NWD36" s="4696"/>
      <c r="NWE36" s="4696"/>
      <c r="NWF36" s="4696"/>
      <c r="NWG36" s="4696"/>
      <c r="NWH36" s="4696"/>
      <c r="NWI36" s="4696"/>
      <c r="NWJ36" s="4696"/>
      <c r="NWK36" s="4696"/>
      <c r="NWL36" s="4696"/>
      <c r="NWM36" s="4696"/>
      <c r="NWN36" s="4696"/>
      <c r="NWO36" s="4696"/>
      <c r="NWP36" s="4696"/>
      <c r="NWQ36" s="4696"/>
      <c r="NWR36" s="4696"/>
      <c r="NWS36" s="4696"/>
      <c r="NWT36" s="4696"/>
      <c r="NWU36" s="4696"/>
      <c r="NWV36" s="4696"/>
      <c r="NWW36" s="4696"/>
      <c r="NWX36" s="4696"/>
      <c r="NWY36" s="4696"/>
      <c r="NWZ36" s="4696"/>
      <c r="NXA36" s="4696"/>
      <c r="NXB36" s="4696"/>
      <c r="NXC36" s="4696"/>
      <c r="NXD36" s="4696"/>
      <c r="NXE36" s="4696"/>
      <c r="NXF36" s="4696"/>
      <c r="NXG36" s="4696"/>
      <c r="NXH36" s="4696"/>
      <c r="NXI36" s="4696"/>
      <c r="NXJ36" s="4696"/>
      <c r="NXK36" s="4696"/>
      <c r="NXL36" s="4696"/>
      <c r="NXM36" s="4696"/>
      <c r="NXN36" s="4696"/>
      <c r="NXO36" s="4696"/>
      <c r="NXP36" s="4696"/>
      <c r="NXQ36" s="4696"/>
      <c r="NXR36" s="4696"/>
      <c r="NXS36" s="4696"/>
      <c r="NXT36" s="4696"/>
      <c r="NXU36" s="4696"/>
      <c r="NXV36" s="4696"/>
      <c r="NXW36" s="4696"/>
      <c r="NXX36" s="4696"/>
      <c r="NXY36" s="4696"/>
      <c r="NXZ36" s="4696"/>
      <c r="NYA36" s="4696"/>
      <c r="NYB36" s="4696"/>
      <c r="NYC36" s="4696"/>
      <c r="NYD36" s="4696"/>
      <c r="NYE36" s="4696"/>
      <c r="NYF36" s="4696"/>
      <c r="NYG36" s="4696"/>
      <c r="NYH36" s="4696"/>
      <c r="NYI36" s="4696"/>
      <c r="NYJ36" s="4696"/>
      <c r="NYK36" s="4696"/>
      <c r="NYL36" s="4696"/>
      <c r="NYM36" s="4696"/>
      <c r="NYN36" s="4696"/>
      <c r="NYO36" s="4696"/>
      <c r="NYP36" s="4696"/>
      <c r="NYQ36" s="4696"/>
      <c r="NYR36" s="4696"/>
      <c r="NYS36" s="4696"/>
      <c r="NYT36" s="4696"/>
      <c r="NYU36" s="4696"/>
      <c r="NYV36" s="4696"/>
      <c r="NYW36" s="4696"/>
      <c r="NYX36" s="4696"/>
      <c r="NYY36" s="4696"/>
      <c r="NYZ36" s="4696"/>
      <c r="NZA36" s="4696"/>
      <c r="NZB36" s="4696"/>
      <c r="NZC36" s="4696"/>
      <c r="NZD36" s="4696"/>
      <c r="NZE36" s="4696"/>
      <c r="NZF36" s="4696"/>
      <c r="NZG36" s="4696"/>
      <c r="NZH36" s="4696"/>
      <c r="NZI36" s="4696"/>
      <c r="NZJ36" s="4696"/>
      <c r="NZK36" s="4696"/>
      <c r="NZL36" s="4696"/>
      <c r="NZM36" s="4696"/>
      <c r="NZN36" s="4696"/>
      <c r="NZO36" s="4696"/>
      <c r="NZP36" s="4696"/>
      <c r="NZQ36" s="4696"/>
      <c r="NZR36" s="4696"/>
      <c r="NZS36" s="4696"/>
      <c r="NZT36" s="4696"/>
      <c r="NZU36" s="4696"/>
      <c r="NZV36" s="4696"/>
      <c r="NZW36" s="4696"/>
      <c r="NZX36" s="4696"/>
      <c r="NZY36" s="4696"/>
      <c r="NZZ36" s="4696"/>
      <c r="OAA36" s="4696"/>
      <c r="OAB36" s="4696"/>
      <c r="OAC36" s="4696"/>
      <c r="OAD36" s="4696"/>
      <c r="OAE36" s="4696"/>
      <c r="OAF36" s="4696"/>
      <c r="OAG36" s="4696"/>
      <c r="OAH36" s="4696"/>
      <c r="OAI36" s="4696"/>
      <c r="OAJ36" s="4696"/>
      <c r="OAK36" s="4696"/>
      <c r="OAL36" s="4696"/>
      <c r="OAM36" s="4696"/>
      <c r="OAN36" s="4696"/>
      <c r="OAO36" s="4696"/>
      <c r="OAP36" s="4696"/>
      <c r="OAQ36" s="4696"/>
      <c r="OAR36" s="4696"/>
      <c r="OAS36" s="4696"/>
      <c r="OAT36" s="4696"/>
      <c r="OAU36" s="4696"/>
      <c r="OAV36" s="4696"/>
      <c r="OAW36" s="4696"/>
      <c r="OAX36" s="4696"/>
      <c r="OAY36" s="4696"/>
      <c r="OAZ36" s="4696"/>
      <c r="OBA36" s="4696"/>
      <c r="OBB36" s="4696"/>
      <c r="OBC36" s="4696"/>
      <c r="OBD36" s="4696"/>
      <c r="OBE36" s="4696"/>
      <c r="OBF36" s="4696"/>
      <c r="OBG36" s="4696"/>
      <c r="OBH36" s="4696"/>
      <c r="OBI36" s="4696"/>
      <c r="OBJ36" s="4696"/>
      <c r="OBK36" s="4696"/>
      <c r="OBL36" s="4696"/>
      <c r="OBM36" s="4696"/>
      <c r="OBN36" s="4696"/>
      <c r="OBO36" s="4696"/>
      <c r="OBP36" s="4696"/>
      <c r="OBQ36" s="4696"/>
      <c r="OBR36" s="4696"/>
      <c r="OBS36" s="4696"/>
      <c r="OBT36" s="4696"/>
      <c r="OBU36" s="4696"/>
      <c r="OBV36" s="4696"/>
      <c r="OBW36" s="4696"/>
      <c r="OBX36" s="4696"/>
      <c r="OBY36" s="4696"/>
      <c r="OBZ36" s="4696"/>
      <c r="OCA36" s="4696"/>
      <c r="OCB36" s="4696"/>
      <c r="OCC36" s="4696"/>
      <c r="OCD36" s="4696"/>
      <c r="OCE36" s="4696"/>
      <c r="OCF36" s="4696"/>
      <c r="OCG36" s="4696"/>
      <c r="OCH36" s="4696"/>
      <c r="OCI36" s="4696"/>
      <c r="OCJ36" s="4696"/>
      <c r="OCK36" s="4696"/>
      <c r="OCL36" s="4696"/>
      <c r="OCM36" s="4696"/>
      <c r="OCN36" s="4696"/>
      <c r="OCO36" s="4696"/>
      <c r="OCP36" s="4696"/>
      <c r="OCQ36" s="4696"/>
      <c r="OCR36" s="4696"/>
      <c r="OCS36" s="4696"/>
      <c r="OCT36" s="4696"/>
      <c r="OCU36" s="4696"/>
      <c r="OCV36" s="4696"/>
      <c r="OCW36" s="4696"/>
      <c r="OCX36" s="4696"/>
      <c r="OCY36" s="4696"/>
      <c r="OCZ36" s="4696"/>
      <c r="ODA36" s="4696"/>
      <c r="ODB36" s="4696"/>
      <c r="ODC36" s="4696"/>
      <c r="ODD36" s="4696"/>
      <c r="ODE36" s="4696"/>
      <c r="ODF36" s="4696"/>
      <c r="ODG36" s="4696"/>
      <c r="ODH36" s="4696"/>
      <c r="ODI36" s="4696"/>
      <c r="ODJ36" s="4696"/>
      <c r="ODK36" s="4696"/>
      <c r="ODL36" s="4696"/>
      <c r="ODM36" s="4696"/>
      <c r="ODN36" s="4696"/>
      <c r="ODO36" s="4696"/>
      <c r="ODP36" s="4696"/>
      <c r="ODQ36" s="4696"/>
      <c r="ODR36" s="4696"/>
      <c r="ODS36" s="4696"/>
      <c r="ODT36" s="4696"/>
      <c r="ODU36" s="4696"/>
      <c r="ODV36" s="4696"/>
      <c r="ODW36" s="4696"/>
      <c r="ODX36" s="4696"/>
      <c r="ODY36" s="4696"/>
      <c r="ODZ36" s="4696"/>
      <c r="OEA36" s="4696"/>
      <c r="OEB36" s="4696"/>
      <c r="OEC36" s="4696"/>
      <c r="OED36" s="4696"/>
      <c r="OEE36" s="4696"/>
      <c r="OEF36" s="4696"/>
      <c r="OEG36" s="4696"/>
      <c r="OEH36" s="4696"/>
      <c r="OEI36" s="4696"/>
      <c r="OEJ36" s="4696"/>
      <c r="OEK36" s="4696"/>
      <c r="OEL36" s="4696"/>
      <c r="OEM36" s="4696"/>
      <c r="OEN36" s="4696"/>
      <c r="OEO36" s="4696"/>
      <c r="OEP36" s="4696"/>
      <c r="OEQ36" s="4696"/>
      <c r="OER36" s="4696"/>
      <c r="OES36" s="4696"/>
      <c r="OET36" s="4696"/>
      <c r="OEU36" s="4696"/>
      <c r="OEV36" s="4696"/>
      <c r="OEW36" s="4696"/>
      <c r="OEX36" s="4696"/>
      <c r="OEY36" s="4696"/>
      <c r="OEZ36" s="4696"/>
      <c r="OFA36" s="4696"/>
      <c r="OFB36" s="4696"/>
      <c r="OFC36" s="4696"/>
      <c r="OFD36" s="4696"/>
      <c r="OFE36" s="4696"/>
      <c r="OFF36" s="4696"/>
      <c r="OFG36" s="4696"/>
      <c r="OFH36" s="4696"/>
      <c r="OFI36" s="4696"/>
      <c r="OFJ36" s="4696"/>
      <c r="OFK36" s="4696"/>
      <c r="OFL36" s="4696"/>
      <c r="OFM36" s="4696"/>
      <c r="OFN36" s="4696"/>
      <c r="OFO36" s="4696"/>
      <c r="OFP36" s="4696"/>
      <c r="OFQ36" s="4696"/>
      <c r="OFR36" s="4696"/>
      <c r="OFS36" s="4696"/>
      <c r="OFT36" s="4696"/>
      <c r="OFU36" s="4696"/>
      <c r="OFV36" s="4696"/>
      <c r="OFW36" s="4696"/>
      <c r="OFX36" s="4696"/>
      <c r="OFY36" s="4696"/>
      <c r="OFZ36" s="4696"/>
      <c r="OGA36" s="4696"/>
      <c r="OGB36" s="4696"/>
      <c r="OGC36" s="4696"/>
      <c r="OGD36" s="4696"/>
      <c r="OGE36" s="4696"/>
      <c r="OGF36" s="4696"/>
      <c r="OGG36" s="4696"/>
      <c r="OGH36" s="4696"/>
      <c r="OGI36" s="4696"/>
      <c r="OGJ36" s="4696"/>
      <c r="OGK36" s="4696"/>
      <c r="OGL36" s="4696"/>
      <c r="OGM36" s="4696"/>
      <c r="OGN36" s="4696"/>
      <c r="OGO36" s="4696"/>
      <c r="OGP36" s="4696"/>
      <c r="OGQ36" s="4696"/>
      <c r="OGR36" s="4696"/>
      <c r="OGS36" s="4696"/>
      <c r="OGT36" s="4696"/>
      <c r="OGU36" s="4696"/>
      <c r="OGV36" s="4696"/>
      <c r="OGW36" s="4696"/>
      <c r="OGX36" s="4696"/>
      <c r="OGY36" s="4696"/>
      <c r="OGZ36" s="4696"/>
      <c r="OHA36" s="4696"/>
      <c r="OHB36" s="4696"/>
      <c r="OHC36" s="4696"/>
      <c r="OHD36" s="4696"/>
      <c r="OHE36" s="4696"/>
      <c r="OHF36" s="4696"/>
      <c r="OHG36" s="4696"/>
      <c r="OHH36" s="4696"/>
      <c r="OHI36" s="4696"/>
      <c r="OHJ36" s="4696"/>
      <c r="OHK36" s="4696"/>
      <c r="OHL36" s="4696"/>
      <c r="OHM36" s="4696"/>
      <c r="OHN36" s="4696"/>
      <c r="OHO36" s="4696"/>
      <c r="OHP36" s="4696"/>
      <c r="OHQ36" s="4696"/>
      <c r="OHR36" s="4696"/>
      <c r="OHS36" s="4696"/>
      <c r="OHT36" s="4696"/>
      <c r="OHU36" s="4696"/>
      <c r="OHV36" s="4696"/>
      <c r="OHW36" s="4696"/>
      <c r="OHX36" s="4696"/>
      <c r="OHY36" s="4696"/>
      <c r="OHZ36" s="4696"/>
      <c r="OIA36" s="4696"/>
      <c r="OIB36" s="4696"/>
      <c r="OIC36" s="4696"/>
      <c r="OID36" s="4696"/>
      <c r="OIE36" s="4696"/>
      <c r="OIF36" s="4696"/>
      <c r="OIG36" s="4696"/>
      <c r="OIH36" s="4696"/>
      <c r="OII36" s="4696"/>
      <c r="OIJ36" s="4696"/>
      <c r="OIK36" s="4696"/>
      <c r="OIL36" s="4696"/>
      <c r="OIM36" s="4696"/>
      <c r="OIN36" s="4696"/>
      <c r="OIO36" s="4696"/>
      <c r="OIP36" s="4696"/>
      <c r="OIQ36" s="4696"/>
      <c r="OIR36" s="4696"/>
      <c r="OIS36" s="4696"/>
      <c r="OIT36" s="4696"/>
      <c r="OIU36" s="4696"/>
      <c r="OIV36" s="4696"/>
      <c r="OIW36" s="4696"/>
      <c r="OIX36" s="4696"/>
      <c r="OIY36" s="4696"/>
      <c r="OIZ36" s="4696"/>
      <c r="OJA36" s="4696"/>
      <c r="OJB36" s="4696"/>
      <c r="OJC36" s="4696"/>
      <c r="OJD36" s="4696"/>
      <c r="OJE36" s="4696"/>
      <c r="OJF36" s="4696"/>
      <c r="OJG36" s="4696"/>
      <c r="OJH36" s="4696"/>
      <c r="OJI36" s="4696"/>
      <c r="OJJ36" s="4696"/>
      <c r="OJK36" s="4696"/>
      <c r="OJL36" s="4696"/>
      <c r="OJM36" s="4696"/>
      <c r="OJN36" s="4696"/>
      <c r="OJO36" s="4696"/>
      <c r="OJP36" s="4696"/>
      <c r="OJQ36" s="4696"/>
      <c r="OJR36" s="4696"/>
      <c r="OJS36" s="4696"/>
      <c r="OJT36" s="4696"/>
      <c r="OJU36" s="4696"/>
      <c r="OJV36" s="4696"/>
      <c r="OJW36" s="4696"/>
      <c r="OJX36" s="4696"/>
      <c r="OJY36" s="4696"/>
      <c r="OJZ36" s="4696"/>
      <c r="OKA36" s="4696"/>
      <c r="OKB36" s="4696"/>
      <c r="OKC36" s="4696"/>
      <c r="OKD36" s="4696"/>
      <c r="OKE36" s="4696"/>
      <c r="OKF36" s="4696"/>
      <c r="OKG36" s="4696"/>
      <c r="OKH36" s="4696"/>
      <c r="OKI36" s="4696"/>
      <c r="OKJ36" s="4696"/>
      <c r="OKK36" s="4696"/>
      <c r="OKL36" s="4696"/>
      <c r="OKM36" s="4696"/>
      <c r="OKN36" s="4696"/>
      <c r="OKO36" s="4696"/>
      <c r="OKP36" s="4696"/>
      <c r="OKQ36" s="4696"/>
      <c r="OKR36" s="4696"/>
      <c r="OKS36" s="4696"/>
      <c r="OKT36" s="4696"/>
      <c r="OKU36" s="4696"/>
      <c r="OKV36" s="4696"/>
      <c r="OKW36" s="4696"/>
      <c r="OKX36" s="4696"/>
      <c r="OKY36" s="4696"/>
      <c r="OKZ36" s="4696"/>
      <c r="OLA36" s="4696"/>
      <c r="OLB36" s="4696"/>
      <c r="OLC36" s="4696"/>
      <c r="OLD36" s="4696"/>
      <c r="OLE36" s="4696"/>
      <c r="OLF36" s="4696"/>
      <c r="OLG36" s="4696"/>
      <c r="OLH36" s="4696"/>
      <c r="OLI36" s="4696"/>
      <c r="OLJ36" s="4696"/>
      <c r="OLK36" s="4696"/>
      <c r="OLL36" s="4696"/>
      <c r="OLM36" s="4696"/>
      <c r="OLN36" s="4696"/>
      <c r="OLO36" s="4696"/>
      <c r="OLP36" s="4696"/>
      <c r="OLQ36" s="4696"/>
      <c r="OLR36" s="4696"/>
      <c r="OLS36" s="4696"/>
      <c r="OLT36" s="4696"/>
      <c r="OLU36" s="4696"/>
      <c r="OLV36" s="4696"/>
      <c r="OLW36" s="4696"/>
      <c r="OLX36" s="4696"/>
      <c r="OLY36" s="4696"/>
      <c r="OLZ36" s="4696"/>
      <c r="OMA36" s="4696"/>
      <c r="OMB36" s="4696"/>
      <c r="OMC36" s="4696"/>
      <c r="OMD36" s="4696"/>
      <c r="OME36" s="4696"/>
      <c r="OMF36" s="4696"/>
      <c r="OMG36" s="4696"/>
      <c r="OMH36" s="4696"/>
      <c r="OMI36" s="4696"/>
      <c r="OMJ36" s="4696"/>
      <c r="OMK36" s="4696"/>
      <c r="OML36" s="4696"/>
      <c r="OMM36" s="4696"/>
      <c r="OMN36" s="4696"/>
      <c r="OMO36" s="4696"/>
      <c r="OMP36" s="4696"/>
      <c r="OMQ36" s="4696"/>
      <c r="OMR36" s="4696"/>
      <c r="OMS36" s="4696"/>
      <c r="OMT36" s="4696"/>
      <c r="OMU36" s="4696"/>
      <c r="OMV36" s="4696"/>
      <c r="OMW36" s="4696"/>
      <c r="OMX36" s="4696"/>
      <c r="OMY36" s="4696"/>
      <c r="OMZ36" s="4696"/>
      <c r="ONA36" s="4696"/>
      <c r="ONB36" s="4696"/>
      <c r="ONC36" s="4696"/>
      <c r="OND36" s="4696"/>
      <c r="ONE36" s="4696"/>
      <c r="ONF36" s="4696"/>
      <c r="ONG36" s="4696"/>
      <c r="ONH36" s="4696"/>
      <c r="ONI36" s="4696"/>
      <c r="ONJ36" s="4696"/>
      <c r="ONK36" s="4696"/>
      <c r="ONL36" s="4696"/>
      <c r="ONM36" s="4696"/>
      <c r="ONN36" s="4696"/>
      <c r="ONO36" s="4696"/>
      <c r="ONP36" s="4696"/>
      <c r="ONQ36" s="4696"/>
      <c r="ONR36" s="4696"/>
      <c r="ONS36" s="4696"/>
      <c r="ONT36" s="4696"/>
      <c r="ONU36" s="4696"/>
      <c r="ONV36" s="4696"/>
      <c r="ONW36" s="4696"/>
      <c r="ONX36" s="4696"/>
      <c r="ONY36" s="4696"/>
      <c r="ONZ36" s="4696"/>
      <c r="OOA36" s="4696"/>
      <c r="OOB36" s="4696"/>
      <c r="OOC36" s="4696"/>
      <c r="OOD36" s="4696"/>
      <c r="OOE36" s="4696"/>
      <c r="OOF36" s="4696"/>
      <c r="OOG36" s="4696"/>
      <c r="OOH36" s="4696"/>
      <c r="OOI36" s="4696"/>
      <c r="OOJ36" s="4696"/>
      <c r="OOK36" s="4696"/>
      <c r="OOL36" s="4696"/>
      <c r="OOM36" s="4696"/>
      <c r="OON36" s="4696"/>
      <c r="OOO36" s="4696"/>
      <c r="OOP36" s="4696"/>
      <c r="OOQ36" s="4696"/>
      <c r="OOR36" s="4696"/>
      <c r="OOS36" s="4696"/>
      <c r="OOT36" s="4696"/>
      <c r="OOU36" s="4696"/>
      <c r="OOV36" s="4696"/>
      <c r="OOW36" s="4696"/>
      <c r="OOX36" s="4696"/>
      <c r="OOY36" s="4696"/>
      <c r="OOZ36" s="4696"/>
      <c r="OPA36" s="4696"/>
      <c r="OPB36" s="4696"/>
      <c r="OPC36" s="4696"/>
      <c r="OPD36" s="4696"/>
      <c r="OPE36" s="4696"/>
      <c r="OPF36" s="4696"/>
      <c r="OPG36" s="4696"/>
      <c r="OPH36" s="4696"/>
      <c r="OPI36" s="4696"/>
      <c r="OPJ36" s="4696"/>
      <c r="OPK36" s="4696"/>
      <c r="OPL36" s="4696"/>
      <c r="OPM36" s="4696"/>
      <c r="OPN36" s="4696"/>
      <c r="OPO36" s="4696"/>
      <c r="OPP36" s="4696"/>
      <c r="OPQ36" s="4696"/>
      <c r="OPR36" s="4696"/>
      <c r="OPS36" s="4696"/>
      <c r="OPT36" s="4696"/>
      <c r="OPU36" s="4696"/>
      <c r="OPV36" s="4696"/>
      <c r="OPW36" s="4696"/>
      <c r="OPX36" s="4696"/>
      <c r="OPY36" s="4696"/>
      <c r="OPZ36" s="4696"/>
      <c r="OQA36" s="4696"/>
      <c r="OQB36" s="4696"/>
      <c r="OQC36" s="4696"/>
      <c r="OQD36" s="4696"/>
      <c r="OQE36" s="4696"/>
      <c r="OQF36" s="4696"/>
      <c r="OQG36" s="4696"/>
      <c r="OQH36" s="4696"/>
      <c r="OQI36" s="4696"/>
      <c r="OQJ36" s="4696"/>
      <c r="OQK36" s="4696"/>
      <c r="OQL36" s="4696"/>
      <c r="OQM36" s="4696"/>
      <c r="OQN36" s="4696"/>
      <c r="OQO36" s="4696"/>
      <c r="OQP36" s="4696"/>
      <c r="OQQ36" s="4696"/>
      <c r="OQR36" s="4696"/>
      <c r="OQS36" s="4696"/>
      <c r="OQT36" s="4696"/>
      <c r="OQU36" s="4696"/>
      <c r="OQV36" s="4696"/>
      <c r="OQW36" s="4696"/>
      <c r="OQX36" s="4696"/>
      <c r="OQY36" s="4696"/>
      <c r="OQZ36" s="4696"/>
      <c r="ORA36" s="4696"/>
      <c r="ORB36" s="4696"/>
      <c r="ORC36" s="4696"/>
      <c r="ORD36" s="4696"/>
      <c r="ORE36" s="4696"/>
      <c r="ORF36" s="4696"/>
      <c r="ORG36" s="4696"/>
      <c r="ORH36" s="4696"/>
      <c r="ORI36" s="4696"/>
      <c r="ORJ36" s="4696"/>
      <c r="ORK36" s="4696"/>
      <c r="ORL36" s="4696"/>
      <c r="ORM36" s="4696"/>
      <c r="ORN36" s="4696"/>
      <c r="ORO36" s="4696"/>
      <c r="ORP36" s="4696"/>
      <c r="ORQ36" s="4696"/>
      <c r="ORR36" s="4696"/>
      <c r="ORS36" s="4696"/>
      <c r="ORT36" s="4696"/>
      <c r="ORU36" s="4696"/>
      <c r="ORV36" s="4696"/>
      <c r="ORW36" s="4696"/>
      <c r="ORX36" s="4696"/>
      <c r="ORY36" s="4696"/>
      <c r="ORZ36" s="4696"/>
      <c r="OSA36" s="4696"/>
      <c r="OSB36" s="4696"/>
      <c r="OSC36" s="4696"/>
      <c r="OSD36" s="4696"/>
      <c r="OSE36" s="4696"/>
      <c r="OSF36" s="4696"/>
      <c r="OSG36" s="4696"/>
      <c r="OSH36" s="4696"/>
      <c r="OSI36" s="4696"/>
      <c r="OSJ36" s="4696"/>
      <c r="OSK36" s="4696"/>
      <c r="OSL36" s="4696"/>
      <c r="OSM36" s="4696"/>
      <c r="OSN36" s="4696"/>
      <c r="OSO36" s="4696"/>
      <c r="OSP36" s="4696"/>
      <c r="OSQ36" s="4696"/>
      <c r="OSR36" s="4696"/>
      <c r="OSS36" s="4696"/>
      <c r="OST36" s="4696"/>
      <c r="OSU36" s="4696"/>
      <c r="OSV36" s="4696"/>
      <c r="OSW36" s="4696"/>
      <c r="OSX36" s="4696"/>
      <c r="OSY36" s="4696"/>
      <c r="OSZ36" s="4696"/>
      <c r="OTA36" s="4696"/>
      <c r="OTB36" s="4696"/>
      <c r="OTC36" s="4696"/>
      <c r="OTD36" s="4696"/>
      <c r="OTE36" s="4696"/>
      <c r="OTF36" s="4696"/>
      <c r="OTG36" s="4696"/>
      <c r="OTH36" s="4696"/>
      <c r="OTI36" s="4696"/>
      <c r="OTJ36" s="4696"/>
      <c r="OTK36" s="4696"/>
      <c r="OTL36" s="4696"/>
      <c r="OTM36" s="4696"/>
      <c r="OTN36" s="4696"/>
      <c r="OTO36" s="4696"/>
      <c r="OTP36" s="4696"/>
      <c r="OTQ36" s="4696"/>
      <c r="OTR36" s="4696"/>
      <c r="OTS36" s="4696"/>
      <c r="OTT36" s="4696"/>
      <c r="OTU36" s="4696"/>
      <c r="OTV36" s="4696"/>
      <c r="OTW36" s="4696"/>
      <c r="OTX36" s="4696"/>
      <c r="OTY36" s="4696"/>
      <c r="OTZ36" s="4696"/>
      <c r="OUA36" s="4696"/>
      <c r="OUB36" s="4696"/>
      <c r="OUC36" s="4696"/>
      <c r="OUD36" s="4696"/>
      <c r="OUE36" s="4696"/>
      <c r="OUF36" s="4696"/>
      <c r="OUG36" s="4696"/>
      <c r="OUH36" s="4696"/>
      <c r="OUI36" s="4696"/>
      <c r="OUJ36" s="4696"/>
      <c r="OUK36" s="4696"/>
      <c r="OUL36" s="4696"/>
      <c r="OUM36" s="4696"/>
      <c r="OUN36" s="4696"/>
      <c r="OUO36" s="4696"/>
      <c r="OUP36" s="4696"/>
      <c r="OUQ36" s="4696"/>
      <c r="OUR36" s="4696"/>
      <c r="OUS36" s="4696"/>
      <c r="OUT36" s="4696"/>
      <c r="OUU36" s="4696"/>
      <c r="OUV36" s="4696"/>
      <c r="OUW36" s="4696"/>
      <c r="OUX36" s="4696"/>
      <c r="OUY36" s="4696"/>
      <c r="OUZ36" s="4696"/>
      <c r="OVA36" s="4696"/>
      <c r="OVB36" s="4696"/>
      <c r="OVC36" s="4696"/>
      <c r="OVD36" s="4696"/>
      <c r="OVE36" s="4696"/>
      <c r="OVF36" s="4696"/>
      <c r="OVG36" s="4696"/>
      <c r="OVH36" s="4696"/>
      <c r="OVI36" s="4696"/>
      <c r="OVJ36" s="4696"/>
      <c r="OVK36" s="4696"/>
      <c r="OVL36" s="4696"/>
      <c r="OVM36" s="4696"/>
      <c r="OVN36" s="4696"/>
      <c r="OVO36" s="4696"/>
      <c r="OVP36" s="4696"/>
      <c r="OVQ36" s="4696"/>
      <c r="OVR36" s="4696"/>
      <c r="OVS36" s="4696"/>
      <c r="OVT36" s="4696"/>
      <c r="OVU36" s="4696"/>
      <c r="OVV36" s="4696"/>
      <c r="OVW36" s="4696"/>
      <c r="OVX36" s="4696"/>
      <c r="OVY36" s="4696"/>
      <c r="OVZ36" s="4696"/>
      <c r="OWA36" s="4696"/>
      <c r="OWB36" s="4696"/>
      <c r="OWC36" s="4696"/>
      <c r="OWD36" s="4696"/>
      <c r="OWE36" s="4696"/>
      <c r="OWF36" s="4696"/>
      <c r="OWG36" s="4696"/>
      <c r="OWH36" s="4696"/>
      <c r="OWI36" s="4696"/>
      <c r="OWJ36" s="4696"/>
      <c r="OWK36" s="4696"/>
      <c r="OWL36" s="4696"/>
      <c r="OWM36" s="4696"/>
      <c r="OWN36" s="4696"/>
      <c r="OWO36" s="4696"/>
      <c r="OWP36" s="4696"/>
      <c r="OWQ36" s="4696"/>
      <c r="OWR36" s="4696"/>
      <c r="OWS36" s="4696"/>
      <c r="OWT36" s="4696"/>
      <c r="OWU36" s="4696"/>
      <c r="OWV36" s="4696"/>
      <c r="OWW36" s="4696"/>
      <c r="OWX36" s="4696"/>
      <c r="OWY36" s="4696"/>
      <c r="OWZ36" s="4696"/>
      <c r="OXA36" s="4696"/>
      <c r="OXB36" s="4696"/>
      <c r="OXC36" s="4696"/>
      <c r="OXD36" s="4696"/>
      <c r="OXE36" s="4696"/>
      <c r="OXF36" s="4696"/>
      <c r="OXG36" s="4696"/>
      <c r="OXH36" s="4696"/>
      <c r="OXI36" s="4696"/>
      <c r="OXJ36" s="4696"/>
      <c r="OXK36" s="4696"/>
      <c r="OXL36" s="4696"/>
      <c r="OXM36" s="4696"/>
      <c r="OXN36" s="4696"/>
      <c r="OXO36" s="4696"/>
      <c r="OXP36" s="4696"/>
      <c r="OXQ36" s="4696"/>
      <c r="OXR36" s="4696"/>
      <c r="OXS36" s="4696"/>
      <c r="OXT36" s="4696"/>
      <c r="OXU36" s="4696"/>
      <c r="OXV36" s="4696"/>
      <c r="OXW36" s="4696"/>
      <c r="OXX36" s="4696"/>
      <c r="OXY36" s="4696"/>
      <c r="OXZ36" s="4696"/>
      <c r="OYA36" s="4696"/>
      <c r="OYB36" s="4696"/>
      <c r="OYC36" s="4696"/>
      <c r="OYD36" s="4696"/>
      <c r="OYE36" s="4696"/>
      <c r="OYF36" s="4696"/>
      <c r="OYG36" s="4696"/>
      <c r="OYH36" s="4696"/>
      <c r="OYI36" s="4696"/>
      <c r="OYJ36" s="4696"/>
      <c r="OYK36" s="4696"/>
      <c r="OYL36" s="4696"/>
      <c r="OYM36" s="4696"/>
      <c r="OYN36" s="4696"/>
      <c r="OYO36" s="4696"/>
      <c r="OYP36" s="4696"/>
      <c r="OYQ36" s="4696"/>
      <c r="OYR36" s="4696"/>
      <c r="OYS36" s="4696"/>
      <c r="OYT36" s="4696"/>
      <c r="OYU36" s="4696"/>
      <c r="OYV36" s="4696"/>
      <c r="OYW36" s="4696"/>
      <c r="OYX36" s="4696"/>
      <c r="OYY36" s="4696"/>
      <c r="OYZ36" s="4696"/>
      <c r="OZA36" s="4696"/>
      <c r="OZB36" s="4696"/>
      <c r="OZC36" s="4696"/>
      <c r="OZD36" s="4696"/>
      <c r="OZE36" s="4696"/>
      <c r="OZF36" s="4696"/>
      <c r="OZG36" s="4696"/>
      <c r="OZH36" s="4696"/>
      <c r="OZI36" s="4696"/>
      <c r="OZJ36" s="4696"/>
      <c r="OZK36" s="4696"/>
      <c r="OZL36" s="4696"/>
      <c r="OZM36" s="4696"/>
      <c r="OZN36" s="4696"/>
      <c r="OZO36" s="4696"/>
      <c r="OZP36" s="4696"/>
      <c r="OZQ36" s="4696"/>
      <c r="OZR36" s="4696"/>
      <c r="OZS36" s="4696"/>
      <c r="OZT36" s="4696"/>
      <c r="OZU36" s="4696"/>
      <c r="OZV36" s="4696"/>
      <c r="OZW36" s="4696"/>
      <c r="OZX36" s="4696"/>
      <c r="OZY36" s="4696"/>
      <c r="OZZ36" s="4696"/>
      <c r="PAA36" s="4696"/>
      <c r="PAB36" s="4696"/>
      <c r="PAC36" s="4696"/>
      <c r="PAD36" s="4696"/>
      <c r="PAE36" s="4696"/>
      <c r="PAF36" s="4696"/>
      <c r="PAG36" s="4696"/>
      <c r="PAH36" s="4696"/>
      <c r="PAI36" s="4696"/>
      <c r="PAJ36" s="4696"/>
      <c r="PAK36" s="4696"/>
      <c r="PAL36" s="4696"/>
      <c r="PAM36" s="4696"/>
      <c r="PAN36" s="4696"/>
      <c r="PAO36" s="4696"/>
      <c r="PAP36" s="4696"/>
      <c r="PAQ36" s="4696"/>
      <c r="PAR36" s="4696"/>
      <c r="PAS36" s="4696"/>
      <c r="PAT36" s="4696"/>
      <c r="PAU36" s="4696"/>
      <c r="PAV36" s="4696"/>
      <c r="PAW36" s="4696"/>
      <c r="PAX36" s="4696"/>
      <c r="PAY36" s="4696"/>
      <c r="PAZ36" s="4696"/>
      <c r="PBA36" s="4696"/>
      <c r="PBB36" s="4696"/>
      <c r="PBC36" s="4696"/>
      <c r="PBD36" s="4696"/>
      <c r="PBE36" s="4696"/>
      <c r="PBF36" s="4696"/>
      <c r="PBG36" s="4696"/>
      <c r="PBH36" s="4696"/>
      <c r="PBI36" s="4696"/>
      <c r="PBJ36" s="4696"/>
      <c r="PBK36" s="4696"/>
      <c r="PBL36" s="4696"/>
      <c r="PBM36" s="4696"/>
      <c r="PBN36" s="4696"/>
      <c r="PBO36" s="4696"/>
      <c r="PBP36" s="4696"/>
      <c r="PBQ36" s="4696"/>
      <c r="PBR36" s="4696"/>
      <c r="PBS36" s="4696"/>
      <c r="PBT36" s="4696"/>
      <c r="PBU36" s="4696"/>
      <c r="PBV36" s="4696"/>
      <c r="PBW36" s="4696"/>
      <c r="PBX36" s="4696"/>
      <c r="PBY36" s="4696"/>
      <c r="PBZ36" s="4696"/>
      <c r="PCA36" s="4696"/>
      <c r="PCB36" s="4696"/>
      <c r="PCC36" s="4696"/>
      <c r="PCD36" s="4696"/>
      <c r="PCE36" s="4696"/>
      <c r="PCF36" s="4696"/>
      <c r="PCG36" s="4696"/>
      <c r="PCH36" s="4696"/>
      <c r="PCI36" s="4696"/>
      <c r="PCJ36" s="4696"/>
      <c r="PCK36" s="4696"/>
      <c r="PCL36" s="4696"/>
      <c r="PCM36" s="4696"/>
      <c r="PCN36" s="4696"/>
      <c r="PCO36" s="4696"/>
      <c r="PCP36" s="4696"/>
      <c r="PCQ36" s="4696"/>
      <c r="PCR36" s="4696"/>
      <c r="PCS36" s="4696"/>
      <c r="PCT36" s="4696"/>
      <c r="PCU36" s="4696"/>
      <c r="PCV36" s="4696"/>
      <c r="PCW36" s="4696"/>
      <c r="PCX36" s="4696"/>
      <c r="PCY36" s="4696"/>
      <c r="PCZ36" s="4696"/>
      <c r="PDA36" s="4696"/>
      <c r="PDB36" s="4696"/>
      <c r="PDC36" s="4696"/>
      <c r="PDD36" s="4696"/>
      <c r="PDE36" s="4696"/>
      <c r="PDF36" s="4696"/>
      <c r="PDG36" s="4696"/>
      <c r="PDH36" s="4696"/>
      <c r="PDI36" s="4696"/>
      <c r="PDJ36" s="4696"/>
      <c r="PDK36" s="4696"/>
      <c r="PDL36" s="4696"/>
      <c r="PDM36" s="4696"/>
      <c r="PDN36" s="4696"/>
      <c r="PDO36" s="4696"/>
      <c r="PDP36" s="4696"/>
      <c r="PDQ36" s="4696"/>
      <c r="PDR36" s="4696"/>
      <c r="PDS36" s="4696"/>
      <c r="PDT36" s="4696"/>
      <c r="PDU36" s="4696"/>
      <c r="PDV36" s="4696"/>
      <c r="PDW36" s="4696"/>
      <c r="PDX36" s="4696"/>
      <c r="PDY36" s="4696"/>
      <c r="PDZ36" s="4696"/>
      <c r="PEA36" s="4696"/>
      <c r="PEB36" s="4696"/>
      <c r="PEC36" s="4696"/>
      <c r="PED36" s="4696"/>
      <c r="PEE36" s="4696"/>
      <c r="PEF36" s="4696"/>
      <c r="PEG36" s="4696"/>
      <c r="PEH36" s="4696"/>
      <c r="PEI36" s="4696"/>
      <c r="PEJ36" s="4696"/>
      <c r="PEK36" s="4696"/>
      <c r="PEL36" s="4696"/>
      <c r="PEM36" s="4696"/>
      <c r="PEN36" s="4696"/>
      <c r="PEO36" s="4696"/>
      <c r="PEP36" s="4696"/>
      <c r="PEQ36" s="4696"/>
      <c r="PER36" s="4696"/>
      <c r="PES36" s="4696"/>
      <c r="PET36" s="4696"/>
      <c r="PEU36" s="4696"/>
      <c r="PEV36" s="4696"/>
      <c r="PEW36" s="4696"/>
      <c r="PEX36" s="4696"/>
      <c r="PEY36" s="4696"/>
      <c r="PEZ36" s="4696"/>
      <c r="PFA36" s="4696"/>
      <c r="PFB36" s="4696"/>
      <c r="PFC36" s="4696"/>
      <c r="PFD36" s="4696"/>
      <c r="PFE36" s="4696"/>
      <c r="PFF36" s="4696"/>
      <c r="PFG36" s="4696"/>
      <c r="PFH36" s="4696"/>
      <c r="PFI36" s="4696"/>
      <c r="PFJ36" s="4696"/>
      <c r="PFK36" s="4696"/>
      <c r="PFL36" s="4696"/>
      <c r="PFM36" s="4696"/>
      <c r="PFN36" s="4696"/>
      <c r="PFO36" s="4696"/>
      <c r="PFP36" s="4696"/>
      <c r="PFQ36" s="4696"/>
      <c r="PFR36" s="4696"/>
      <c r="PFS36" s="4696"/>
      <c r="PFT36" s="4696"/>
      <c r="PFU36" s="4696"/>
      <c r="PFV36" s="4696"/>
      <c r="PFW36" s="4696"/>
      <c r="PFX36" s="4696"/>
      <c r="PFY36" s="4696"/>
      <c r="PFZ36" s="4696"/>
      <c r="PGA36" s="4696"/>
      <c r="PGB36" s="4696"/>
      <c r="PGC36" s="4696"/>
      <c r="PGD36" s="4696"/>
      <c r="PGE36" s="4696"/>
      <c r="PGF36" s="4696"/>
      <c r="PGG36" s="4696"/>
      <c r="PGH36" s="4696"/>
      <c r="PGI36" s="4696"/>
      <c r="PGJ36" s="4696"/>
      <c r="PGK36" s="4696"/>
      <c r="PGL36" s="4696"/>
      <c r="PGM36" s="4696"/>
      <c r="PGN36" s="4696"/>
      <c r="PGO36" s="4696"/>
      <c r="PGP36" s="4696"/>
      <c r="PGQ36" s="4696"/>
      <c r="PGR36" s="4696"/>
      <c r="PGS36" s="4696"/>
      <c r="PGT36" s="4696"/>
      <c r="PGU36" s="4696"/>
      <c r="PGV36" s="4696"/>
      <c r="PGW36" s="4696"/>
      <c r="PGX36" s="4696"/>
      <c r="PGY36" s="4696"/>
      <c r="PGZ36" s="4696"/>
      <c r="PHA36" s="4696"/>
      <c r="PHB36" s="4696"/>
      <c r="PHC36" s="4696"/>
      <c r="PHD36" s="4696"/>
      <c r="PHE36" s="4696"/>
      <c r="PHF36" s="4696"/>
      <c r="PHG36" s="4696"/>
      <c r="PHH36" s="4696"/>
      <c r="PHI36" s="4696"/>
      <c r="PHJ36" s="4696"/>
      <c r="PHK36" s="4696"/>
      <c r="PHL36" s="4696"/>
      <c r="PHM36" s="4696"/>
      <c r="PHN36" s="4696"/>
      <c r="PHO36" s="4696"/>
      <c r="PHP36" s="4696"/>
      <c r="PHQ36" s="4696"/>
      <c r="PHR36" s="4696"/>
      <c r="PHS36" s="4696"/>
      <c r="PHT36" s="4696"/>
      <c r="PHU36" s="4696"/>
      <c r="PHV36" s="4696"/>
      <c r="PHW36" s="4696"/>
      <c r="PHX36" s="4696"/>
      <c r="PHY36" s="4696"/>
      <c r="PHZ36" s="4696"/>
      <c r="PIA36" s="4696"/>
      <c r="PIB36" s="4696"/>
      <c r="PIC36" s="4696"/>
      <c r="PID36" s="4696"/>
      <c r="PIE36" s="4696"/>
      <c r="PIF36" s="4696"/>
      <c r="PIG36" s="4696"/>
      <c r="PIH36" s="4696"/>
      <c r="PII36" s="4696"/>
      <c r="PIJ36" s="4696"/>
      <c r="PIK36" s="4696"/>
      <c r="PIL36" s="4696"/>
      <c r="PIM36" s="4696"/>
      <c r="PIN36" s="4696"/>
      <c r="PIO36" s="4696"/>
      <c r="PIP36" s="4696"/>
      <c r="PIQ36" s="4696"/>
      <c r="PIR36" s="4696"/>
      <c r="PIS36" s="4696"/>
      <c r="PIT36" s="4696"/>
      <c r="PIU36" s="4696"/>
      <c r="PIV36" s="4696"/>
      <c r="PIW36" s="4696"/>
      <c r="PIX36" s="4696"/>
      <c r="PIY36" s="4696"/>
      <c r="PIZ36" s="4696"/>
      <c r="PJA36" s="4696"/>
      <c r="PJB36" s="4696"/>
      <c r="PJC36" s="4696"/>
      <c r="PJD36" s="4696"/>
      <c r="PJE36" s="4696"/>
      <c r="PJF36" s="4696"/>
      <c r="PJG36" s="4696"/>
      <c r="PJH36" s="4696"/>
      <c r="PJI36" s="4696"/>
      <c r="PJJ36" s="4696"/>
      <c r="PJK36" s="4696"/>
      <c r="PJL36" s="4696"/>
      <c r="PJM36" s="4696"/>
      <c r="PJN36" s="4696"/>
      <c r="PJO36" s="4696"/>
      <c r="PJP36" s="4696"/>
      <c r="PJQ36" s="4696"/>
      <c r="PJR36" s="4696"/>
      <c r="PJS36" s="4696"/>
      <c r="PJT36" s="4696"/>
      <c r="PJU36" s="4696"/>
      <c r="PJV36" s="4696"/>
      <c r="PJW36" s="4696"/>
      <c r="PJX36" s="4696"/>
      <c r="PJY36" s="4696"/>
      <c r="PJZ36" s="4696"/>
      <c r="PKA36" s="4696"/>
      <c r="PKB36" s="4696"/>
      <c r="PKC36" s="4696"/>
      <c r="PKD36" s="4696"/>
      <c r="PKE36" s="4696"/>
      <c r="PKF36" s="4696"/>
      <c r="PKG36" s="4696"/>
      <c r="PKH36" s="4696"/>
      <c r="PKI36" s="4696"/>
      <c r="PKJ36" s="4696"/>
      <c r="PKK36" s="4696"/>
      <c r="PKL36" s="4696"/>
      <c r="PKM36" s="4696"/>
      <c r="PKN36" s="4696"/>
      <c r="PKO36" s="4696"/>
      <c r="PKP36" s="4696"/>
      <c r="PKQ36" s="4696"/>
      <c r="PKR36" s="4696"/>
      <c r="PKS36" s="4696"/>
      <c r="PKT36" s="4696"/>
      <c r="PKU36" s="4696"/>
      <c r="PKV36" s="4696"/>
      <c r="PKW36" s="4696"/>
      <c r="PKX36" s="4696"/>
      <c r="PKY36" s="4696"/>
      <c r="PKZ36" s="4696"/>
      <c r="PLA36" s="4696"/>
      <c r="PLB36" s="4696"/>
      <c r="PLC36" s="4696"/>
      <c r="PLD36" s="4696"/>
      <c r="PLE36" s="4696"/>
      <c r="PLF36" s="4696"/>
      <c r="PLG36" s="4696"/>
      <c r="PLH36" s="4696"/>
      <c r="PLI36" s="4696"/>
      <c r="PLJ36" s="4696"/>
      <c r="PLK36" s="4696"/>
      <c r="PLL36" s="4696"/>
      <c r="PLM36" s="4696"/>
      <c r="PLN36" s="4696"/>
      <c r="PLO36" s="4696"/>
      <c r="PLP36" s="4696"/>
      <c r="PLQ36" s="4696"/>
      <c r="PLR36" s="4696"/>
      <c r="PLS36" s="4696"/>
      <c r="PLT36" s="4696"/>
      <c r="PLU36" s="4696"/>
      <c r="PLV36" s="4696"/>
      <c r="PLW36" s="4696"/>
      <c r="PLX36" s="4696"/>
      <c r="PLY36" s="4696"/>
      <c r="PLZ36" s="4696"/>
      <c r="PMA36" s="4696"/>
      <c r="PMB36" s="4696"/>
      <c r="PMC36" s="4696"/>
      <c r="PMD36" s="4696"/>
      <c r="PME36" s="4696"/>
      <c r="PMF36" s="4696"/>
      <c r="PMG36" s="4696"/>
      <c r="PMH36" s="4696"/>
      <c r="PMI36" s="4696"/>
      <c r="PMJ36" s="4696"/>
      <c r="PMK36" s="4696"/>
      <c r="PML36" s="4696"/>
      <c r="PMM36" s="4696"/>
      <c r="PMN36" s="4696"/>
      <c r="PMO36" s="4696"/>
      <c r="PMP36" s="4696"/>
      <c r="PMQ36" s="4696"/>
      <c r="PMR36" s="4696"/>
      <c r="PMS36" s="4696"/>
      <c r="PMT36" s="4696"/>
      <c r="PMU36" s="4696"/>
      <c r="PMV36" s="4696"/>
      <c r="PMW36" s="4696"/>
      <c r="PMX36" s="4696"/>
      <c r="PMY36" s="4696"/>
      <c r="PMZ36" s="4696"/>
      <c r="PNA36" s="4696"/>
      <c r="PNB36" s="4696"/>
      <c r="PNC36" s="4696"/>
      <c r="PND36" s="4696"/>
      <c r="PNE36" s="4696"/>
      <c r="PNF36" s="4696"/>
      <c r="PNG36" s="4696"/>
      <c r="PNH36" s="4696"/>
      <c r="PNI36" s="4696"/>
      <c r="PNJ36" s="4696"/>
      <c r="PNK36" s="4696"/>
      <c r="PNL36" s="4696"/>
      <c r="PNM36" s="4696"/>
      <c r="PNN36" s="4696"/>
      <c r="PNO36" s="4696"/>
      <c r="PNP36" s="4696"/>
      <c r="PNQ36" s="4696"/>
      <c r="PNR36" s="4696"/>
      <c r="PNS36" s="4696"/>
      <c r="PNT36" s="4696"/>
      <c r="PNU36" s="4696"/>
      <c r="PNV36" s="4696"/>
      <c r="PNW36" s="4696"/>
      <c r="PNX36" s="4696"/>
      <c r="PNY36" s="4696"/>
      <c r="PNZ36" s="4696"/>
      <c r="POA36" s="4696"/>
      <c r="POB36" s="4696"/>
      <c r="POC36" s="4696"/>
      <c r="POD36" s="4696"/>
      <c r="POE36" s="4696"/>
      <c r="POF36" s="4696"/>
      <c r="POG36" s="4696"/>
      <c r="POH36" s="4696"/>
      <c r="POI36" s="4696"/>
      <c r="POJ36" s="4696"/>
      <c r="POK36" s="4696"/>
      <c r="POL36" s="4696"/>
      <c r="POM36" s="4696"/>
      <c r="PON36" s="4696"/>
      <c r="POO36" s="4696"/>
      <c r="POP36" s="4696"/>
      <c r="POQ36" s="4696"/>
      <c r="POR36" s="4696"/>
      <c r="POS36" s="4696"/>
      <c r="POT36" s="4696"/>
      <c r="POU36" s="4696"/>
      <c r="POV36" s="4696"/>
      <c r="POW36" s="4696"/>
      <c r="POX36" s="4696"/>
      <c r="POY36" s="4696"/>
      <c r="POZ36" s="4696"/>
      <c r="PPA36" s="4696"/>
      <c r="PPB36" s="4696"/>
      <c r="PPC36" s="4696"/>
      <c r="PPD36" s="4696"/>
      <c r="PPE36" s="4696"/>
      <c r="PPF36" s="4696"/>
      <c r="PPG36" s="4696"/>
      <c r="PPH36" s="4696"/>
      <c r="PPI36" s="4696"/>
      <c r="PPJ36" s="4696"/>
      <c r="PPK36" s="4696"/>
      <c r="PPL36" s="4696"/>
      <c r="PPM36" s="4696"/>
      <c r="PPN36" s="4696"/>
      <c r="PPO36" s="4696"/>
      <c r="PPP36" s="4696"/>
      <c r="PPQ36" s="4696"/>
      <c r="PPR36" s="4696"/>
      <c r="PPS36" s="4696"/>
      <c r="PPT36" s="4696"/>
      <c r="PPU36" s="4696"/>
      <c r="PPV36" s="4696"/>
      <c r="PPW36" s="4696"/>
      <c r="PPX36" s="4696"/>
      <c r="PPY36" s="4696"/>
      <c r="PPZ36" s="4696"/>
      <c r="PQA36" s="4696"/>
      <c r="PQB36" s="4696"/>
      <c r="PQC36" s="4696"/>
      <c r="PQD36" s="4696"/>
      <c r="PQE36" s="4696"/>
      <c r="PQF36" s="4696"/>
      <c r="PQG36" s="4696"/>
      <c r="PQH36" s="4696"/>
      <c r="PQI36" s="4696"/>
      <c r="PQJ36" s="4696"/>
      <c r="PQK36" s="4696"/>
      <c r="PQL36" s="4696"/>
      <c r="PQM36" s="4696"/>
      <c r="PQN36" s="4696"/>
      <c r="PQO36" s="4696"/>
      <c r="PQP36" s="4696"/>
      <c r="PQQ36" s="4696"/>
      <c r="PQR36" s="4696"/>
      <c r="PQS36" s="4696"/>
      <c r="PQT36" s="4696"/>
      <c r="PQU36" s="4696"/>
      <c r="PQV36" s="4696"/>
      <c r="PQW36" s="4696"/>
      <c r="PQX36" s="4696"/>
      <c r="PQY36" s="4696"/>
      <c r="PQZ36" s="4696"/>
      <c r="PRA36" s="4696"/>
      <c r="PRB36" s="4696"/>
      <c r="PRC36" s="4696"/>
      <c r="PRD36" s="4696"/>
      <c r="PRE36" s="4696"/>
      <c r="PRF36" s="4696"/>
      <c r="PRG36" s="4696"/>
      <c r="PRH36" s="4696"/>
      <c r="PRI36" s="4696"/>
      <c r="PRJ36" s="4696"/>
      <c r="PRK36" s="4696"/>
      <c r="PRL36" s="4696"/>
      <c r="PRM36" s="4696"/>
      <c r="PRN36" s="4696"/>
      <c r="PRO36" s="4696"/>
      <c r="PRP36" s="4696"/>
      <c r="PRQ36" s="4696"/>
      <c r="PRR36" s="4696"/>
      <c r="PRS36" s="4696"/>
      <c r="PRT36" s="4696"/>
      <c r="PRU36" s="4696"/>
      <c r="PRV36" s="4696"/>
      <c r="PRW36" s="4696"/>
      <c r="PRX36" s="4696"/>
      <c r="PRY36" s="4696"/>
      <c r="PRZ36" s="4696"/>
      <c r="PSA36" s="4696"/>
      <c r="PSB36" s="4696"/>
      <c r="PSC36" s="4696"/>
      <c r="PSD36" s="4696"/>
      <c r="PSE36" s="4696"/>
      <c r="PSF36" s="4696"/>
      <c r="PSG36" s="4696"/>
      <c r="PSH36" s="4696"/>
      <c r="PSI36" s="4696"/>
      <c r="PSJ36" s="4696"/>
      <c r="PSK36" s="4696"/>
      <c r="PSL36" s="4696"/>
      <c r="PSM36" s="4696"/>
      <c r="PSN36" s="4696"/>
      <c r="PSO36" s="4696"/>
      <c r="PSP36" s="4696"/>
      <c r="PSQ36" s="4696"/>
      <c r="PSR36" s="4696"/>
      <c r="PSS36" s="4696"/>
      <c r="PST36" s="4696"/>
      <c r="PSU36" s="4696"/>
      <c r="PSV36" s="4696"/>
      <c r="PSW36" s="4696"/>
      <c r="PSX36" s="4696"/>
      <c r="PSY36" s="4696"/>
      <c r="PSZ36" s="4696"/>
      <c r="PTA36" s="4696"/>
      <c r="PTB36" s="4696"/>
      <c r="PTC36" s="4696"/>
      <c r="PTD36" s="4696"/>
      <c r="PTE36" s="4696"/>
      <c r="PTF36" s="4696"/>
      <c r="PTG36" s="4696"/>
      <c r="PTH36" s="4696"/>
      <c r="PTI36" s="4696"/>
      <c r="PTJ36" s="4696"/>
      <c r="PTK36" s="4696"/>
      <c r="PTL36" s="4696"/>
      <c r="PTM36" s="4696"/>
      <c r="PTN36" s="4696"/>
      <c r="PTO36" s="4696"/>
      <c r="PTP36" s="4696"/>
      <c r="PTQ36" s="4696"/>
      <c r="PTR36" s="4696"/>
      <c r="PTS36" s="4696"/>
      <c r="PTT36" s="4696"/>
      <c r="PTU36" s="4696"/>
      <c r="PTV36" s="4696"/>
      <c r="PTW36" s="4696"/>
      <c r="PTX36" s="4696"/>
      <c r="PTY36" s="4696"/>
      <c r="PTZ36" s="4696"/>
      <c r="PUA36" s="4696"/>
      <c r="PUB36" s="4696"/>
      <c r="PUC36" s="4696"/>
      <c r="PUD36" s="4696"/>
      <c r="PUE36" s="4696"/>
      <c r="PUF36" s="4696"/>
      <c r="PUG36" s="4696"/>
      <c r="PUH36" s="4696"/>
      <c r="PUI36" s="4696"/>
      <c r="PUJ36" s="4696"/>
      <c r="PUK36" s="4696"/>
      <c r="PUL36" s="4696"/>
      <c r="PUM36" s="4696"/>
      <c r="PUN36" s="4696"/>
      <c r="PUO36" s="4696"/>
      <c r="PUP36" s="4696"/>
      <c r="PUQ36" s="4696"/>
      <c r="PUR36" s="4696"/>
      <c r="PUS36" s="4696"/>
      <c r="PUT36" s="4696"/>
      <c r="PUU36" s="4696"/>
      <c r="PUV36" s="4696"/>
      <c r="PUW36" s="4696"/>
      <c r="PUX36" s="4696"/>
      <c r="PUY36" s="4696"/>
      <c r="PUZ36" s="4696"/>
      <c r="PVA36" s="4696"/>
      <c r="PVB36" s="4696"/>
      <c r="PVC36" s="4696"/>
      <c r="PVD36" s="4696"/>
      <c r="PVE36" s="4696"/>
      <c r="PVF36" s="4696"/>
      <c r="PVG36" s="4696"/>
      <c r="PVH36" s="4696"/>
      <c r="PVI36" s="4696"/>
      <c r="PVJ36" s="4696"/>
      <c r="PVK36" s="4696"/>
      <c r="PVL36" s="4696"/>
      <c r="PVM36" s="4696"/>
      <c r="PVN36" s="4696"/>
      <c r="PVO36" s="4696"/>
      <c r="PVP36" s="4696"/>
      <c r="PVQ36" s="4696"/>
      <c r="PVR36" s="4696"/>
      <c r="PVS36" s="4696"/>
      <c r="PVT36" s="4696"/>
      <c r="PVU36" s="4696"/>
      <c r="PVV36" s="4696"/>
      <c r="PVW36" s="4696"/>
      <c r="PVX36" s="4696"/>
      <c r="PVY36" s="4696"/>
      <c r="PVZ36" s="4696"/>
      <c r="PWA36" s="4696"/>
      <c r="PWB36" s="4696"/>
      <c r="PWC36" s="4696"/>
      <c r="PWD36" s="4696"/>
      <c r="PWE36" s="4696"/>
      <c r="PWF36" s="4696"/>
      <c r="PWG36" s="4696"/>
      <c r="PWH36" s="4696"/>
      <c r="PWI36" s="4696"/>
      <c r="PWJ36" s="4696"/>
      <c r="PWK36" s="4696"/>
      <c r="PWL36" s="4696"/>
      <c r="PWM36" s="4696"/>
      <c r="PWN36" s="4696"/>
      <c r="PWO36" s="4696"/>
      <c r="PWP36" s="4696"/>
      <c r="PWQ36" s="4696"/>
      <c r="PWR36" s="4696"/>
      <c r="PWS36" s="4696"/>
      <c r="PWT36" s="4696"/>
      <c r="PWU36" s="4696"/>
      <c r="PWV36" s="4696"/>
      <c r="PWW36" s="4696"/>
      <c r="PWX36" s="4696"/>
      <c r="PWY36" s="4696"/>
      <c r="PWZ36" s="4696"/>
      <c r="PXA36" s="4696"/>
      <c r="PXB36" s="4696"/>
      <c r="PXC36" s="4696"/>
      <c r="PXD36" s="4696"/>
      <c r="PXE36" s="4696"/>
      <c r="PXF36" s="4696"/>
      <c r="PXG36" s="4696"/>
      <c r="PXH36" s="4696"/>
      <c r="PXI36" s="4696"/>
      <c r="PXJ36" s="4696"/>
      <c r="PXK36" s="4696"/>
      <c r="PXL36" s="4696"/>
      <c r="PXM36" s="4696"/>
      <c r="PXN36" s="4696"/>
      <c r="PXO36" s="4696"/>
      <c r="PXP36" s="4696"/>
      <c r="PXQ36" s="4696"/>
      <c r="PXR36" s="4696"/>
      <c r="PXS36" s="4696"/>
      <c r="PXT36" s="4696"/>
      <c r="PXU36" s="4696"/>
      <c r="PXV36" s="4696"/>
      <c r="PXW36" s="4696"/>
      <c r="PXX36" s="4696"/>
      <c r="PXY36" s="4696"/>
      <c r="PXZ36" s="4696"/>
      <c r="PYA36" s="4696"/>
      <c r="PYB36" s="4696"/>
      <c r="PYC36" s="4696"/>
      <c r="PYD36" s="4696"/>
      <c r="PYE36" s="4696"/>
      <c r="PYF36" s="4696"/>
      <c r="PYG36" s="4696"/>
      <c r="PYH36" s="4696"/>
      <c r="PYI36" s="4696"/>
      <c r="PYJ36" s="4696"/>
      <c r="PYK36" s="4696"/>
      <c r="PYL36" s="4696"/>
      <c r="PYM36" s="4696"/>
      <c r="PYN36" s="4696"/>
      <c r="PYO36" s="4696"/>
      <c r="PYP36" s="4696"/>
      <c r="PYQ36" s="4696"/>
      <c r="PYR36" s="4696"/>
      <c r="PYS36" s="4696"/>
      <c r="PYT36" s="4696"/>
      <c r="PYU36" s="4696"/>
      <c r="PYV36" s="4696"/>
      <c r="PYW36" s="4696"/>
      <c r="PYX36" s="4696"/>
      <c r="PYY36" s="4696"/>
      <c r="PYZ36" s="4696"/>
      <c r="PZA36" s="4696"/>
      <c r="PZB36" s="4696"/>
      <c r="PZC36" s="4696"/>
      <c r="PZD36" s="4696"/>
      <c r="PZE36" s="4696"/>
      <c r="PZF36" s="4696"/>
      <c r="PZG36" s="4696"/>
      <c r="PZH36" s="4696"/>
      <c r="PZI36" s="4696"/>
      <c r="PZJ36" s="4696"/>
      <c r="PZK36" s="4696"/>
      <c r="PZL36" s="4696"/>
      <c r="PZM36" s="4696"/>
      <c r="PZN36" s="4696"/>
      <c r="PZO36" s="4696"/>
      <c r="PZP36" s="4696"/>
      <c r="PZQ36" s="4696"/>
      <c r="PZR36" s="4696"/>
      <c r="PZS36" s="4696"/>
      <c r="PZT36" s="4696"/>
      <c r="PZU36" s="4696"/>
      <c r="PZV36" s="4696"/>
      <c r="PZW36" s="4696"/>
      <c r="PZX36" s="4696"/>
      <c r="PZY36" s="4696"/>
      <c r="PZZ36" s="4696"/>
      <c r="QAA36" s="4696"/>
      <c r="QAB36" s="4696"/>
      <c r="QAC36" s="4696"/>
      <c r="QAD36" s="4696"/>
      <c r="QAE36" s="4696"/>
      <c r="QAF36" s="4696"/>
      <c r="QAG36" s="4696"/>
      <c r="QAH36" s="4696"/>
      <c r="QAI36" s="4696"/>
      <c r="QAJ36" s="4696"/>
      <c r="QAK36" s="4696"/>
      <c r="QAL36" s="4696"/>
      <c r="QAM36" s="4696"/>
      <c r="QAN36" s="4696"/>
      <c r="QAO36" s="4696"/>
      <c r="QAP36" s="4696"/>
      <c r="QAQ36" s="4696"/>
      <c r="QAR36" s="4696"/>
      <c r="QAS36" s="4696"/>
      <c r="QAT36" s="4696"/>
      <c r="QAU36" s="4696"/>
      <c r="QAV36" s="4696"/>
      <c r="QAW36" s="4696"/>
      <c r="QAX36" s="4696"/>
      <c r="QAY36" s="4696"/>
      <c r="QAZ36" s="4696"/>
      <c r="QBA36" s="4696"/>
      <c r="QBB36" s="4696"/>
      <c r="QBC36" s="4696"/>
      <c r="QBD36" s="4696"/>
      <c r="QBE36" s="4696"/>
      <c r="QBF36" s="4696"/>
      <c r="QBG36" s="4696"/>
      <c r="QBH36" s="4696"/>
      <c r="QBI36" s="4696"/>
      <c r="QBJ36" s="4696"/>
      <c r="QBK36" s="4696"/>
      <c r="QBL36" s="4696"/>
      <c r="QBM36" s="4696"/>
      <c r="QBN36" s="4696"/>
      <c r="QBO36" s="4696"/>
      <c r="QBP36" s="4696"/>
      <c r="QBQ36" s="4696"/>
      <c r="QBR36" s="4696"/>
      <c r="QBS36" s="4696"/>
      <c r="QBT36" s="4696"/>
      <c r="QBU36" s="4696"/>
      <c r="QBV36" s="4696"/>
      <c r="QBW36" s="4696"/>
      <c r="QBX36" s="4696"/>
      <c r="QBY36" s="4696"/>
      <c r="QBZ36" s="4696"/>
      <c r="QCA36" s="4696"/>
      <c r="QCB36" s="4696"/>
      <c r="QCC36" s="4696"/>
      <c r="QCD36" s="4696"/>
      <c r="QCE36" s="4696"/>
      <c r="QCF36" s="4696"/>
      <c r="QCG36" s="4696"/>
      <c r="QCH36" s="4696"/>
      <c r="QCI36" s="4696"/>
      <c r="QCJ36" s="4696"/>
      <c r="QCK36" s="4696"/>
      <c r="QCL36" s="4696"/>
      <c r="QCM36" s="4696"/>
      <c r="QCN36" s="4696"/>
      <c r="QCO36" s="4696"/>
      <c r="QCP36" s="4696"/>
      <c r="QCQ36" s="4696"/>
      <c r="QCR36" s="4696"/>
      <c r="QCS36" s="4696"/>
      <c r="QCT36" s="4696"/>
      <c r="QCU36" s="4696"/>
      <c r="QCV36" s="4696"/>
      <c r="QCW36" s="4696"/>
      <c r="QCX36" s="4696"/>
      <c r="QCY36" s="4696"/>
      <c r="QCZ36" s="4696"/>
      <c r="QDA36" s="4696"/>
      <c r="QDB36" s="4696"/>
      <c r="QDC36" s="4696"/>
      <c r="QDD36" s="4696"/>
      <c r="QDE36" s="4696"/>
      <c r="QDF36" s="4696"/>
      <c r="QDG36" s="4696"/>
      <c r="QDH36" s="4696"/>
      <c r="QDI36" s="4696"/>
      <c r="QDJ36" s="4696"/>
      <c r="QDK36" s="4696"/>
      <c r="QDL36" s="4696"/>
      <c r="QDM36" s="4696"/>
      <c r="QDN36" s="4696"/>
      <c r="QDO36" s="4696"/>
      <c r="QDP36" s="4696"/>
      <c r="QDQ36" s="4696"/>
      <c r="QDR36" s="4696"/>
      <c r="QDS36" s="4696"/>
      <c r="QDT36" s="4696"/>
      <c r="QDU36" s="4696"/>
      <c r="QDV36" s="4696"/>
      <c r="QDW36" s="4696"/>
      <c r="QDX36" s="4696"/>
      <c r="QDY36" s="4696"/>
      <c r="QDZ36" s="4696"/>
      <c r="QEA36" s="4696"/>
      <c r="QEB36" s="4696"/>
      <c r="QEC36" s="4696"/>
      <c r="QED36" s="4696"/>
      <c r="QEE36" s="4696"/>
      <c r="QEF36" s="4696"/>
      <c r="QEG36" s="4696"/>
      <c r="QEH36" s="4696"/>
      <c r="QEI36" s="4696"/>
      <c r="QEJ36" s="4696"/>
      <c r="QEK36" s="4696"/>
      <c r="QEL36" s="4696"/>
      <c r="QEM36" s="4696"/>
      <c r="QEN36" s="4696"/>
      <c r="QEO36" s="4696"/>
      <c r="QEP36" s="4696"/>
      <c r="QEQ36" s="4696"/>
      <c r="QER36" s="4696"/>
      <c r="QES36" s="4696"/>
      <c r="QET36" s="4696"/>
      <c r="QEU36" s="4696"/>
      <c r="QEV36" s="4696"/>
      <c r="QEW36" s="4696"/>
      <c r="QEX36" s="4696"/>
      <c r="QEY36" s="4696"/>
      <c r="QEZ36" s="4696"/>
      <c r="QFA36" s="4696"/>
      <c r="QFB36" s="4696"/>
      <c r="QFC36" s="4696"/>
      <c r="QFD36" s="4696"/>
      <c r="QFE36" s="4696"/>
      <c r="QFF36" s="4696"/>
      <c r="QFG36" s="4696"/>
      <c r="QFH36" s="4696"/>
      <c r="QFI36" s="4696"/>
      <c r="QFJ36" s="4696"/>
      <c r="QFK36" s="4696"/>
      <c r="QFL36" s="4696"/>
      <c r="QFM36" s="4696"/>
      <c r="QFN36" s="4696"/>
      <c r="QFO36" s="4696"/>
      <c r="QFP36" s="4696"/>
      <c r="QFQ36" s="4696"/>
      <c r="QFR36" s="4696"/>
      <c r="QFS36" s="4696"/>
      <c r="QFT36" s="4696"/>
      <c r="QFU36" s="4696"/>
      <c r="QFV36" s="4696"/>
      <c r="QFW36" s="4696"/>
      <c r="QFX36" s="4696"/>
      <c r="QFY36" s="4696"/>
      <c r="QFZ36" s="4696"/>
      <c r="QGA36" s="4696"/>
      <c r="QGB36" s="4696"/>
      <c r="QGC36" s="4696"/>
      <c r="QGD36" s="4696"/>
      <c r="QGE36" s="4696"/>
      <c r="QGF36" s="4696"/>
      <c r="QGG36" s="4696"/>
      <c r="QGH36" s="4696"/>
      <c r="QGI36" s="4696"/>
      <c r="QGJ36" s="4696"/>
      <c r="QGK36" s="4696"/>
      <c r="QGL36" s="4696"/>
      <c r="QGM36" s="4696"/>
      <c r="QGN36" s="4696"/>
      <c r="QGO36" s="4696"/>
      <c r="QGP36" s="4696"/>
      <c r="QGQ36" s="4696"/>
      <c r="QGR36" s="4696"/>
      <c r="QGS36" s="4696"/>
      <c r="QGT36" s="4696"/>
      <c r="QGU36" s="4696"/>
      <c r="QGV36" s="4696"/>
      <c r="QGW36" s="4696"/>
      <c r="QGX36" s="4696"/>
      <c r="QGY36" s="4696"/>
      <c r="QGZ36" s="4696"/>
      <c r="QHA36" s="4696"/>
      <c r="QHB36" s="4696"/>
      <c r="QHC36" s="4696"/>
      <c r="QHD36" s="4696"/>
      <c r="QHE36" s="4696"/>
      <c r="QHF36" s="4696"/>
      <c r="QHG36" s="4696"/>
      <c r="QHH36" s="4696"/>
      <c r="QHI36" s="4696"/>
      <c r="QHJ36" s="4696"/>
      <c r="QHK36" s="4696"/>
      <c r="QHL36" s="4696"/>
      <c r="QHM36" s="4696"/>
      <c r="QHN36" s="4696"/>
      <c r="QHO36" s="4696"/>
      <c r="QHP36" s="4696"/>
      <c r="QHQ36" s="4696"/>
      <c r="QHR36" s="4696"/>
      <c r="QHS36" s="4696"/>
      <c r="QHT36" s="4696"/>
      <c r="QHU36" s="4696"/>
      <c r="QHV36" s="4696"/>
      <c r="QHW36" s="4696"/>
      <c r="QHX36" s="4696"/>
      <c r="QHY36" s="4696"/>
      <c r="QHZ36" s="4696"/>
      <c r="QIA36" s="4696"/>
      <c r="QIB36" s="4696"/>
      <c r="QIC36" s="4696"/>
      <c r="QID36" s="4696"/>
      <c r="QIE36" s="4696"/>
      <c r="QIF36" s="4696"/>
      <c r="QIG36" s="4696"/>
      <c r="QIH36" s="4696"/>
      <c r="QII36" s="4696"/>
      <c r="QIJ36" s="4696"/>
      <c r="QIK36" s="4696"/>
      <c r="QIL36" s="4696"/>
      <c r="QIM36" s="4696"/>
      <c r="QIN36" s="4696"/>
      <c r="QIO36" s="4696"/>
      <c r="QIP36" s="4696"/>
      <c r="QIQ36" s="4696"/>
      <c r="QIR36" s="4696"/>
      <c r="QIS36" s="4696"/>
      <c r="QIT36" s="4696"/>
      <c r="QIU36" s="4696"/>
      <c r="QIV36" s="4696"/>
      <c r="QIW36" s="4696"/>
      <c r="QIX36" s="4696"/>
      <c r="QIY36" s="4696"/>
      <c r="QIZ36" s="4696"/>
      <c r="QJA36" s="4696"/>
      <c r="QJB36" s="4696"/>
      <c r="QJC36" s="4696"/>
      <c r="QJD36" s="4696"/>
      <c r="QJE36" s="4696"/>
      <c r="QJF36" s="4696"/>
      <c r="QJG36" s="4696"/>
      <c r="QJH36" s="4696"/>
      <c r="QJI36" s="4696"/>
      <c r="QJJ36" s="4696"/>
      <c r="QJK36" s="4696"/>
      <c r="QJL36" s="4696"/>
      <c r="QJM36" s="4696"/>
      <c r="QJN36" s="4696"/>
      <c r="QJO36" s="4696"/>
      <c r="QJP36" s="4696"/>
      <c r="QJQ36" s="4696"/>
      <c r="QJR36" s="4696"/>
      <c r="QJS36" s="4696"/>
      <c r="QJT36" s="4696"/>
      <c r="QJU36" s="4696"/>
      <c r="QJV36" s="4696"/>
      <c r="QJW36" s="4696"/>
      <c r="QJX36" s="4696"/>
      <c r="QJY36" s="4696"/>
      <c r="QJZ36" s="4696"/>
      <c r="QKA36" s="4696"/>
      <c r="QKB36" s="4696"/>
      <c r="QKC36" s="4696"/>
      <c r="QKD36" s="4696"/>
      <c r="QKE36" s="4696"/>
      <c r="QKF36" s="4696"/>
      <c r="QKG36" s="4696"/>
      <c r="QKH36" s="4696"/>
      <c r="QKI36" s="4696"/>
      <c r="QKJ36" s="4696"/>
      <c r="QKK36" s="4696"/>
      <c r="QKL36" s="4696"/>
      <c r="QKM36" s="4696"/>
      <c r="QKN36" s="4696"/>
      <c r="QKO36" s="4696"/>
      <c r="QKP36" s="4696"/>
      <c r="QKQ36" s="4696"/>
      <c r="QKR36" s="4696"/>
      <c r="QKS36" s="4696"/>
      <c r="QKT36" s="4696"/>
      <c r="QKU36" s="4696"/>
      <c r="QKV36" s="4696"/>
      <c r="QKW36" s="4696"/>
      <c r="QKX36" s="4696"/>
      <c r="QKY36" s="4696"/>
      <c r="QKZ36" s="4696"/>
      <c r="QLA36" s="4696"/>
      <c r="QLB36" s="4696"/>
      <c r="QLC36" s="4696"/>
      <c r="QLD36" s="4696"/>
      <c r="QLE36" s="4696"/>
      <c r="QLF36" s="4696"/>
      <c r="QLG36" s="4696"/>
      <c r="QLH36" s="4696"/>
      <c r="QLI36" s="4696"/>
      <c r="QLJ36" s="4696"/>
      <c r="QLK36" s="4696"/>
      <c r="QLL36" s="4696"/>
      <c r="QLM36" s="4696"/>
      <c r="QLN36" s="4696"/>
      <c r="QLO36" s="4696"/>
      <c r="QLP36" s="4696"/>
      <c r="QLQ36" s="4696"/>
      <c r="QLR36" s="4696"/>
      <c r="QLS36" s="4696"/>
      <c r="QLT36" s="4696"/>
      <c r="QLU36" s="4696"/>
      <c r="QLV36" s="4696"/>
      <c r="QLW36" s="4696"/>
      <c r="QLX36" s="4696"/>
      <c r="QLY36" s="4696"/>
      <c r="QLZ36" s="4696"/>
      <c r="QMA36" s="4696"/>
      <c r="QMB36" s="4696"/>
      <c r="QMC36" s="4696"/>
      <c r="QMD36" s="4696"/>
      <c r="QME36" s="4696"/>
      <c r="QMF36" s="4696"/>
      <c r="QMG36" s="4696"/>
      <c r="QMH36" s="4696"/>
      <c r="QMI36" s="4696"/>
      <c r="QMJ36" s="4696"/>
      <c r="QMK36" s="4696"/>
      <c r="QML36" s="4696"/>
      <c r="QMM36" s="4696"/>
      <c r="QMN36" s="4696"/>
      <c r="QMO36" s="4696"/>
      <c r="QMP36" s="4696"/>
      <c r="QMQ36" s="4696"/>
      <c r="QMR36" s="4696"/>
      <c r="QMS36" s="4696"/>
      <c r="QMT36" s="4696"/>
      <c r="QMU36" s="4696"/>
      <c r="QMV36" s="4696"/>
      <c r="QMW36" s="4696"/>
      <c r="QMX36" s="4696"/>
      <c r="QMY36" s="4696"/>
      <c r="QMZ36" s="4696"/>
      <c r="QNA36" s="4696"/>
      <c r="QNB36" s="4696"/>
      <c r="QNC36" s="4696"/>
      <c r="QND36" s="4696"/>
      <c r="QNE36" s="4696"/>
      <c r="QNF36" s="4696"/>
      <c r="QNG36" s="4696"/>
      <c r="QNH36" s="4696"/>
      <c r="QNI36" s="4696"/>
      <c r="QNJ36" s="4696"/>
      <c r="QNK36" s="4696"/>
      <c r="QNL36" s="4696"/>
      <c r="QNM36" s="4696"/>
      <c r="QNN36" s="4696"/>
      <c r="QNO36" s="4696"/>
      <c r="QNP36" s="4696"/>
      <c r="QNQ36" s="4696"/>
      <c r="QNR36" s="4696"/>
      <c r="QNS36" s="4696"/>
      <c r="QNT36" s="4696"/>
      <c r="QNU36" s="4696"/>
      <c r="QNV36" s="4696"/>
      <c r="QNW36" s="4696"/>
      <c r="QNX36" s="4696"/>
      <c r="QNY36" s="4696"/>
      <c r="QNZ36" s="4696"/>
      <c r="QOA36" s="4696"/>
      <c r="QOB36" s="4696"/>
      <c r="QOC36" s="4696"/>
      <c r="QOD36" s="4696"/>
      <c r="QOE36" s="4696"/>
      <c r="QOF36" s="4696"/>
      <c r="QOG36" s="4696"/>
      <c r="QOH36" s="4696"/>
      <c r="QOI36" s="4696"/>
      <c r="QOJ36" s="4696"/>
      <c r="QOK36" s="4696"/>
      <c r="QOL36" s="4696"/>
      <c r="QOM36" s="4696"/>
      <c r="QON36" s="4696"/>
      <c r="QOO36" s="4696"/>
      <c r="QOP36" s="4696"/>
      <c r="QOQ36" s="4696"/>
      <c r="QOR36" s="4696"/>
      <c r="QOS36" s="4696"/>
      <c r="QOT36" s="4696"/>
      <c r="QOU36" s="4696"/>
      <c r="QOV36" s="4696"/>
      <c r="QOW36" s="4696"/>
      <c r="QOX36" s="4696"/>
      <c r="QOY36" s="4696"/>
      <c r="QOZ36" s="4696"/>
      <c r="QPA36" s="4696"/>
      <c r="QPB36" s="4696"/>
      <c r="QPC36" s="4696"/>
      <c r="QPD36" s="4696"/>
      <c r="QPE36" s="4696"/>
      <c r="QPF36" s="4696"/>
      <c r="QPG36" s="4696"/>
      <c r="QPH36" s="4696"/>
      <c r="QPI36" s="4696"/>
      <c r="QPJ36" s="4696"/>
      <c r="QPK36" s="4696"/>
      <c r="QPL36" s="4696"/>
      <c r="QPM36" s="4696"/>
      <c r="QPN36" s="4696"/>
      <c r="QPO36" s="4696"/>
      <c r="QPP36" s="4696"/>
      <c r="QPQ36" s="4696"/>
      <c r="QPR36" s="4696"/>
      <c r="QPS36" s="4696"/>
      <c r="QPT36" s="4696"/>
      <c r="QPU36" s="4696"/>
      <c r="QPV36" s="4696"/>
      <c r="QPW36" s="4696"/>
      <c r="QPX36" s="4696"/>
      <c r="QPY36" s="4696"/>
      <c r="QPZ36" s="4696"/>
      <c r="QQA36" s="4696"/>
      <c r="QQB36" s="4696"/>
      <c r="QQC36" s="4696"/>
      <c r="QQD36" s="4696"/>
      <c r="QQE36" s="4696"/>
      <c r="QQF36" s="4696"/>
      <c r="QQG36" s="4696"/>
      <c r="QQH36" s="4696"/>
      <c r="QQI36" s="4696"/>
      <c r="QQJ36" s="4696"/>
      <c r="QQK36" s="4696"/>
      <c r="QQL36" s="4696"/>
      <c r="QQM36" s="4696"/>
      <c r="QQN36" s="4696"/>
      <c r="QQO36" s="4696"/>
      <c r="QQP36" s="4696"/>
      <c r="QQQ36" s="4696"/>
      <c r="QQR36" s="4696"/>
      <c r="QQS36" s="4696"/>
      <c r="QQT36" s="4696"/>
      <c r="QQU36" s="4696"/>
      <c r="QQV36" s="4696"/>
      <c r="QQW36" s="4696"/>
      <c r="QQX36" s="4696"/>
      <c r="QQY36" s="4696"/>
      <c r="QQZ36" s="4696"/>
      <c r="QRA36" s="4696"/>
      <c r="QRB36" s="4696"/>
      <c r="QRC36" s="4696"/>
      <c r="QRD36" s="4696"/>
      <c r="QRE36" s="4696"/>
      <c r="QRF36" s="4696"/>
      <c r="QRG36" s="4696"/>
      <c r="QRH36" s="4696"/>
      <c r="QRI36" s="4696"/>
      <c r="QRJ36" s="4696"/>
      <c r="QRK36" s="4696"/>
      <c r="QRL36" s="4696"/>
      <c r="QRM36" s="4696"/>
      <c r="QRN36" s="4696"/>
      <c r="QRO36" s="4696"/>
      <c r="QRP36" s="4696"/>
      <c r="QRQ36" s="4696"/>
      <c r="QRR36" s="4696"/>
      <c r="QRS36" s="4696"/>
      <c r="QRT36" s="4696"/>
      <c r="QRU36" s="4696"/>
      <c r="QRV36" s="4696"/>
      <c r="QRW36" s="4696"/>
      <c r="QRX36" s="4696"/>
      <c r="QRY36" s="4696"/>
      <c r="QRZ36" s="4696"/>
      <c r="QSA36" s="4696"/>
      <c r="QSB36" s="4696"/>
      <c r="QSC36" s="4696"/>
      <c r="QSD36" s="4696"/>
      <c r="QSE36" s="4696"/>
      <c r="QSF36" s="4696"/>
      <c r="QSG36" s="4696"/>
      <c r="QSH36" s="4696"/>
      <c r="QSI36" s="4696"/>
      <c r="QSJ36" s="4696"/>
      <c r="QSK36" s="4696"/>
      <c r="QSL36" s="4696"/>
      <c r="QSM36" s="4696"/>
      <c r="QSN36" s="4696"/>
      <c r="QSO36" s="4696"/>
      <c r="QSP36" s="4696"/>
      <c r="QSQ36" s="4696"/>
      <c r="QSR36" s="4696"/>
      <c r="QSS36" s="4696"/>
      <c r="QST36" s="4696"/>
      <c r="QSU36" s="4696"/>
      <c r="QSV36" s="4696"/>
      <c r="QSW36" s="4696"/>
      <c r="QSX36" s="4696"/>
      <c r="QSY36" s="4696"/>
      <c r="QSZ36" s="4696"/>
      <c r="QTA36" s="4696"/>
      <c r="QTB36" s="4696"/>
      <c r="QTC36" s="4696"/>
      <c r="QTD36" s="4696"/>
      <c r="QTE36" s="4696"/>
      <c r="QTF36" s="4696"/>
      <c r="QTG36" s="4696"/>
      <c r="QTH36" s="4696"/>
      <c r="QTI36" s="4696"/>
      <c r="QTJ36" s="4696"/>
      <c r="QTK36" s="4696"/>
      <c r="QTL36" s="4696"/>
      <c r="QTM36" s="4696"/>
      <c r="QTN36" s="4696"/>
      <c r="QTO36" s="4696"/>
      <c r="QTP36" s="4696"/>
      <c r="QTQ36" s="4696"/>
      <c r="QTR36" s="4696"/>
      <c r="QTS36" s="4696"/>
      <c r="QTT36" s="4696"/>
      <c r="QTU36" s="4696"/>
      <c r="QTV36" s="4696"/>
      <c r="QTW36" s="4696"/>
      <c r="QTX36" s="4696"/>
      <c r="QTY36" s="4696"/>
      <c r="QTZ36" s="4696"/>
      <c r="QUA36" s="4696"/>
      <c r="QUB36" s="4696"/>
      <c r="QUC36" s="4696"/>
      <c r="QUD36" s="4696"/>
      <c r="QUE36" s="4696"/>
      <c r="QUF36" s="4696"/>
      <c r="QUG36" s="4696"/>
      <c r="QUH36" s="4696"/>
      <c r="QUI36" s="4696"/>
      <c r="QUJ36" s="4696"/>
      <c r="QUK36" s="4696"/>
      <c r="QUL36" s="4696"/>
      <c r="QUM36" s="4696"/>
      <c r="QUN36" s="4696"/>
      <c r="QUO36" s="4696"/>
      <c r="QUP36" s="4696"/>
      <c r="QUQ36" s="4696"/>
      <c r="QUR36" s="4696"/>
      <c r="QUS36" s="4696"/>
      <c r="QUT36" s="4696"/>
      <c r="QUU36" s="4696"/>
      <c r="QUV36" s="4696"/>
      <c r="QUW36" s="4696"/>
      <c r="QUX36" s="4696"/>
      <c r="QUY36" s="4696"/>
      <c r="QUZ36" s="4696"/>
      <c r="QVA36" s="4696"/>
      <c r="QVB36" s="4696"/>
      <c r="QVC36" s="4696"/>
      <c r="QVD36" s="4696"/>
      <c r="QVE36" s="4696"/>
      <c r="QVF36" s="4696"/>
      <c r="QVG36" s="4696"/>
      <c r="QVH36" s="4696"/>
      <c r="QVI36" s="4696"/>
      <c r="QVJ36" s="4696"/>
      <c r="QVK36" s="4696"/>
      <c r="QVL36" s="4696"/>
      <c r="QVM36" s="4696"/>
      <c r="QVN36" s="4696"/>
      <c r="QVO36" s="4696"/>
      <c r="QVP36" s="4696"/>
      <c r="QVQ36" s="4696"/>
      <c r="QVR36" s="4696"/>
      <c r="QVS36" s="4696"/>
      <c r="QVT36" s="4696"/>
      <c r="QVU36" s="4696"/>
      <c r="QVV36" s="4696"/>
      <c r="QVW36" s="4696"/>
      <c r="QVX36" s="4696"/>
      <c r="QVY36" s="4696"/>
      <c r="QVZ36" s="4696"/>
      <c r="QWA36" s="4696"/>
      <c r="QWB36" s="4696"/>
      <c r="QWC36" s="4696"/>
      <c r="QWD36" s="4696"/>
      <c r="QWE36" s="4696"/>
      <c r="QWF36" s="4696"/>
      <c r="QWG36" s="4696"/>
      <c r="QWH36" s="4696"/>
      <c r="QWI36" s="4696"/>
      <c r="QWJ36" s="4696"/>
      <c r="QWK36" s="4696"/>
      <c r="QWL36" s="4696"/>
      <c r="QWM36" s="4696"/>
      <c r="QWN36" s="4696"/>
      <c r="QWO36" s="4696"/>
      <c r="QWP36" s="4696"/>
      <c r="QWQ36" s="4696"/>
      <c r="QWR36" s="4696"/>
      <c r="QWS36" s="4696"/>
      <c r="QWT36" s="4696"/>
      <c r="QWU36" s="4696"/>
      <c r="QWV36" s="4696"/>
      <c r="QWW36" s="4696"/>
      <c r="QWX36" s="4696"/>
      <c r="QWY36" s="4696"/>
      <c r="QWZ36" s="4696"/>
      <c r="QXA36" s="4696"/>
      <c r="QXB36" s="4696"/>
      <c r="QXC36" s="4696"/>
      <c r="QXD36" s="4696"/>
      <c r="QXE36" s="4696"/>
      <c r="QXF36" s="4696"/>
      <c r="QXG36" s="4696"/>
      <c r="QXH36" s="4696"/>
      <c r="QXI36" s="4696"/>
      <c r="QXJ36" s="4696"/>
      <c r="QXK36" s="4696"/>
      <c r="QXL36" s="4696"/>
      <c r="QXM36" s="4696"/>
      <c r="QXN36" s="4696"/>
      <c r="QXO36" s="4696"/>
      <c r="QXP36" s="4696"/>
      <c r="QXQ36" s="4696"/>
      <c r="QXR36" s="4696"/>
      <c r="QXS36" s="4696"/>
      <c r="QXT36" s="4696"/>
      <c r="QXU36" s="4696"/>
      <c r="QXV36" s="4696"/>
      <c r="QXW36" s="4696"/>
      <c r="QXX36" s="4696"/>
      <c r="QXY36" s="4696"/>
      <c r="QXZ36" s="4696"/>
      <c r="QYA36" s="4696"/>
      <c r="QYB36" s="4696"/>
      <c r="QYC36" s="4696"/>
      <c r="QYD36" s="4696"/>
      <c r="QYE36" s="4696"/>
      <c r="QYF36" s="4696"/>
      <c r="QYG36" s="4696"/>
      <c r="QYH36" s="4696"/>
      <c r="QYI36" s="4696"/>
      <c r="QYJ36" s="4696"/>
      <c r="QYK36" s="4696"/>
      <c r="QYL36" s="4696"/>
      <c r="QYM36" s="4696"/>
      <c r="QYN36" s="4696"/>
      <c r="QYO36" s="4696"/>
      <c r="QYP36" s="4696"/>
      <c r="QYQ36" s="4696"/>
      <c r="QYR36" s="4696"/>
      <c r="QYS36" s="4696"/>
      <c r="QYT36" s="4696"/>
      <c r="QYU36" s="4696"/>
      <c r="QYV36" s="4696"/>
      <c r="QYW36" s="4696"/>
      <c r="QYX36" s="4696"/>
      <c r="QYY36" s="4696"/>
      <c r="QYZ36" s="4696"/>
      <c r="QZA36" s="4696"/>
      <c r="QZB36" s="4696"/>
      <c r="QZC36" s="4696"/>
      <c r="QZD36" s="4696"/>
      <c r="QZE36" s="4696"/>
      <c r="QZF36" s="4696"/>
      <c r="QZG36" s="4696"/>
      <c r="QZH36" s="4696"/>
      <c r="QZI36" s="4696"/>
      <c r="QZJ36" s="4696"/>
      <c r="QZK36" s="4696"/>
      <c r="QZL36" s="4696"/>
      <c r="QZM36" s="4696"/>
      <c r="QZN36" s="4696"/>
      <c r="QZO36" s="4696"/>
      <c r="QZP36" s="4696"/>
      <c r="QZQ36" s="4696"/>
      <c r="QZR36" s="4696"/>
      <c r="QZS36" s="4696"/>
      <c r="QZT36" s="4696"/>
      <c r="QZU36" s="4696"/>
      <c r="QZV36" s="4696"/>
      <c r="QZW36" s="4696"/>
      <c r="QZX36" s="4696"/>
      <c r="QZY36" s="4696"/>
      <c r="QZZ36" s="4696"/>
      <c r="RAA36" s="4696"/>
      <c r="RAB36" s="4696"/>
      <c r="RAC36" s="4696"/>
      <c r="RAD36" s="4696"/>
      <c r="RAE36" s="4696"/>
      <c r="RAF36" s="4696"/>
      <c r="RAG36" s="4696"/>
      <c r="RAH36" s="4696"/>
      <c r="RAI36" s="4696"/>
      <c r="RAJ36" s="4696"/>
      <c r="RAK36" s="4696"/>
      <c r="RAL36" s="4696"/>
      <c r="RAM36" s="4696"/>
      <c r="RAN36" s="4696"/>
      <c r="RAO36" s="4696"/>
      <c r="RAP36" s="4696"/>
      <c r="RAQ36" s="4696"/>
      <c r="RAR36" s="4696"/>
      <c r="RAS36" s="4696"/>
      <c r="RAT36" s="4696"/>
      <c r="RAU36" s="4696"/>
      <c r="RAV36" s="4696"/>
      <c r="RAW36" s="4696"/>
      <c r="RAX36" s="4696"/>
      <c r="RAY36" s="4696"/>
      <c r="RAZ36" s="4696"/>
      <c r="RBA36" s="4696"/>
      <c r="RBB36" s="4696"/>
      <c r="RBC36" s="4696"/>
      <c r="RBD36" s="4696"/>
      <c r="RBE36" s="4696"/>
      <c r="RBF36" s="4696"/>
      <c r="RBG36" s="4696"/>
      <c r="RBH36" s="4696"/>
      <c r="RBI36" s="4696"/>
      <c r="RBJ36" s="4696"/>
      <c r="RBK36" s="4696"/>
      <c r="RBL36" s="4696"/>
      <c r="RBM36" s="4696"/>
      <c r="RBN36" s="4696"/>
      <c r="RBO36" s="4696"/>
      <c r="RBP36" s="4696"/>
      <c r="RBQ36" s="4696"/>
      <c r="RBR36" s="4696"/>
      <c r="RBS36" s="4696"/>
      <c r="RBT36" s="4696"/>
      <c r="RBU36" s="4696"/>
      <c r="RBV36" s="4696"/>
      <c r="RBW36" s="4696"/>
      <c r="RBX36" s="4696"/>
      <c r="RBY36" s="4696"/>
      <c r="RBZ36" s="4696"/>
      <c r="RCA36" s="4696"/>
      <c r="RCB36" s="4696"/>
      <c r="RCC36" s="4696"/>
      <c r="RCD36" s="4696"/>
      <c r="RCE36" s="4696"/>
      <c r="RCF36" s="4696"/>
      <c r="RCG36" s="4696"/>
      <c r="RCH36" s="4696"/>
      <c r="RCI36" s="4696"/>
      <c r="RCJ36" s="4696"/>
      <c r="RCK36" s="4696"/>
      <c r="RCL36" s="4696"/>
      <c r="RCM36" s="4696"/>
      <c r="RCN36" s="4696"/>
      <c r="RCO36" s="4696"/>
      <c r="RCP36" s="4696"/>
      <c r="RCQ36" s="4696"/>
      <c r="RCR36" s="4696"/>
      <c r="RCS36" s="4696"/>
      <c r="RCT36" s="4696"/>
      <c r="RCU36" s="4696"/>
      <c r="RCV36" s="4696"/>
      <c r="RCW36" s="4696"/>
      <c r="RCX36" s="4696"/>
      <c r="RCY36" s="4696"/>
      <c r="RCZ36" s="4696"/>
      <c r="RDA36" s="4696"/>
      <c r="RDB36" s="4696"/>
      <c r="RDC36" s="4696"/>
      <c r="RDD36" s="4696"/>
      <c r="RDE36" s="4696"/>
      <c r="RDF36" s="4696"/>
      <c r="RDG36" s="4696"/>
      <c r="RDH36" s="4696"/>
      <c r="RDI36" s="4696"/>
      <c r="RDJ36" s="4696"/>
      <c r="RDK36" s="4696"/>
      <c r="RDL36" s="4696"/>
      <c r="RDM36" s="4696"/>
      <c r="RDN36" s="4696"/>
      <c r="RDO36" s="4696"/>
      <c r="RDP36" s="4696"/>
      <c r="RDQ36" s="4696"/>
      <c r="RDR36" s="4696"/>
      <c r="RDS36" s="4696"/>
      <c r="RDT36" s="4696"/>
      <c r="RDU36" s="4696"/>
      <c r="RDV36" s="4696"/>
      <c r="RDW36" s="4696"/>
      <c r="RDX36" s="4696"/>
      <c r="RDY36" s="4696"/>
      <c r="RDZ36" s="4696"/>
      <c r="REA36" s="4696"/>
      <c r="REB36" s="4696"/>
      <c r="REC36" s="4696"/>
      <c r="RED36" s="4696"/>
      <c r="REE36" s="4696"/>
      <c r="REF36" s="4696"/>
      <c r="REG36" s="4696"/>
      <c r="REH36" s="4696"/>
      <c r="REI36" s="4696"/>
      <c r="REJ36" s="4696"/>
      <c r="REK36" s="4696"/>
      <c r="REL36" s="4696"/>
      <c r="REM36" s="4696"/>
      <c r="REN36" s="4696"/>
      <c r="REO36" s="4696"/>
      <c r="REP36" s="4696"/>
      <c r="REQ36" s="4696"/>
      <c r="RER36" s="4696"/>
      <c r="RES36" s="4696"/>
      <c r="RET36" s="4696"/>
      <c r="REU36" s="4696"/>
      <c r="REV36" s="4696"/>
      <c r="REW36" s="4696"/>
      <c r="REX36" s="4696"/>
      <c r="REY36" s="4696"/>
      <c r="REZ36" s="4696"/>
      <c r="RFA36" s="4696"/>
      <c r="RFB36" s="4696"/>
      <c r="RFC36" s="4696"/>
      <c r="RFD36" s="4696"/>
      <c r="RFE36" s="4696"/>
      <c r="RFF36" s="4696"/>
      <c r="RFG36" s="4696"/>
      <c r="RFH36" s="4696"/>
      <c r="RFI36" s="4696"/>
      <c r="RFJ36" s="4696"/>
      <c r="RFK36" s="4696"/>
      <c r="RFL36" s="4696"/>
      <c r="RFM36" s="4696"/>
      <c r="RFN36" s="4696"/>
      <c r="RFO36" s="4696"/>
      <c r="RFP36" s="4696"/>
      <c r="RFQ36" s="4696"/>
      <c r="RFR36" s="4696"/>
      <c r="RFS36" s="4696"/>
      <c r="RFT36" s="4696"/>
      <c r="RFU36" s="4696"/>
      <c r="RFV36" s="4696"/>
      <c r="RFW36" s="4696"/>
      <c r="RFX36" s="4696"/>
      <c r="RFY36" s="4696"/>
      <c r="RFZ36" s="4696"/>
      <c r="RGA36" s="4696"/>
      <c r="RGB36" s="4696"/>
      <c r="RGC36" s="4696"/>
      <c r="RGD36" s="4696"/>
      <c r="RGE36" s="4696"/>
      <c r="RGF36" s="4696"/>
      <c r="RGG36" s="4696"/>
      <c r="RGH36" s="4696"/>
      <c r="RGI36" s="4696"/>
      <c r="RGJ36" s="4696"/>
      <c r="RGK36" s="4696"/>
      <c r="RGL36" s="4696"/>
      <c r="RGM36" s="4696"/>
      <c r="RGN36" s="4696"/>
      <c r="RGO36" s="4696"/>
      <c r="RGP36" s="4696"/>
      <c r="RGQ36" s="4696"/>
      <c r="RGR36" s="4696"/>
      <c r="RGS36" s="4696"/>
      <c r="RGT36" s="4696"/>
      <c r="RGU36" s="4696"/>
      <c r="RGV36" s="4696"/>
      <c r="RGW36" s="4696"/>
      <c r="RGX36" s="4696"/>
      <c r="RGY36" s="4696"/>
      <c r="RGZ36" s="4696"/>
      <c r="RHA36" s="4696"/>
      <c r="RHB36" s="4696"/>
      <c r="RHC36" s="4696"/>
      <c r="RHD36" s="4696"/>
      <c r="RHE36" s="4696"/>
      <c r="RHF36" s="4696"/>
      <c r="RHG36" s="4696"/>
      <c r="RHH36" s="4696"/>
      <c r="RHI36" s="4696"/>
      <c r="RHJ36" s="4696"/>
      <c r="RHK36" s="4696"/>
      <c r="RHL36" s="4696"/>
      <c r="RHM36" s="4696"/>
      <c r="RHN36" s="4696"/>
      <c r="RHO36" s="4696"/>
      <c r="RHP36" s="4696"/>
      <c r="RHQ36" s="4696"/>
      <c r="RHR36" s="4696"/>
      <c r="RHS36" s="4696"/>
      <c r="RHT36" s="4696"/>
      <c r="RHU36" s="4696"/>
      <c r="RHV36" s="4696"/>
      <c r="RHW36" s="4696"/>
      <c r="RHX36" s="4696"/>
      <c r="RHY36" s="4696"/>
      <c r="RHZ36" s="4696"/>
      <c r="RIA36" s="4696"/>
      <c r="RIB36" s="4696"/>
      <c r="RIC36" s="4696"/>
      <c r="RID36" s="4696"/>
      <c r="RIE36" s="4696"/>
      <c r="RIF36" s="4696"/>
      <c r="RIG36" s="4696"/>
      <c r="RIH36" s="4696"/>
      <c r="RII36" s="4696"/>
      <c r="RIJ36" s="4696"/>
      <c r="RIK36" s="4696"/>
      <c r="RIL36" s="4696"/>
      <c r="RIM36" s="4696"/>
      <c r="RIN36" s="4696"/>
      <c r="RIO36" s="4696"/>
      <c r="RIP36" s="4696"/>
      <c r="RIQ36" s="4696"/>
      <c r="RIR36" s="4696"/>
      <c r="RIS36" s="4696"/>
      <c r="RIT36" s="4696"/>
      <c r="RIU36" s="4696"/>
      <c r="RIV36" s="4696"/>
      <c r="RIW36" s="4696"/>
      <c r="RIX36" s="4696"/>
      <c r="RIY36" s="4696"/>
      <c r="RIZ36" s="4696"/>
      <c r="RJA36" s="4696"/>
      <c r="RJB36" s="4696"/>
      <c r="RJC36" s="4696"/>
      <c r="RJD36" s="4696"/>
      <c r="RJE36" s="4696"/>
      <c r="RJF36" s="4696"/>
      <c r="RJG36" s="4696"/>
      <c r="RJH36" s="4696"/>
      <c r="RJI36" s="4696"/>
      <c r="RJJ36" s="4696"/>
      <c r="RJK36" s="4696"/>
      <c r="RJL36" s="4696"/>
      <c r="RJM36" s="4696"/>
      <c r="RJN36" s="4696"/>
      <c r="RJO36" s="4696"/>
      <c r="RJP36" s="4696"/>
      <c r="RJQ36" s="4696"/>
      <c r="RJR36" s="4696"/>
      <c r="RJS36" s="4696"/>
      <c r="RJT36" s="4696"/>
      <c r="RJU36" s="4696"/>
      <c r="RJV36" s="4696"/>
      <c r="RJW36" s="4696"/>
      <c r="RJX36" s="4696"/>
      <c r="RJY36" s="4696"/>
      <c r="RJZ36" s="4696"/>
      <c r="RKA36" s="4696"/>
      <c r="RKB36" s="4696"/>
      <c r="RKC36" s="4696"/>
      <c r="RKD36" s="4696"/>
      <c r="RKE36" s="4696"/>
      <c r="RKF36" s="4696"/>
      <c r="RKG36" s="4696"/>
      <c r="RKH36" s="4696"/>
      <c r="RKI36" s="4696"/>
      <c r="RKJ36" s="4696"/>
      <c r="RKK36" s="4696"/>
      <c r="RKL36" s="4696"/>
      <c r="RKM36" s="4696"/>
      <c r="RKN36" s="4696"/>
      <c r="RKO36" s="4696"/>
      <c r="RKP36" s="4696"/>
      <c r="RKQ36" s="4696"/>
      <c r="RKR36" s="4696"/>
      <c r="RKS36" s="4696"/>
      <c r="RKT36" s="4696"/>
      <c r="RKU36" s="4696"/>
      <c r="RKV36" s="4696"/>
      <c r="RKW36" s="4696"/>
      <c r="RKX36" s="4696"/>
      <c r="RKY36" s="4696"/>
      <c r="RKZ36" s="4696"/>
      <c r="RLA36" s="4696"/>
      <c r="RLB36" s="4696"/>
      <c r="RLC36" s="4696"/>
      <c r="RLD36" s="4696"/>
      <c r="RLE36" s="4696"/>
      <c r="RLF36" s="4696"/>
      <c r="RLG36" s="4696"/>
      <c r="RLH36" s="4696"/>
      <c r="RLI36" s="4696"/>
      <c r="RLJ36" s="4696"/>
      <c r="RLK36" s="4696"/>
      <c r="RLL36" s="4696"/>
      <c r="RLM36" s="4696"/>
      <c r="RLN36" s="4696"/>
      <c r="RLO36" s="4696"/>
      <c r="RLP36" s="4696"/>
      <c r="RLQ36" s="4696"/>
      <c r="RLR36" s="4696"/>
      <c r="RLS36" s="4696"/>
      <c r="RLT36" s="4696"/>
      <c r="RLU36" s="4696"/>
      <c r="RLV36" s="4696"/>
      <c r="RLW36" s="4696"/>
      <c r="RLX36" s="4696"/>
      <c r="RLY36" s="4696"/>
      <c r="RLZ36" s="4696"/>
      <c r="RMA36" s="4696"/>
      <c r="RMB36" s="4696"/>
      <c r="RMC36" s="4696"/>
      <c r="RMD36" s="4696"/>
      <c r="RME36" s="4696"/>
      <c r="RMF36" s="4696"/>
      <c r="RMG36" s="4696"/>
      <c r="RMH36" s="4696"/>
      <c r="RMI36" s="4696"/>
      <c r="RMJ36" s="4696"/>
      <c r="RMK36" s="4696"/>
      <c r="RML36" s="4696"/>
      <c r="RMM36" s="4696"/>
      <c r="RMN36" s="4696"/>
      <c r="RMO36" s="4696"/>
      <c r="RMP36" s="4696"/>
      <c r="RMQ36" s="4696"/>
      <c r="RMR36" s="4696"/>
      <c r="RMS36" s="4696"/>
      <c r="RMT36" s="4696"/>
      <c r="RMU36" s="4696"/>
      <c r="RMV36" s="4696"/>
      <c r="RMW36" s="4696"/>
      <c r="RMX36" s="4696"/>
      <c r="RMY36" s="4696"/>
      <c r="RMZ36" s="4696"/>
      <c r="RNA36" s="4696"/>
      <c r="RNB36" s="4696"/>
      <c r="RNC36" s="4696"/>
      <c r="RND36" s="4696"/>
      <c r="RNE36" s="4696"/>
      <c r="RNF36" s="4696"/>
      <c r="RNG36" s="4696"/>
      <c r="RNH36" s="4696"/>
      <c r="RNI36" s="4696"/>
      <c r="RNJ36" s="4696"/>
      <c r="RNK36" s="4696"/>
      <c r="RNL36" s="4696"/>
      <c r="RNM36" s="4696"/>
      <c r="RNN36" s="4696"/>
      <c r="RNO36" s="4696"/>
      <c r="RNP36" s="4696"/>
      <c r="RNQ36" s="4696"/>
      <c r="RNR36" s="4696"/>
      <c r="RNS36" s="4696"/>
      <c r="RNT36" s="4696"/>
      <c r="RNU36" s="4696"/>
      <c r="RNV36" s="4696"/>
      <c r="RNW36" s="4696"/>
      <c r="RNX36" s="4696"/>
      <c r="RNY36" s="4696"/>
      <c r="RNZ36" s="4696"/>
      <c r="ROA36" s="4696"/>
      <c r="ROB36" s="4696"/>
      <c r="ROC36" s="4696"/>
      <c r="ROD36" s="4696"/>
      <c r="ROE36" s="4696"/>
      <c r="ROF36" s="4696"/>
      <c r="ROG36" s="4696"/>
      <c r="ROH36" s="4696"/>
      <c r="ROI36" s="4696"/>
      <c r="ROJ36" s="4696"/>
      <c r="ROK36" s="4696"/>
      <c r="ROL36" s="4696"/>
      <c r="ROM36" s="4696"/>
      <c r="RON36" s="4696"/>
      <c r="ROO36" s="4696"/>
      <c r="ROP36" s="4696"/>
      <c r="ROQ36" s="4696"/>
      <c r="ROR36" s="4696"/>
      <c r="ROS36" s="4696"/>
      <c r="ROT36" s="4696"/>
      <c r="ROU36" s="4696"/>
      <c r="ROV36" s="4696"/>
      <c r="ROW36" s="4696"/>
      <c r="ROX36" s="4696"/>
      <c r="ROY36" s="4696"/>
      <c r="ROZ36" s="4696"/>
      <c r="RPA36" s="4696"/>
      <c r="RPB36" s="4696"/>
      <c r="RPC36" s="4696"/>
      <c r="RPD36" s="4696"/>
      <c r="RPE36" s="4696"/>
      <c r="RPF36" s="4696"/>
      <c r="RPG36" s="4696"/>
      <c r="RPH36" s="4696"/>
      <c r="RPI36" s="4696"/>
      <c r="RPJ36" s="4696"/>
      <c r="RPK36" s="4696"/>
      <c r="RPL36" s="4696"/>
      <c r="RPM36" s="4696"/>
      <c r="RPN36" s="4696"/>
      <c r="RPO36" s="4696"/>
      <c r="RPP36" s="4696"/>
      <c r="RPQ36" s="4696"/>
      <c r="RPR36" s="4696"/>
      <c r="RPS36" s="4696"/>
      <c r="RPT36" s="4696"/>
      <c r="RPU36" s="4696"/>
      <c r="RPV36" s="4696"/>
      <c r="RPW36" s="4696"/>
      <c r="RPX36" s="4696"/>
      <c r="RPY36" s="4696"/>
      <c r="RPZ36" s="4696"/>
      <c r="RQA36" s="4696"/>
      <c r="RQB36" s="4696"/>
      <c r="RQC36" s="4696"/>
      <c r="RQD36" s="4696"/>
      <c r="RQE36" s="4696"/>
      <c r="RQF36" s="4696"/>
      <c r="RQG36" s="4696"/>
      <c r="RQH36" s="4696"/>
      <c r="RQI36" s="4696"/>
      <c r="RQJ36" s="4696"/>
      <c r="RQK36" s="4696"/>
      <c r="RQL36" s="4696"/>
      <c r="RQM36" s="4696"/>
      <c r="RQN36" s="4696"/>
      <c r="RQO36" s="4696"/>
      <c r="RQP36" s="4696"/>
      <c r="RQQ36" s="4696"/>
      <c r="RQR36" s="4696"/>
      <c r="RQS36" s="4696"/>
      <c r="RQT36" s="4696"/>
      <c r="RQU36" s="4696"/>
      <c r="RQV36" s="4696"/>
      <c r="RQW36" s="4696"/>
      <c r="RQX36" s="4696"/>
      <c r="RQY36" s="4696"/>
      <c r="RQZ36" s="4696"/>
      <c r="RRA36" s="4696"/>
      <c r="RRB36" s="4696"/>
      <c r="RRC36" s="4696"/>
      <c r="RRD36" s="4696"/>
      <c r="RRE36" s="4696"/>
      <c r="RRF36" s="4696"/>
      <c r="RRG36" s="4696"/>
      <c r="RRH36" s="4696"/>
      <c r="RRI36" s="4696"/>
      <c r="RRJ36" s="4696"/>
      <c r="RRK36" s="4696"/>
      <c r="RRL36" s="4696"/>
      <c r="RRM36" s="4696"/>
      <c r="RRN36" s="4696"/>
      <c r="RRO36" s="4696"/>
      <c r="RRP36" s="4696"/>
      <c r="RRQ36" s="4696"/>
      <c r="RRR36" s="4696"/>
      <c r="RRS36" s="4696"/>
      <c r="RRT36" s="4696"/>
      <c r="RRU36" s="4696"/>
      <c r="RRV36" s="4696"/>
      <c r="RRW36" s="4696"/>
      <c r="RRX36" s="4696"/>
      <c r="RRY36" s="4696"/>
      <c r="RRZ36" s="4696"/>
      <c r="RSA36" s="4696"/>
      <c r="RSB36" s="4696"/>
      <c r="RSC36" s="4696"/>
      <c r="RSD36" s="4696"/>
      <c r="RSE36" s="4696"/>
      <c r="RSF36" s="4696"/>
      <c r="RSG36" s="4696"/>
      <c r="RSH36" s="4696"/>
      <c r="RSI36" s="4696"/>
      <c r="RSJ36" s="4696"/>
      <c r="RSK36" s="4696"/>
      <c r="RSL36" s="4696"/>
      <c r="RSM36" s="4696"/>
      <c r="RSN36" s="4696"/>
      <c r="RSO36" s="4696"/>
      <c r="RSP36" s="4696"/>
      <c r="RSQ36" s="4696"/>
      <c r="RSR36" s="4696"/>
      <c r="RSS36" s="4696"/>
      <c r="RST36" s="4696"/>
      <c r="RSU36" s="4696"/>
      <c r="RSV36" s="4696"/>
      <c r="RSW36" s="4696"/>
      <c r="RSX36" s="4696"/>
      <c r="RSY36" s="4696"/>
      <c r="RSZ36" s="4696"/>
      <c r="RTA36" s="4696"/>
      <c r="RTB36" s="4696"/>
      <c r="RTC36" s="4696"/>
      <c r="RTD36" s="4696"/>
      <c r="RTE36" s="4696"/>
      <c r="RTF36" s="4696"/>
      <c r="RTG36" s="4696"/>
      <c r="RTH36" s="4696"/>
      <c r="RTI36" s="4696"/>
      <c r="RTJ36" s="4696"/>
      <c r="RTK36" s="4696"/>
      <c r="RTL36" s="4696"/>
      <c r="RTM36" s="4696"/>
      <c r="RTN36" s="4696"/>
      <c r="RTO36" s="4696"/>
      <c r="RTP36" s="4696"/>
      <c r="RTQ36" s="4696"/>
      <c r="RTR36" s="4696"/>
      <c r="RTS36" s="4696"/>
      <c r="RTT36" s="4696"/>
      <c r="RTU36" s="4696"/>
      <c r="RTV36" s="4696"/>
      <c r="RTW36" s="4696"/>
      <c r="RTX36" s="4696"/>
      <c r="RTY36" s="4696"/>
      <c r="RTZ36" s="4696"/>
      <c r="RUA36" s="4696"/>
      <c r="RUB36" s="4696"/>
      <c r="RUC36" s="4696"/>
      <c r="RUD36" s="4696"/>
      <c r="RUE36" s="4696"/>
      <c r="RUF36" s="4696"/>
      <c r="RUG36" s="4696"/>
      <c r="RUH36" s="4696"/>
      <c r="RUI36" s="4696"/>
      <c r="RUJ36" s="4696"/>
      <c r="RUK36" s="4696"/>
      <c r="RUL36" s="4696"/>
      <c r="RUM36" s="4696"/>
      <c r="RUN36" s="4696"/>
      <c r="RUO36" s="4696"/>
      <c r="RUP36" s="4696"/>
      <c r="RUQ36" s="4696"/>
      <c r="RUR36" s="4696"/>
      <c r="RUS36" s="4696"/>
      <c r="RUT36" s="4696"/>
      <c r="RUU36" s="4696"/>
      <c r="RUV36" s="4696"/>
      <c r="RUW36" s="4696"/>
      <c r="RUX36" s="4696"/>
      <c r="RUY36" s="4696"/>
      <c r="RUZ36" s="4696"/>
      <c r="RVA36" s="4696"/>
      <c r="RVB36" s="4696"/>
      <c r="RVC36" s="4696"/>
      <c r="RVD36" s="4696"/>
      <c r="RVE36" s="4696"/>
      <c r="RVF36" s="4696"/>
      <c r="RVG36" s="4696"/>
      <c r="RVH36" s="4696"/>
      <c r="RVI36" s="4696"/>
      <c r="RVJ36" s="4696"/>
      <c r="RVK36" s="4696"/>
      <c r="RVL36" s="4696"/>
      <c r="RVM36" s="4696"/>
      <c r="RVN36" s="4696"/>
      <c r="RVO36" s="4696"/>
      <c r="RVP36" s="4696"/>
      <c r="RVQ36" s="4696"/>
      <c r="RVR36" s="4696"/>
      <c r="RVS36" s="4696"/>
      <c r="RVT36" s="4696"/>
      <c r="RVU36" s="4696"/>
      <c r="RVV36" s="4696"/>
      <c r="RVW36" s="4696"/>
      <c r="RVX36" s="4696"/>
      <c r="RVY36" s="4696"/>
      <c r="RVZ36" s="4696"/>
      <c r="RWA36" s="4696"/>
      <c r="RWB36" s="4696"/>
      <c r="RWC36" s="4696"/>
      <c r="RWD36" s="4696"/>
      <c r="RWE36" s="4696"/>
      <c r="RWF36" s="4696"/>
      <c r="RWG36" s="4696"/>
      <c r="RWH36" s="4696"/>
      <c r="RWI36" s="4696"/>
      <c r="RWJ36" s="4696"/>
      <c r="RWK36" s="4696"/>
      <c r="RWL36" s="4696"/>
      <c r="RWM36" s="4696"/>
      <c r="RWN36" s="4696"/>
      <c r="RWO36" s="4696"/>
      <c r="RWP36" s="4696"/>
      <c r="RWQ36" s="4696"/>
      <c r="RWR36" s="4696"/>
      <c r="RWS36" s="4696"/>
      <c r="RWT36" s="4696"/>
      <c r="RWU36" s="4696"/>
      <c r="RWV36" s="4696"/>
      <c r="RWW36" s="4696"/>
      <c r="RWX36" s="4696"/>
      <c r="RWY36" s="4696"/>
      <c r="RWZ36" s="4696"/>
      <c r="RXA36" s="4696"/>
      <c r="RXB36" s="4696"/>
      <c r="RXC36" s="4696"/>
      <c r="RXD36" s="4696"/>
      <c r="RXE36" s="4696"/>
      <c r="RXF36" s="4696"/>
      <c r="RXG36" s="4696"/>
      <c r="RXH36" s="4696"/>
      <c r="RXI36" s="4696"/>
      <c r="RXJ36" s="4696"/>
      <c r="RXK36" s="4696"/>
      <c r="RXL36" s="4696"/>
      <c r="RXM36" s="4696"/>
      <c r="RXN36" s="4696"/>
      <c r="RXO36" s="4696"/>
      <c r="RXP36" s="4696"/>
      <c r="RXQ36" s="4696"/>
      <c r="RXR36" s="4696"/>
      <c r="RXS36" s="4696"/>
      <c r="RXT36" s="4696"/>
      <c r="RXU36" s="4696"/>
      <c r="RXV36" s="4696"/>
      <c r="RXW36" s="4696"/>
      <c r="RXX36" s="4696"/>
      <c r="RXY36" s="4696"/>
      <c r="RXZ36" s="4696"/>
      <c r="RYA36" s="4696"/>
      <c r="RYB36" s="4696"/>
      <c r="RYC36" s="4696"/>
      <c r="RYD36" s="4696"/>
      <c r="RYE36" s="4696"/>
      <c r="RYF36" s="4696"/>
      <c r="RYG36" s="4696"/>
      <c r="RYH36" s="4696"/>
      <c r="RYI36" s="4696"/>
      <c r="RYJ36" s="4696"/>
      <c r="RYK36" s="4696"/>
      <c r="RYL36" s="4696"/>
      <c r="RYM36" s="4696"/>
      <c r="RYN36" s="4696"/>
      <c r="RYO36" s="4696"/>
      <c r="RYP36" s="4696"/>
      <c r="RYQ36" s="4696"/>
      <c r="RYR36" s="4696"/>
      <c r="RYS36" s="4696"/>
      <c r="RYT36" s="4696"/>
      <c r="RYU36" s="4696"/>
      <c r="RYV36" s="4696"/>
      <c r="RYW36" s="4696"/>
      <c r="RYX36" s="4696"/>
      <c r="RYY36" s="4696"/>
      <c r="RYZ36" s="4696"/>
      <c r="RZA36" s="4696"/>
      <c r="RZB36" s="4696"/>
      <c r="RZC36" s="4696"/>
      <c r="RZD36" s="4696"/>
      <c r="RZE36" s="4696"/>
      <c r="RZF36" s="4696"/>
      <c r="RZG36" s="4696"/>
      <c r="RZH36" s="4696"/>
      <c r="RZI36" s="4696"/>
      <c r="RZJ36" s="4696"/>
      <c r="RZK36" s="4696"/>
      <c r="RZL36" s="4696"/>
      <c r="RZM36" s="4696"/>
      <c r="RZN36" s="4696"/>
      <c r="RZO36" s="4696"/>
      <c r="RZP36" s="4696"/>
      <c r="RZQ36" s="4696"/>
      <c r="RZR36" s="4696"/>
      <c r="RZS36" s="4696"/>
      <c r="RZT36" s="4696"/>
      <c r="RZU36" s="4696"/>
      <c r="RZV36" s="4696"/>
      <c r="RZW36" s="4696"/>
      <c r="RZX36" s="4696"/>
      <c r="RZY36" s="4696"/>
      <c r="RZZ36" s="4696"/>
      <c r="SAA36" s="4696"/>
      <c r="SAB36" s="4696"/>
      <c r="SAC36" s="4696"/>
      <c r="SAD36" s="4696"/>
      <c r="SAE36" s="4696"/>
      <c r="SAF36" s="4696"/>
      <c r="SAG36" s="4696"/>
      <c r="SAH36" s="4696"/>
      <c r="SAI36" s="4696"/>
      <c r="SAJ36" s="4696"/>
      <c r="SAK36" s="4696"/>
      <c r="SAL36" s="4696"/>
      <c r="SAM36" s="4696"/>
      <c r="SAN36" s="4696"/>
      <c r="SAO36" s="4696"/>
      <c r="SAP36" s="4696"/>
      <c r="SAQ36" s="4696"/>
      <c r="SAR36" s="4696"/>
      <c r="SAS36" s="4696"/>
      <c r="SAT36" s="4696"/>
      <c r="SAU36" s="4696"/>
      <c r="SAV36" s="4696"/>
      <c r="SAW36" s="4696"/>
      <c r="SAX36" s="4696"/>
      <c r="SAY36" s="4696"/>
      <c r="SAZ36" s="4696"/>
      <c r="SBA36" s="4696"/>
      <c r="SBB36" s="4696"/>
      <c r="SBC36" s="4696"/>
      <c r="SBD36" s="4696"/>
      <c r="SBE36" s="4696"/>
      <c r="SBF36" s="4696"/>
      <c r="SBG36" s="4696"/>
      <c r="SBH36" s="4696"/>
      <c r="SBI36" s="4696"/>
      <c r="SBJ36" s="4696"/>
      <c r="SBK36" s="4696"/>
      <c r="SBL36" s="4696"/>
      <c r="SBM36" s="4696"/>
      <c r="SBN36" s="4696"/>
      <c r="SBO36" s="4696"/>
      <c r="SBP36" s="4696"/>
      <c r="SBQ36" s="4696"/>
      <c r="SBR36" s="4696"/>
      <c r="SBS36" s="4696"/>
      <c r="SBT36" s="4696"/>
      <c r="SBU36" s="4696"/>
      <c r="SBV36" s="4696"/>
      <c r="SBW36" s="4696"/>
      <c r="SBX36" s="4696"/>
      <c r="SBY36" s="4696"/>
      <c r="SBZ36" s="4696"/>
      <c r="SCA36" s="4696"/>
      <c r="SCB36" s="4696"/>
      <c r="SCC36" s="4696"/>
      <c r="SCD36" s="4696"/>
      <c r="SCE36" s="4696"/>
      <c r="SCF36" s="4696"/>
      <c r="SCG36" s="4696"/>
      <c r="SCH36" s="4696"/>
      <c r="SCI36" s="4696"/>
      <c r="SCJ36" s="4696"/>
      <c r="SCK36" s="4696"/>
      <c r="SCL36" s="4696"/>
      <c r="SCM36" s="4696"/>
      <c r="SCN36" s="4696"/>
      <c r="SCO36" s="4696"/>
      <c r="SCP36" s="4696"/>
      <c r="SCQ36" s="4696"/>
      <c r="SCR36" s="4696"/>
      <c r="SCS36" s="4696"/>
      <c r="SCT36" s="4696"/>
      <c r="SCU36" s="4696"/>
      <c r="SCV36" s="4696"/>
      <c r="SCW36" s="4696"/>
      <c r="SCX36" s="4696"/>
      <c r="SCY36" s="4696"/>
      <c r="SCZ36" s="4696"/>
      <c r="SDA36" s="4696"/>
      <c r="SDB36" s="4696"/>
      <c r="SDC36" s="4696"/>
      <c r="SDD36" s="4696"/>
      <c r="SDE36" s="4696"/>
      <c r="SDF36" s="4696"/>
      <c r="SDG36" s="4696"/>
      <c r="SDH36" s="4696"/>
      <c r="SDI36" s="4696"/>
      <c r="SDJ36" s="4696"/>
      <c r="SDK36" s="4696"/>
      <c r="SDL36" s="4696"/>
      <c r="SDM36" s="4696"/>
      <c r="SDN36" s="4696"/>
      <c r="SDO36" s="4696"/>
      <c r="SDP36" s="4696"/>
      <c r="SDQ36" s="4696"/>
      <c r="SDR36" s="4696"/>
      <c r="SDS36" s="4696"/>
      <c r="SDT36" s="4696"/>
      <c r="SDU36" s="4696"/>
      <c r="SDV36" s="4696"/>
      <c r="SDW36" s="4696"/>
      <c r="SDX36" s="4696"/>
      <c r="SDY36" s="4696"/>
      <c r="SDZ36" s="4696"/>
      <c r="SEA36" s="4696"/>
      <c r="SEB36" s="4696"/>
      <c r="SEC36" s="4696"/>
      <c r="SED36" s="4696"/>
      <c r="SEE36" s="4696"/>
      <c r="SEF36" s="4696"/>
      <c r="SEG36" s="4696"/>
      <c r="SEH36" s="4696"/>
      <c r="SEI36" s="4696"/>
      <c r="SEJ36" s="4696"/>
      <c r="SEK36" s="4696"/>
      <c r="SEL36" s="4696"/>
      <c r="SEM36" s="4696"/>
      <c r="SEN36" s="4696"/>
      <c r="SEO36" s="4696"/>
      <c r="SEP36" s="4696"/>
      <c r="SEQ36" s="4696"/>
      <c r="SER36" s="4696"/>
      <c r="SES36" s="4696"/>
      <c r="SET36" s="4696"/>
      <c r="SEU36" s="4696"/>
      <c r="SEV36" s="4696"/>
      <c r="SEW36" s="4696"/>
      <c r="SEX36" s="4696"/>
      <c r="SEY36" s="4696"/>
      <c r="SEZ36" s="4696"/>
      <c r="SFA36" s="4696"/>
      <c r="SFB36" s="4696"/>
      <c r="SFC36" s="4696"/>
      <c r="SFD36" s="4696"/>
      <c r="SFE36" s="4696"/>
      <c r="SFF36" s="4696"/>
      <c r="SFG36" s="4696"/>
      <c r="SFH36" s="4696"/>
      <c r="SFI36" s="4696"/>
      <c r="SFJ36" s="4696"/>
      <c r="SFK36" s="4696"/>
      <c r="SFL36" s="4696"/>
      <c r="SFM36" s="4696"/>
      <c r="SFN36" s="4696"/>
      <c r="SFO36" s="4696"/>
      <c r="SFP36" s="4696"/>
      <c r="SFQ36" s="4696"/>
      <c r="SFR36" s="4696"/>
      <c r="SFS36" s="4696"/>
      <c r="SFT36" s="4696"/>
      <c r="SFU36" s="4696"/>
      <c r="SFV36" s="4696"/>
      <c r="SFW36" s="4696"/>
      <c r="SFX36" s="4696"/>
      <c r="SFY36" s="4696"/>
      <c r="SFZ36" s="4696"/>
      <c r="SGA36" s="4696"/>
      <c r="SGB36" s="4696"/>
      <c r="SGC36" s="4696"/>
      <c r="SGD36" s="4696"/>
      <c r="SGE36" s="4696"/>
      <c r="SGF36" s="4696"/>
      <c r="SGG36" s="4696"/>
      <c r="SGH36" s="4696"/>
      <c r="SGI36" s="4696"/>
      <c r="SGJ36" s="4696"/>
      <c r="SGK36" s="4696"/>
      <c r="SGL36" s="4696"/>
      <c r="SGM36" s="4696"/>
      <c r="SGN36" s="4696"/>
      <c r="SGO36" s="4696"/>
      <c r="SGP36" s="4696"/>
      <c r="SGQ36" s="4696"/>
      <c r="SGR36" s="4696"/>
      <c r="SGS36" s="4696"/>
      <c r="SGT36" s="4696"/>
      <c r="SGU36" s="4696"/>
      <c r="SGV36" s="4696"/>
      <c r="SGW36" s="4696"/>
      <c r="SGX36" s="4696"/>
      <c r="SGY36" s="4696"/>
      <c r="SGZ36" s="4696"/>
      <c r="SHA36" s="4696"/>
      <c r="SHB36" s="4696"/>
      <c r="SHC36" s="4696"/>
      <c r="SHD36" s="4696"/>
      <c r="SHE36" s="4696"/>
      <c r="SHF36" s="4696"/>
      <c r="SHG36" s="4696"/>
      <c r="SHH36" s="4696"/>
      <c r="SHI36" s="4696"/>
      <c r="SHJ36" s="4696"/>
      <c r="SHK36" s="4696"/>
      <c r="SHL36" s="4696"/>
      <c r="SHM36" s="4696"/>
      <c r="SHN36" s="4696"/>
      <c r="SHO36" s="4696"/>
      <c r="SHP36" s="4696"/>
      <c r="SHQ36" s="4696"/>
      <c r="SHR36" s="4696"/>
      <c r="SHS36" s="4696"/>
      <c r="SHT36" s="4696"/>
      <c r="SHU36" s="4696"/>
      <c r="SHV36" s="4696"/>
      <c r="SHW36" s="4696"/>
      <c r="SHX36" s="4696"/>
      <c r="SHY36" s="4696"/>
      <c r="SHZ36" s="4696"/>
      <c r="SIA36" s="4696"/>
      <c r="SIB36" s="4696"/>
      <c r="SIC36" s="4696"/>
      <c r="SID36" s="4696"/>
      <c r="SIE36" s="4696"/>
      <c r="SIF36" s="4696"/>
      <c r="SIG36" s="4696"/>
      <c r="SIH36" s="4696"/>
      <c r="SII36" s="4696"/>
      <c r="SIJ36" s="4696"/>
      <c r="SIK36" s="4696"/>
      <c r="SIL36" s="4696"/>
      <c r="SIM36" s="4696"/>
      <c r="SIN36" s="4696"/>
      <c r="SIO36" s="4696"/>
      <c r="SIP36" s="4696"/>
      <c r="SIQ36" s="4696"/>
      <c r="SIR36" s="4696"/>
      <c r="SIS36" s="4696"/>
      <c r="SIT36" s="4696"/>
      <c r="SIU36" s="4696"/>
      <c r="SIV36" s="4696"/>
      <c r="SIW36" s="4696"/>
      <c r="SIX36" s="4696"/>
      <c r="SIY36" s="4696"/>
      <c r="SIZ36" s="4696"/>
      <c r="SJA36" s="4696"/>
      <c r="SJB36" s="4696"/>
      <c r="SJC36" s="4696"/>
      <c r="SJD36" s="4696"/>
      <c r="SJE36" s="4696"/>
      <c r="SJF36" s="4696"/>
      <c r="SJG36" s="4696"/>
      <c r="SJH36" s="4696"/>
      <c r="SJI36" s="4696"/>
      <c r="SJJ36" s="4696"/>
      <c r="SJK36" s="4696"/>
      <c r="SJL36" s="4696"/>
      <c r="SJM36" s="4696"/>
      <c r="SJN36" s="4696"/>
      <c r="SJO36" s="4696"/>
      <c r="SJP36" s="4696"/>
      <c r="SJQ36" s="4696"/>
      <c r="SJR36" s="4696"/>
      <c r="SJS36" s="4696"/>
      <c r="SJT36" s="4696"/>
      <c r="SJU36" s="4696"/>
      <c r="SJV36" s="4696"/>
      <c r="SJW36" s="4696"/>
      <c r="SJX36" s="4696"/>
      <c r="SJY36" s="4696"/>
      <c r="SJZ36" s="4696"/>
      <c r="SKA36" s="4696"/>
      <c r="SKB36" s="4696"/>
      <c r="SKC36" s="4696"/>
      <c r="SKD36" s="4696"/>
      <c r="SKE36" s="4696"/>
      <c r="SKF36" s="4696"/>
      <c r="SKG36" s="4696"/>
      <c r="SKH36" s="4696"/>
      <c r="SKI36" s="4696"/>
      <c r="SKJ36" s="4696"/>
      <c r="SKK36" s="4696"/>
      <c r="SKL36" s="4696"/>
      <c r="SKM36" s="4696"/>
      <c r="SKN36" s="4696"/>
      <c r="SKO36" s="4696"/>
      <c r="SKP36" s="4696"/>
      <c r="SKQ36" s="4696"/>
      <c r="SKR36" s="4696"/>
      <c r="SKS36" s="4696"/>
      <c r="SKT36" s="4696"/>
      <c r="SKU36" s="4696"/>
      <c r="SKV36" s="4696"/>
      <c r="SKW36" s="4696"/>
      <c r="SKX36" s="4696"/>
      <c r="SKY36" s="4696"/>
      <c r="SKZ36" s="4696"/>
      <c r="SLA36" s="4696"/>
      <c r="SLB36" s="4696"/>
      <c r="SLC36" s="4696"/>
      <c r="SLD36" s="4696"/>
      <c r="SLE36" s="4696"/>
      <c r="SLF36" s="4696"/>
      <c r="SLG36" s="4696"/>
      <c r="SLH36" s="4696"/>
      <c r="SLI36" s="4696"/>
      <c r="SLJ36" s="4696"/>
      <c r="SLK36" s="4696"/>
      <c r="SLL36" s="4696"/>
      <c r="SLM36" s="4696"/>
      <c r="SLN36" s="4696"/>
      <c r="SLO36" s="4696"/>
      <c r="SLP36" s="4696"/>
      <c r="SLQ36" s="4696"/>
      <c r="SLR36" s="4696"/>
      <c r="SLS36" s="4696"/>
      <c r="SLT36" s="4696"/>
      <c r="SLU36" s="4696"/>
      <c r="SLV36" s="4696"/>
      <c r="SLW36" s="4696"/>
      <c r="SLX36" s="4696"/>
      <c r="SLY36" s="4696"/>
      <c r="SLZ36" s="4696"/>
      <c r="SMA36" s="4696"/>
      <c r="SMB36" s="4696"/>
      <c r="SMC36" s="4696"/>
      <c r="SMD36" s="4696"/>
      <c r="SME36" s="4696"/>
      <c r="SMF36" s="4696"/>
      <c r="SMG36" s="4696"/>
      <c r="SMH36" s="4696"/>
      <c r="SMI36" s="4696"/>
      <c r="SMJ36" s="4696"/>
      <c r="SMK36" s="4696"/>
      <c r="SML36" s="4696"/>
      <c r="SMM36" s="4696"/>
      <c r="SMN36" s="4696"/>
      <c r="SMO36" s="4696"/>
      <c r="SMP36" s="4696"/>
      <c r="SMQ36" s="4696"/>
      <c r="SMR36" s="4696"/>
      <c r="SMS36" s="4696"/>
      <c r="SMT36" s="4696"/>
      <c r="SMU36" s="4696"/>
      <c r="SMV36" s="4696"/>
      <c r="SMW36" s="4696"/>
      <c r="SMX36" s="4696"/>
      <c r="SMY36" s="4696"/>
      <c r="SMZ36" s="4696"/>
      <c r="SNA36" s="4696"/>
      <c r="SNB36" s="4696"/>
      <c r="SNC36" s="4696"/>
      <c r="SND36" s="4696"/>
      <c r="SNE36" s="4696"/>
      <c r="SNF36" s="4696"/>
      <c r="SNG36" s="4696"/>
      <c r="SNH36" s="4696"/>
      <c r="SNI36" s="4696"/>
      <c r="SNJ36" s="4696"/>
      <c r="SNK36" s="4696"/>
      <c r="SNL36" s="4696"/>
      <c r="SNM36" s="4696"/>
      <c r="SNN36" s="4696"/>
      <c r="SNO36" s="4696"/>
      <c r="SNP36" s="4696"/>
      <c r="SNQ36" s="4696"/>
      <c r="SNR36" s="4696"/>
      <c r="SNS36" s="4696"/>
      <c r="SNT36" s="4696"/>
      <c r="SNU36" s="4696"/>
      <c r="SNV36" s="4696"/>
      <c r="SNW36" s="4696"/>
      <c r="SNX36" s="4696"/>
      <c r="SNY36" s="4696"/>
      <c r="SNZ36" s="4696"/>
      <c r="SOA36" s="4696"/>
      <c r="SOB36" s="4696"/>
      <c r="SOC36" s="4696"/>
      <c r="SOD36" s="4696"/>
      <c r="SOE36" s="4696"/>
      <c r="SOF36" s="4696"/>
      <c r="SOG36" s="4696"/>
      <c r="SOH36" s="4696"/>
      <c r="SOI36" s="4696"/>
      <c r="SOJ36" s="4696"/>
      <c r="SOK36" s="4696"/>
      <c r="SOL36" s="4696"/>
      <c r="SOM36" s="4696"/>
      <c r="SON36" s="4696"/>
      <c r="SOO36" s="4696"/>
      <c r="SOP36" s="4696"/>
      <c r="SOQ36" s="4696"/>
      <c r="SOR36" s="4696"/>
      <c r="SOS36" s="4696"/>
      <c r="SOT36" s="4696"/>
      <c r="SOU36" s="4696"/>
      <c r="SOV36" s="4696"/>
      <c r="SOW36" s="4696"/>
      <c r="SOX36" s="4696"/>
      <c r="SOY36" s="4696"/>
      <c r="SOZ36" s="4696"/>
      <c r="SPA36" s="4696"/>
      <c r="SPB36" s="4696"/>
      <c r="SPC36" s="4696"/>
      <c r="SPD36" s="4696"/>
      <c r="SPE36" s="4696"/>
      <c r="SPF36" s="4696"/>
      <c r="SPG36" s="4696"/>
      <c r="SPH36" s="4696"/>
      <c r="SPI36" s="4696"/>
      <c r="SPJ36" s="4696"/>
      <c r="SPK36" s="4696"/>
      <c r="SPL36" s="4696"/>
      <c r="SPM36" s="4696"/>
      <c r="SPN36" s="4696"/>
      <c r="SPO36" s="4696"/>
      <c r="SPP36" s="4696"/>
      <c r="SPQ36" s="4696"/>
      <c r="SPR36" s="4696"/>
      <c r="SPS36" s="4696"/>
      <c r="SPT36" s="4696"/>
      <c r="SPU36" s="4696"/>
      <c r="SPV36" s="4696"/>
      <c r="SPW36" s="4696"/>
      <c r="SPX36" s="4696"/>
      <c r="SPY36" s="4696"/>
      <c r="SPZ36" s="4696"/>
      <c r="SQA36" s="4696"/>
      <c r="SQB36" s="4696"/>
      <c r="SQC36" s="4696"/>
      <c r="SQD36" s="4696"/>
      <c r="SQE36" s="4696"/>
      <c r="SQF36" s="4696"/>
      <c r="SQG36" s="4696"/>
      <c r="SQH36" s="4696"/>
      <c r="SQI36" s="4696"/>
      <c r="SQJ36" s="4696"/>
      <c r="SQK36" s="4696"/>
      <c r="SQL36" s="4696"/>
      <c r="SQM36" s="4696"/>
      <c r="SQN36" s="4696"/>
      <c r="SQO36" s="4696"/>
      <c r="SQP36" s="4696"/>
      <c r="SQQ36" s="4696"/>
      <c r="SQR36" s="4696"/>
      <c r="SQS36" s="4696"/>
      <c r="SQT36" s="4696"/>
      <c r="SQU36" s="4696"/>
      <c r="SQV36" s="4696"/>
      <c r="SQW36" s="4696"/>
      <c r="SQX36" s="4696"/>
      <c r="SQY36" s="4696"/>
      <c r="SQZ36" s="4696"/>
      <c r="SRA36" s="4696"/>
      <c r="SRB36" s="4696"/>
      <c r="SRC36" s="4696"/>
      <c r="SRD36" s="4696"/>
      <c r="SRE36" s="4696"/>
      <c r="SRF36" s="4696"/>
      <c r="SRG36" s="4696"/>
      <c r="SRH36" s="4696"/>
      <c r="SRI36" s="4696"/>
      <c r="SRJ36" s="4696"/>
      <c r="SRK36" s="4696"/>
      <c r="SRL36" s="4696"/>
      <c r="SRM36" s="4696"/>
      <c r="SRN36" s="4696"/>
      <c r="SRO36" s="4696"/>
      <c r="SRP36" s="4696"/>
      <c r="SRQ36" s="4696"/>
      <c r="SRR36" s="4696"/>
      <c r="SRS36" s="4696"/>
      <c r="SRT36" s="4696"/>
      <c r="SRU36" s="4696"/>
      <c r="SRV36" s="4696"/>
      <c r="SRW36" s="4696"/>
      <c r="SRX36" s="4696"/>
      <c r="SRY36" s="4696"/>
      <c r="SRZ36" s="4696"/>
      <c r="SSA36" s="4696"/>
      <c r="SSB36" s="4696"/>
      <c r="SSC36" s="4696"/>
      <c r="SSD36" s="4696"/>
      <c r="SSE36" s="4696"/>
      <c r="SSF36" s="4696"/>
      <c r="SSG36" s="4696"/>
      <c r="SSH36" s="4696"/>
      <c r="SSI36" s="4696"/>
      <c r="SSJ36" s="4696"/>
      <c r="SSK36" s="4696"/>
      <c r="SSL36" s="4696"/>
      <c r="SSM36" s="4696"/>
      <c r="SSN36" s="4696"/>
      <c r="SSO36" s="4696"/>
      <c r="SSP36" s="4696"/>
      <c r="SSQ36" s="4696"/>
      <c r="SSR36" s="4696"/>
      <c r="SSS36" s="4696"/>
      <c r="SST36" s="4696"/>
      <c r="SSU36" s="4696"/>
      <c r="SSV36" s="4696"/>
      <c r="SSW36" s="4696"/>
      <c r="SSX36" s="4696"/>
      <c r="SSY36" s="4696"/>
      <c r="SSZ36" s="4696"/>
      <c r="STA36" s="4696"/>
      <c r="STB36" s="4696"/>
      <c r="STC36" s="4696"/>
      <c r="STD36" s="4696"/>
      <c r="STE36" s="4696"/>
      <c r="STF36" s="4696"/>
      <c r="STG36" s="4696"/>
      <c r="STH36" s="4696"/>
      <c r="STI36" s="4696"/>
      <c r="STJ36" s="4696"/>
      <c r="STK36" s="4696"/>
      <c r="STL36" s="4696"/>
      <c r="STM36" s="4696"/>
      <c r="STN36" s="4696"/>
      <c r="STO36" s="4696"/>
      <c r="STP36" s="4696"/>
      <c r="STQ36" s="4696"/>
      <c r="STR36" s="4696"/>
      <c r="STS36" s="4696"/>
      <c r="STT36" s="4696"/>
      <c r="STU36" s="4696"/>
      <c r="STV36" s="4696"/>
      <c r="STW36" s="4696"/>
      <c r="STX36" s="4696"/>
      <c r="STY36" s="4696"/>
      <c r="STZ36" s="4696"/>
      <c r="SUA36" s="4696"/>
      <c r="SUB36" s="4696"/>
      <c r="SUC36" s="4696"/>
      <c r="SUD36" s="4696"/>
      <c r="SUE36" s="4696"/>
      <c r="SUF36" s="4696"/>
      <c r="SUG36" s="4696"/>
      <c r="SUH36" s="4696"/>
      <c r="SUI36" s="4696"/>
      <c r="SUJ36" s="4696"/>
      <c r="SUK36" s="4696"/>
      <c r="SUL36" s="4696"/>
      <c r="SUM36" s="4696"/>
      <c r="SUN36" s="4696"/>
      <c r="SUO36" s="4696"/>
      <c r="SUP36" s="4696"/>
      <c r="SUQ36" s="4696"/>
      <c r="SUR36" s="4696"/>
      <c r="SUS36" s="4696"/>
      <c r="SUT36" s="4696"/>
      <c r="SUU36" s="4696"/>
      <c r="SUV36" s="4696"/>
      <c r="SUW36" s="4696"/>
      <c r="SUX36" s="4696"/>
      <c r="SUY36" s="4696"/>
      <c r="SUZ36" s="4696"/>
      <c r="SVA36" s="4696"/>
      <c r="SVB36" s="4696"/>
      <c r="SVC36" s="4696"/>
      <c r="SVD36" s="4696"/>
      <c r="SVE36" s="4696"/>
      <c r="SVF36" s="4696"/>
      <c r="SVG36" s="4696"/>
      <c r="SVH36" s="4696"/>
      <c r="SVI36" s="4696"/>
      <c r="SVJ36" s="4696"/>
      <c r="SVK36" s="4696"/>
      <c r="SVL36" s="4696"/>
      <c r="SVM36" s="4696"/>
      <c r="SVN36" s="4696"/>
      <c r="SVO36" s="4696"/>
      <c r="SVP36" s="4696"/>
      <c r="SVQ36" s="4696"/>
      <c r="SVR36" s="4696"/>
      <c r="SVS36" s="4696"/>
      <c r="SVT36" s="4696"/>
      <c r="SVU36" s="4696"/>
      <c r="SVV36" s="4696"/>
      <c r="SVW36" s="4696"/>
      <c r="SVX36" s="4696"/>
      <c r="SVY36" s="4696"/>
      <c r="SVZ36" s="4696"/>
      <c r="SWA36" s="4696"/>
      <c r="SWB36" s="4696"/>
      <c r="SWC36" s="4696"/>
      <c r="SWD36" s="4696"/>
      <c r="SWE36" s="4696"/>
      <c r="SWF36" s="4696"/>
      <c r="SWG36" s="4696"/>
      <c r="SWH36" s="4696"/>
      <c r="SWI36" s="4696"/>
      <c r="SWJ36" s="4696"/>
      <c r="SWK36" s="4696"/>
      <c r="SWL36" s="4696"/>
      <c r="SWM36" s="4696"/>
      <c r="SWN36" s="4696"/>
      <c r="SWO36" s="4696"/>
      <c r="SWP36" s="4696"/>
      <c r="SWQ36" s="4696"/>
      <c r="SWR36" s="4696"/>
      <c r="SWS36" s="4696"/>
      <c r="SWT36" s="4696"/>
      <c r="SWU36" s="4696"/>
      <c r="SWV36" s="4696"/>
      <c r="SWW36" s="4696"/>
      <c r="SWX36" s="4696"/>
      <c r="SWY36" s="4696"/>
      <c r="SWZ36" s="4696"/>
      <c r="SXA36" s="4696"/>
      <c r="SXB36" s="4696"/>
      <c r="SXC36" s="4696"/>
      <c r="SXD36" s="4696"/>
      <c r="SXE36" s="4696"/>
      <c r="SXF36" s="4696"/>
      <c r="SXG36" s="4696"/>
      <c r="SXH36" s="4696"/>
      <c r="SXI36" s="4696"/>
      <c r="SXJ36" s="4696"/>
      <c r="SXK36" s="4696"/>
      <c r="SXL36" s="4696"/>
      <c r="SXM36" s="4696"/>
      <c r="SXN36" s="4696"/>
      <c r="SXO36" s="4696"/>
      <c r="SXP36" s="4696"/>
      <c r="SXQ36" s="4696"/>
      <c r="SXR36" s="4696"/>
      <c r="SXS36" s="4696"/>
      <c r="SXT36" s="4696"/>
      <c r="SXU36" s="4696"/>
      <c r="SXV36" s="4696"/>
      <c r="SXW36" s="4696"/>
      <c r="SXX36" s="4696"/>
      <c r="SXY36" s="4696"/>
      <c r="SXZ36" s="4696"/>
      <c r="SYA36" s="4696"/>
      <c r="SYB36" s="4696"/>
      <c r="SYC36" s="4696"/>
      <c r="SYD36" s="4696"/>
      <c r="SYE36" s="4696"/>
      <c r="SYF36" s="4696"/>
      <c r="SYG36" s="4696"/>
      <c r="SYH36" s="4696"/>
      <c r="SYI36" s="4696"/>
      <c r="SYJ36" s="4696"/>
      <c r="SYK36" s="4696"/>
      <c r="SYL36" s="4696"/>
      <c r="SYM36" s="4696"/>
      <c r="SYN36" s="4696"/>
      <c r="SYO36" s="4696"/>
      <c r="SYP36" s="4696"/>
      <c r="SYQ36" s="4696"/>
      <c r="SYR36" s="4696"/>
      <c r="SYS36" s="4696"/>
      <c r="SYT36" s="4696"/>
      <c r="SYU36" s="4696"/>
      <c r="SYV36" s="4696"/>
      <c r="SYW36" s="4696"/>
      <c r="SYX36" s="4696"/>
      <c r="SYY36" s="4696"/>
      <c r="SYZ36" s="4696"/>
      <c r="SZA36" s="4696"/>
      <c r="SZB36" s="4696"/>
      <c r="SZC36" s="4696"/>
      <c r="SZD36" s="4696"/>
      <c r="SZE36" s="4696"/>
      <c r="SZF36" s="4696"/>
      <c r="SZG36" s="4696"/>
      <c r="SZH36" s="4696"/>
      <c r="SZI36" s="4696"/>
      <c r="SZJ36" s="4696"/>
      <c r="SZK36" s="4696"/>
      <c r="SZL36" s="4696"/>
      <c r="SZM36" s="4696"/>
      <c r="SZN36" s="4696"/>
      <c r="SZO36" s="4696"/>
      <c r="SZP36" s="4696"/>
      <c r="SZQ36" s="4696"/>
      <c r="SZR36" s="4696"/>
      <c r="SZS36" s="4696"/>
      <c r="SZT36" s="4696"/>
      <c r="SZU36" s="4696"/>
      <c r="SZV36" s="4696"/>
      <c r="SZW36" s="4696"/>
      <c r="SZX36" s="4696"/>
      <c r="SZY36" s="4696"/>
      <c r="SZZ36" s="4696"/>
      <c r="TAA36" s="4696"/>
      <c r="TAB36" s="4696"/>
      <c r="TAC36" s="4696"/>
      <c r="TAD36" s="4696"/>
      <c r="TAE36" s="4696"/>
      <c r="TAF36" s="4696"/>
      <c r="TAG36" s="4696"/>
      <c r="TAH36" s="4696"/>
      <c r="TAI36" s="4696"/>
      <c r="TAJ36" s="4696"/>
      <c r="TAK36" s="4696"/>
      <c r="TAL36" s="4696"/>
      <c r="TAM36" s="4696"/>
      <c r="TAN36" s="4696"/>
      <c r="TAO36" s="4696"/>
      <c r="TAP36" s="4696"/>
      <c r="TAQ36" s="4696"/>
      <c r="TAR36" s="4696"/>
      <c r="TAS36" s="4696"/>
      <c r="TAT36" s="4696"/>
      <c r="TAU36" s="4696"/>
      <c r="TAV36" s="4696"/>
      <c r="TAW36" s="4696"/>
      <c r="TAX36" s="4696"/>
      <c r="TAY36" s="4696"/>
      <c r="TAZ36" s="4696"/>
      <c r="TBA36" s="4696"/>
      <c r="TBB36" s="4696"/>
      <c r="TBC36" s="4696"/>
      <c r="TBD36" s="4696"/>
      <c r="TBE36" s="4696"/>
      <c r="TBF36" s="4696"/>
      <c r="TBG36" s="4696"/>
      <c r="TBH36" s="4696"/>
      <c r="TBI36" s="4696"/>
      <c r="TBJ36" s="4696"/>
      <c r="TBK36" s="4696"/>
      <c r="TBL36" s="4696"/>
      <c r="TBM36" s="4696"/>
      <c r="TBN36" s="4696"/>
      <c r="TBO36" s="4696"/>
      <c r="TBP36" s="4696"/>
      <c r="TBQ36" s="4696"/>
      <c r="TBR36" s="4696"/>
      <c r="TBS36" s="4696"/>
      <c r="TBT36" s="4696"/>
      <c r="TBU36" s="4696"/>
      <c r="TBV36" s="4696"/>
      <c r="TBW36" s="4696"/>
      <c r="TBX36" s="4696"/>
      <c r="TBY36" s="4696"/>
      <c r="TBZ36" s="4696"/>
      <c r="TCA36" s="4696"/>
      <c r="TCB36" s="4696"/>
      <c r="TCC36" s="4696"/>
      <c r="TCD36" s="4696"/>
      <c r="TCE36" s="4696"/>
      <c r="TCF36" s="4696"/>
      <c r="TCG36" s="4696"/>
      <c r="TCH36" s="4696"/>
      <c r="TCI36" s="4696"/>
      <c r="TCJ36" s="4696"/>
      <c r="TCK36" s="4696"/>
      <c r="TCL36" s="4696"/>
      <c r="TCM36" s="4696"/>
      <c r="TCN36" s="4696"/>
      <c r="TCO36" s="4696"/>
      <c r="TCP36" s="4696"/>
      <c r="TCQ36" s="4696"/>
      <c r="TCR36" s="4696"/>
      <c r="TCS36" s="4696"/>
      <c r="TCT36" s="4696"/>
      <c r="TCU36" s="4696"/>
      <c r="TCV36" s="4696"/>
      <c r="TCW36" s="4696"/>
      <c r="TCX36" s="4696"/>
      <c r="TCY36" s="4696"/>
      <c r="TCZ36" s="4696"/>
      <c r="TDA36" s="4696"/>
      <c r="TDB36" s="4696"/>
      <c r="TDC36" s="4696"/>
      <c r="TDD36" s="4696"/>
      <c r="TDE36" s="4696"/>
      <c r="TDF36" s="4696"/>
      <c r="TDG36" s="4696"/>
      <c r="TDH36" s="4696"/>
      <c r="TDI36" s="4696"/>
      <c r="TDJ36" s="4696"/>
      <c r="TDK36" s="4696"/>
      <c r="TDL36" s="4696"/>
      <c r="TDM36" s="4696"/>
      <c r="TDN36" s="4696"/>
      <c r="TDO36" s="4696"/>
      <c r="TDP36" s="4696"/>
      <c r="TDQ36" s="4696"/>
      <c r="TDR36" s="4696"/>
      <c r="TDS36" s="4696"/>
      <c r="TDT36" s="4696"/>
      <c r="TDU36" s="4696"/>
      <c r="TDV36" s="4696"/>
      <c r="TDW36" s="4696"/>
      <c r="TDX36" s="4696"/>
      <c r="TDY36" s="4696"/>
      <c r="TDZ36" s="4696"/>
      <c r="TEA36" s="4696"/>
      <c r="TEB36" s="4696"/>
      <c r="TEC36" s="4696"/>
      <c r="TED36" s="4696"/>
      <c r="TEE36" s="4696"/>
      <c r="TEF36" s="4696"/>
      <c r="TEG36" s="4696"/>
      <c r="TEH36" s="4696"/>
      <c r="TEI36" s="4696"/>
      <c r="TEJ36" s="4696"/>
      <c r="TEK36" s="4696"/>
      <c r="TEL36" s="4696"/>
      <c r="TEM36" s="4696"/>
      <c r="TEN36" s="4696"/>
      <c r="TEO36" s="4696"/>
      <c r="TEP36" s="4696"/>
      <c r="TEQ36" s="4696"/>
      <c r="TER36" s="4696"/>
      <c r="TES36" s="4696"/>
      <c r="TET36" s="4696"/>
      <c r="TEU36" s="4696"/>
      <c r="TEV36" s="4696"/>
      <c r="TEW36" s="4696"/>
      <c r="TEX36" s="4696"/>
      <c r="TEY36" s="4696"/>
      <c r="TEZ36" s="4696"/>
      <c r="TFA36" s="4696"/>
      <c r="TFB36" s="4696"/>
      <c r="TFC36" s="4696"/>
      <c r="TFD36" s="4696"/>
      <c r="TFE36" s="4696"/>
      <c r="TFF36" s="4696"/>
      <c r="TFG36" s="4696"/>
      <c r="TFH36" s="4696"/>
      <c r="TFI36" s="4696"/>
      <c r="TFJ36" s="4696"/>
      <c r="TFK36" s="4696"/>
      <c r="TFL36" s="4696"/>
      <c r="TFM36" s="4696"/>
      <c r="TFN36" s="4696"/>
      <c r="TFO36" s="4696"/>
      <c r="TFP36" s="4696"/>
      <c r="TFQ36" s="4696"/>
      <c r="TFR36" s="4696"/>
      <c r="TFS36" s="4696"/>
      <c r="TFT36" s="4696"/>
      <c r="TFU36" s="4696"/>
      <c r="TFV36" s="4696"/>
      <c r="TFW36" s="4696"/>
      <c r="TFX36" s="4696"/>
      <c r="TFY36" s="4696"/>
      <c r="TFZ36" s="4696"/>
      <c r="TGA36" s="4696"/>
      <c r="TGB36" s="4696"/>
      <c r="TGC36" s="4696"/>
      <c r="TGD36" s="4696"/>
      <c r="TGE36" s="4696"/>
      <c r="TGF36" s="4696"/>
      <c r="TGG36" s="4696"/>
      <c r="TGH36" s="4696"/>
      <c r="TGI36" s="4696"/>
      <c r="TGJ36" s="4696"/>
      <c r="TGK36" s="4696"/>
      <c r="TGL36" s="4696"/>
      <c r="TGM36" s="4696"/>
      <c r="TGN36" s="4696"/>
      <c r="TGO36" s="4696"/>
      <c r="TGP36" s="4696"/>
      <c r="TGQ36" s="4696"/>
      <c r="TGR36" s="4696"/>
      <c r="TGS36" s="4696"/>
      <c r="TGT36" s="4696"/>
      <c r="TGU36" s="4696"/>
      <c r="TGV36" s="4696"/>
      <c r="TGW36" s="4696"/>
      <c r="TGX36" s="4696"/>
      <c r="TGY36" s="4696"/>
      <c r="TGZ36" s="4696"/>
      <c r="THA36" s="4696"/>
      <c r="THB36" s="4696"/>
      <c r="THC36" s="4696"/>
      <c r="THD36" s="4696"/>
      <c r="THE36" s="4696"/>
      <c r="THF36" s="4696"/>
      <c r="THG36" s="4696"/>
      <c r="THH36" s="4696"/>
      <c r="THI36" s="4696"/>
      <c r="THJ36" s="4696"/>
      <c r="THK36" s="4696"/>
      <c r="THL36" s="4696"/>
      <c r="THM36" s="4696"/>
      <c r="THN36" s="4696"/>
      <c r="THO36" s="4696"/>
      <c r="THP36" s="4696"/>
      <c r="THQ36" s="4696"/>
      <c r="THR36" s="4696"/>
      <c r="THS36" s="4696"/>
      <c r="THT36" s="4696"/>
      <c r="THU36" s="4696"/>
      <c r="THV36" s="4696"/>
      <c r="THW36" s="4696"/>
      <c r="THX36" s="4696"/>
      <c r="THY36" s="4696"/>
      <c r="THZ36" s="4696"/>
      <c r="TIA36" s="4696"/>
      <c r="TIB36" s="4696"/>
      <c r="TIC36" s="4696"/>
      <c r="TID36" s="4696"/>
      <c r="TIE36" s="4696"/>
      <c r="TIF36" s="4696"/>
      <c r="TIG36" s="4696"/>
      <c r="TIH36" s="4696"/>
      <c r="TII36" s="4696"/>
      <c r="TIJ36" s="4696"/>
      <c r="TIK36" s="4696"/>
      <c r="TIL36" s="4696"/>
      <c r="TIM36" s="4696"/>
      <c r="TIN36" s="4696"/>
      <c r="TIO36" s="4696"/>
      <c r="TIP36" s="4696"/>
      <c r="TIQ36" s="4696"/>
      <c r="TIR36" s="4696"/>
      <c r="TIS36" s="4696"/>
      <c r="TIT36" s="4696"/>
      <c r="TIU36" s="4696"/>
      <c r="TIV36" s="4696"/>
      <c r="TIW36" s="4696"/>
      <c r="TIX36" s="4696"/>
      <c r="TIY36" s="4696"/>
      <c r="TIZ36" s="4696"/>
      <c r="TJA36" s="4696"/>
      <c r="TJB36" s="4696"/>
      <c r="TJC36" s="4696"/>
      <c r="TJD36" s="4696"/>
      <c r="TJE36" s="4696"/>
      <c r="TJF36" s="4696"/>
      <c r="TJG36" s="4696"/>
      <c r="TJH36" s="4696"/>
      <c r="TJI36" s="4696"/>
      <c r="TJJ36" s="4696"/>
      <c r="TJK36" s="4696"/>
      <c r="TJL36" s="4696"/>
      <c r="TJM36" s="4696"/>
      <c r="TJN36" s="4696"/>
      <c r="TJO36" s="4696"/>
      <c r="TJP36" s="4696"/>
      <c r="TJQ36" s="4696"/>
      <c r="TJR36" s="4696"/>
      <c r="TJS36" s="4696"/>
      <c r="TJT36" s="4696"/>
      <c r="TJU36" s="4696"/>
      <c r="TJV36" s="4696"/>
      <c r="TJW36" s="4696"/>
      <c r="TJX36" s="4696"/>
      <c r="TJY36" s="4696"/>
      <c r="TJZ36" s="4696"/>
      <c r="TKA36" s="4696"/>
      <c r="TKB36" s="4696"/>
      <c r="TKC36" s="4696"/>
      <c r="TKD36" s="4696"/>
      <c r="TKE36" s="4696"/>
      <c r="TKF36" s="4696"/>
      <c r="TKG36" s="4696"/>
      <c r="TKH36" s="4696"/>
      <c r="TKI36" s="4696"/>
      <c r="TKJ36" s="4696"/>
      <c r="TKK36" s="4696"/>
      <c r="TKL36" s="4696"/>
      <c r="TKM36" s="4696"/>
      <c r="TKN36" s="4696"/>
      <c r="TKO36" s="4696"/>
      <c r="TKP36" s="4696"/>
      <c r="TKQ36" s="4696"/>
      <c r="TKR36" s="4696"/>
      <c r="TKS36" s="4696"/>
      <c r="TKT36" s="4696"/>
      <c r="TKU36" s="4696"/>
      <c r="TKV36" s="4696"/>
      <c r="TKW36" s="4696"/>
      <c r="TKX36" s="4696"/>
      <c r="TKY36" s="4696"/>
      <c r="TKZ36" s="4696"/>
      <c r="TLA36" s="4696"/>
      <c r="TLB36" s="4696"/>
      <c r="TLC36" s="4696"/>
      <c r="TLD36" s="4696"/>
      <c r="TLE36" s="4696"/>
      <c r="TLF36" s="4696"/>
      <c r="TLG36" s="4696"/>
      <c r="TLH36" s="4696"/>
      <c r="TLI36" s="4696"/>
      <c r="TLJ36" s="4696"/>
      <c r="TLK36" s="4696"/>
      <c r="TLL36" s="4696"/>
      <c r="TLM36" s="4696"/>
      <c r="TLN36" s="4696"/>
      <c r="TLO36" s="4696"/>
      <c r="TLP36" s="4696"/>
      <c r="TLQ36" s="4696"/>
      <c r="TLR36" s="4696"/>
      <c r="TLS36" s="4696"/>
      <c r="TLT36" s="4696"/>
      <c r="TLU36" s="4696"/>
      <c r="TLV36" s="4696"/>
      <c r="TLW36" s="4696"/>
      <c r="TLX36" s="4696"/>
      <c r="TLY36" s="4696"/>
      <c r="TLZ36" s="4696"/>
      <c r="TMA36" s="4696"/>
      <c r="TMB36" s="4696"/>
      <c r="TMC36" s="4696"/>
      <c r="TMD36" s="4696"/>
      <c r="TME36" s="4696"/>
      <c r="TMF36" s="4696"/>
      <c r="TMG36" s="4696"/>
      <c r="TMH36" s="4696"/>
      <c r="TMI36" s="4696"/>
      <c r="TMJ36" s="4696"/>
      <c r="TMK36" s="4696"/>
      <c r="TML36" s="4696"/>
      <c r="TMM36" s="4696"/>
      <c r="TMN36" s="4696"/>
      <c r="TMO36" s="4696"/>
      <c r="TMP36" s="4696"/>
      <c r="TMQ36" s="4696"/>
      <c r="TMR36" s="4696"/>
      <c r="TMS36" s="4696"/>
      <c r="TMT36" s="4696"/>
      <c r="TMU36" s="4696"/>
      <c r="TMV36" s="4696"/>
      <c r="TMW36" s="4696"/>
      <c r="TMX36" s="4696"/>
      <c r="TMY36" s="4696"/>
      <c r="TMZ36" s="4696"/>
      <c r="TNA36" s="4696"/>
      <c r="TNB36" s="4696"/>
      <c r="TNC36" s="4696"/>
      <c r="TND36" s="4696"/>
      <c r="TNE36" s="4696"/>
      <c r="TNF36" s="4696"/>
      <c r="TNG36" s="4696"/>
      <c r="TNH36" s="4696"/>
      <c r="TNI36" s="4696"/>
      <c r="TNJ36" s="4696"/>
      <c r="TNK36" s="4696"/>
      <c r="TNL36" s="4696"/>
      <c r="TNM36" s="4696"/>
      <c r="TNN36" s="4696"/>
      <c r="TNO36" s="4696"/>
      <c r="TNP36" s="4696"/>
      <c r="TNQ36" s="4696"/>
      <c r="TNR36" s="4696"/>
      <c r="TNS36" s="4696"/>
      <c r="TNT36" s="4696"/>
      <c r="TNU36" s="4696"/>
      <c r="TNV36" s="4696"/>
      <c r="TNW36" s="4696"/>
      <c r="TNX36" s="4696"/>
      <c r="TNY36" s="4696"/>
      <c r="TNZ36" s="4696"/>
      <c r="TOA36" s="4696"/>
      <c r="TOB36" s="4696"/>
      <c r="TOC36" s="4696"/>
      <c r="TOD36" s="4696"/>
      <c r="TOE36" s="4696"/>
      <c r="TOF36" s="4696"/>
      <c r="TOG36" s="4696"/>
      <c r="TOH36" s="4696"/>
      <c r="TOI36" s="4696"/>
      <c r="TOJ36" s="4696"/>
      <c r="TOK36" s="4696"/>
      <c r="TOL36" s="4696"/>
      <c r="TOM36" s="4696"/>
      <c r="TON36" s="4696"/>
      <c r="TOO36" s="4696"/>
      <c r="TOP36" s="4696"/>
      <c r="TOQ36" s="4696"/>
      <c r="TOR36" s="4696"/>
      <c r="TOS36" s="4696"/>
      <c r="TOT36" s="4696"/>
      <c r="TOU36" s="4696"/>
      <c r="TOV36" s="4696"/>
      <c r="TOW36" s="4696"/>
      <c r="TOX36" s="4696"/>
      <c r="TOY36" s="4696"/>
      <c r="TOZ36" s="4696"/>
      <c r="TPA36" s="4696"/>
      <c r="TPB36" s="4696"/>
      <c r="TPC36" s="4696"/>
      <c r="TPD36" s="4696"/>
      <c r="TPE36" s="4696"/>
      <c r="TPF36" s="4696"/>
      <c r="TPG36" s="4696"/>
      <c r="TPH36" s="4696"/>
      <c r="TPI36" s="4696"/>
      <c r="TPJ36" s="4696"/>
      <c r="TPK36" s="4696"/>
      <c r="TPL36" s="4696"/>
      <c r="TPM36" s="4696"/>
      <c r="TPN36" s="4696"/>
      <c r="TPO36" s="4696"/>
      <c r="TPP36" s="4696"/>
      <c r="TPQ36" s="4696"/>
      <c r="TPR36" s="4696"/>
      <c r="TPS36" s="4696"/>
      <c r="TPT36" s="4696"/>
      <c r="TPU36" s="4696"/>
      <c r="TPV36" s="4696"/>
      <c r="TPW36" s="4696"/>
      <c r="TPX36" s="4696"/>
      <c r="TPY36" s="4696"/>
      <c r="TPZ36" s="4696"/>
      <c r="TQA36" s="4696"/>
      <c r="TQB36" s="4696"/>
      <c r="TQC36" s="4696"/>
      <c r="TQD36" s="4696"/>
      <c r="TQE36" s="4696"/>
      <c r="TQF36" s="4696"/>
      <c r="TQG36" s="4696"/>
      <c r="TQH36" s="4696"/>
      <c r="TQI36" s="4696"/>
      <c r="TQJ36" s="4696"/>
      <c r="TQK36" s="4696"/>
      <c r="TQL36" s="4696"/>
      <c r="TQM36" s="4696"/>
      <c r="TQN36" s="4696"/>
      <c r="TQO36" s="4696"/>
      <c r="TQP36" s="4696"/>
      <c r="TQQ36" s="4696"/>
      <c r="TQR36" s="4696"/>
      <c r="TQS36" s="4696"/>
      <c r="TQT36" s="4696"/>
      <c r="TQU36" s="4696"/>
      <c r="TQV36" s="4696"/>
      <c r="TQW36" s="4696"/>
      <c r="TQX36" s="4696"/>
      <c r="TQY36" s="4696"/>
      <c r="TQZ36" s="4696"/>
      <c r="TRA36" s="4696"/>
      <c r="TRB36" s="4696"/>
      <c r="TRC36" s="4696"/>
      <c r="TRD36" s="4696"/>
      <c r="TRE36" s="4696"/>
      <c r="TRF36" s="4696"/>
      <c r="TRG36" s="4696"/>
      <c r="TRH36" s="4696"/>
      <c r="TRI36" s="4696"/>
      <c r="TRJ36" s="4696"/>
      <c r="TRK36" s="4696"/>
      <c r="TRL36" s="4696"/>
      <c r="TRM36" s="4696"/>
      <c r="TRN36" s="4696"/>
      <c r="TRO36" s="4696"/>
      <c r="TRP36" s="4696"/>
      <c r="TRQ36" s="4696"/>
      <c r="TRR36" s="4696"/>
      <c r="TRS36" s="4696"/>
      <c r="TRT36" s="4696"/>
      <c r="TRU36" s="4696"/>
      <c r="TRV36" s="4696"/>
      <c r="TRW36" s="4696"/>
      <c r="TRX36" s="4696"/>
      <c r="TRY36" s="4696"/>
      <c r="TRZ36" s="4696"/>
      <c r="TSA36" s="4696"/>
      <c r="TSB36" s="4696"/>
      <c r="TSC36" s="4696"/>
      <c r="TSD36" s="4696"/>
      <c r="TSE36" s="4696"/>
      <c r="TSF36" s="4696"/>
      <c r="TSG36" s="4696"/>
      <c r="TSH36" s="4696"/>
      <c r="TSI36" s="4696"/>
      <c r="TSJ36" s="4696"/>
      <c r="TSK36" s="4696"/>
      <c r="TSL36" s="4696"/>
      <c r="TSM36" s="4696"/>
      <c r="TSN36" s="4696"/>
      <c r="TSO36" s="4696"/>
      <c r="TSP36" s="4696"/>
      <c r="TSQ36" s="4696"/>
      <c r="TSR36" s="4696"/>
      <c r="TSS36" s="4696"/>
      <c r="TST36" s="4696"/>
      <c r="TSU36" s="4696"/>
      <c r="TSV36" s="4696"/>
      <c r="TSW36" s="4696"/>
      <c r="TSX36" s="4696"/>
      <c r="TSY36" s="4696"/>
      <c r="TSZ36" s="4696"/>
      <c r="TTA36" s="4696"/>
      <c r="TTB36" s="4696"/>
      <c r="TTC36" s="4696"/>
      <c r="TTD36" s="4696"/>
      <c r="TTE36" s="4696"/>
      <c r="TTF36" s="4696"/>
      <c r="TTG36" s="4696"/>
      <c r="TTH36" s="4696"/>
      <c r="TTI36" s="4696"/>
      <c r="TTJ36" s="4696"/>
      <c r="TTK36" s="4696"/>
      <c r="TTL36" s="4696"/>
      <c r="TTM36" s="4696"/>
      <c r="TTN36" s="4696"/>
      <c r="TTO36" s="4696"/>
      <c r="TTP36" s="4696"/>
      <c r="TTQ36" s="4696"/>
      <c r="TTR36" s="4696"/>
      <c r="TTS36" s="4696"/>
      <c r="TTT36" s="4696"/>
      <c r="TTU36" s="4696"/>
      <c r="TTV36" s="4696"/>
      <c r="TTW36" s="4696"/>
      <c r="TTX36" s="4696"/>
      <c r="TTY36" s="4696"/>
      <c r="TTZ36" s="4696"/>
      <c r="TUA36" s="4696"/>
      <c r="TUB36" s="4696"/>
      <c r="TUC36" s="4696"/>
      <c r="TUD36" s="4696"/>
      <c r="TUE36" s="4696"/>
      <c r="TUF36" s="4696"/>
      <c r="TUG36" s="4696"/>
      <c r="TUH36" s="4696"/>
      <c r="TUI36" s="4696"/>
      <c r="TUJ36" s="4696"/>
      <c r="TUK36" s="4696"/>
      <c r="TUL36" s="4696"/>
      <c r="TUM36" s="4696"/>
      <c r="TUN36" s="4696"/>
      <c r="TUO36" s="4696"/>
      <c r="TUP36" s="4696"/>
      <c r="TUQ36" s="4696"/>
      <c r="TUR36" s="4696"/>
      <c r="TUS36" s="4696"/>
      <c r="TUT36" s="4696"/>
      <c r="TUU36" s="4696"/>
      <c r="TUV36" s="4696"/>
      <c r="TUW36" s="4696"/>
      <c r="TUX36" s="4696"/>
      <c r="TUY36" s="4696"/>
      <c r="TUZ36" s="4696"/>
      <c r="TVA36" s="4696"/>
      <c r="TVB36" s="4696"/>
      <c r="TVC36" s="4696"/>
      <c r="TVD36" s="4696"/>
      <c r="TVE36" s="4696"/>
      <c r="TVF36" s="4696"/>
      <c r="TVG36" s="4696"/>
      <c r="TVH36" s="4696"/>
      <c r="TVI36" s="4696"/>
      <c r="TVJ36" s="4696"/>
      <c r="TVK36" s="4696"/>
      <c r="TVL36" s="4696"/>
      <c r="TVM36" s="4696"/>
      <c r="TVN36" s="4696"/>
      <c r="TVO36" s="4696"/>
      <c r="TVP36" s="4696"/>
      <c r="TVQ36" s="4696"/>
      <c r="TVR36" s="4696"/>
      <c r="TVS36" s="4696"/>
      <c r="TVT36" s="4696"/>
      <c r="TVU36" s="4696"/>
      <c r="TVV36" s="4696"/>
      <c r="TVW36" s="4696"/>
      <c r="TVX36" s="4696"/>
      <c r="TVY36" s="4696"/>
      <c r="TVZ36" s="4696"/>
      <c r="TWA36" s="4696"/>
      <c r="TWB36" s="4696"/>
      <c r="TWC36" s="4696"/>
      <c r="TWD36" s="4696"/>
      <c r="TWE36" s="4696"/>
      <c r="TWF36" s="4696"/>
      <c r="TWG36" s="4696"/>
      <c r="TWH36" s="4696"/>
      <c r="TWI36" s="4696"/>
      <c r="TWJ36" s="4696"/>
      <c r="TWK36" s="4696"/>
      <c r="TWL36" s="4696"/>
      <c r="TWM36" s="4696"/>
      <c r="TWN36" s="4696"/>
      <c r="TWO36" s="4696"/>
      <c r="TWP36" s="4696"/>
      <c r="TWQ36" s="4696"/>
      <c r="TWR36" s="4696"/>
      <c r="TWS36" s="4696"/>
      <c r="TWT36" s="4696"/>
      <c r="TWU36" s="4696"/>
      <c r="TWV36" s="4696"/>
      <c r="TWW36" s="4696"/>
      <c r="TWX36" s="4696"/>
      <c r="TWY36" s="4696"/>
      <c r="TWZ36" s="4696"/>
      <c r="TXA36" s="4696"/>
      <c r="TXB36" s="4696"/>
      <c r="TXC36" s="4696"/>
      <c r="TXD36" s="4696"/>
      <c r="TXE36" s="4696"/>
      <c r="TXF36" s="4696"/>
      <c r="TXG36" s="4696"/>
      <c r="TXH36" s="4696"/>
      <c r="TXI36" s="4696"/>
      <c r="TXJ36" s="4696"/>
      <c r="TXK36" s="4696"/>
      <c r="TXL36" s="4696"/>
      <c r="TXM36" s="4696"/>
      <c r="TXN36" s="4696"/>
      <c r="TXO36" s="4696"/>
      <c r="TXP36" s="4696"/>
      <c r="TXQ36" s="4696"/>
      <c r="TXR36" s="4696"/>
      <c r="TXS36" s="4696"/>
      <c r="TXT36" s="4696"/>
      <c r="TXU36" s="4696"/>
      <c r="TXV36" s="4696"/>
      <c r="TXW36" s="4696"/>
      <c r="TXX36" s="4696"/>
      <c r="TXY36" s="4696"/>
      <c r="TXZ36" s="4696"/>
      <c r="TYA36" s="4696"/>
      <c r="TYB36" s="4696"/>
      <c r="TYC36" s="4696"/>
      <c r="TYD36" s="4696"/>
      <c r="TYE36" s="4696"/>
      <c r="TYF36" s="4696"/>
      <c r="TYG36" s="4696"/>
      <c r="TYH36" s="4696"/>
      <c r="TYI36" s="4696"/>
      <c r="TYJ36" s="4696"/>
      <c r="TYK36" s="4696"/>
      <c r="TYL36" s="4696"/>
      <c r="TYM36" s="4696"/>
      <c r="TYN36" s="4696"/>
      <c r="TYO36" s="4696"/>
      <c r="TYP36" s="4696"/>
      <c r="TYQ36" s="4696"/>
      <c r="TYR36" s="4696"/>
      <c r="TYS36" s="4696"/>
      <c r="TYT36" s="4696"/>
      <c r="TYU36" s="4696"/>
      <c r="TYV36" s="4696"/>
      <c r="TYW36" s="4696"/>
      <c r="TYX36" s="4696"/>
      <c r="TYY36" s="4696"/>
      <c r="TYZ36" s="4696"/>
      <c r="TZA36" s="4696"/>
      <c r="TZB36" s="4696"/>
      <c r="TZC36" s="4696"/>
      <c r="TZD36" s="4696"/>
      <c r="TZE36" s="4696"/>
      <c r="TZF36" s="4696"/>
      <c r="TZG36" s="4696"/>
      <c r="TZH36" s="4696"/>
      <c r="TZI36" s="4696"/>
      <c r="TZJ36" s="4696"/>
      <c r="TZK36" s="4696"/>
      <c r="TZL36" s="4696"/>
      <c r="TZM36" s="4696"/>
      <c r="TZN36" s="4696"/>
      <c r="TZO36" s="4696"/>
      <c r="TZP36" s="4696"/>
      <c r="TZQ36" s="4696"/>
      <c r="TZR36" s="4696"/>
      <c r="TZS36" s="4696"/>
      <c r="TZT36" s="4696"/>
      <c r="TZU36" s="4696"/>
      <c r="TZV36" s="4696"/>
      <c r="TZW36" s="4696"/>
      <c r="TZX36" s="4696"/>
      <c r="TZY36" s="4696"/>
      <c r="TZZ36" s="4696"/>
      <c r="UAA36" s="4696"/>
      <c r="UAB36" s="4696"/>
      <c r="UAC36" s="4696"/>
      <c r="UAD36" s="4696"/>
      <c r="UAE36" s="4696"/>
      <c r="UAF36" s="4696"/>
      <c r="UAG36" s="4696"/>
      <c r="UAH36" s="4696"/>
      <c r="UAI36" s="4696"/>
      <c r="UAJ36" s="4696"/>
      <c r="UAK36" s="4696"/>
      <c r="UAL36" s="4696"/>
      <c r="UAM36" s="4696"/>
      <c r="UAN36" s="4696"/>
      <c r="UAO36" s="4696"/>
      <c r="UAP36" s="4696"/>
      <c r="UAQ36" s="4696"/>
      <c r="UAR36" s="4696"/>
      <c r="UAS36" s="4696"/>
      <c r="UAT36" s="4696"/>
      <c r="UAU36" s="4696"/>
      <c r="UAV36" s="4696"/>
      <c r="UAW36" s="4696"/>
      <c r="UAX36" s="4696"/>
      <c r="UAY36" s="4696"/>
      <c r="UAZ36" s="4696"/>
      <c r="UBA36" s="4696"/>
      <c r="UBB36" s="4696"/>
      <c r="UBC36" s="4696"/>
      <c r="UBD36" s="4696"/>
      <c r="UBE36" s="4696"/>
      <c r="UBF36" s="4696"/>
      <c r="UBG36" s="4696"/>
      <c r="UBH36" s="4696"/>
      <c r="UBI36" s="4696"/>
      <c r="UBJ36" s="4696"/>
      <c r="UBK36" s="4696"/>
      <c r="UBL36" s="4696"/>
      <c r="UBM36" s="4696"/>
      <c r="UBN36" s="4696"/>
      <c r="UBO36" s="4696"/>
      <c r="UBP36" s="4696"/>
      <c r="UBQ36" s="4696"/>
      <c r="UBR36" s="4696"/>
      <c r="UBS36" s="4696"/>
      <c r="UBT36" s="4696"/>
      <c r="UBU36" s="4696"/>
      <c r="UBV36" s="4696"/>
      <c r="UBW36" s="4696"/>
      <c r="UBX36" s="4696"/>
      <c r="UBY36" s="4696"/>
      <c r="UBZ36" s="4696"/>
      <c r="UCA36" s="4696"/>
      <c r="UCB36" s="4696"/>
      <c r="UCC36" s="4696"/>
      <c r="UCD36" s="4696"/>
      <c r="UCE36" s="4696"/>
      <c r="UCF36" s="4696"/>
      <c r="UCG36" s="4696"/>
      <c r="UCH36" s="4696"/>
      <c r="UCI36" s="4696"/>
      <c r="UCJ36" s="4696"/>
      <c r="UCK36" s="4696"/>
      <c r="UCL36" s="4696"/>
      <c r="UCM36" s="4696"/>
      <c r="UCN36" s="4696"/>
      <c r="UCO36" s="4696"/>
      <c r="UCP36" s="4696"/>
      <c r="UCQ36" s="4696"/>
      <c r="UCR36" s="4696"/>
      <c r="UCS36" s="4696"/>
      <c r="UCT36" s="4696"/>
      <c r="UCU36" s="4696"/>
      <c r="UCV36" s="4696"/>
      <c r="UCW36" s="4696"/>
      <c r="UCX36" s="4696"/>
      <c r="UCY36" s="4696"/>
      <c r="UCZ36" s="4696"/>
      <c r="UDA36" s="4696"/>
      <c r="UDB36" s="4696"/>
      <c r="UDC36" s="4696"/>
      <c r="UDD36" s="4696"/>
      <c r="UDE36" s="4696"/>
      <c r="UDF36" s="4696"/>
      <c r="UDG36" s="4696"/>
      <c r="UDH36" s="4696"/>
      <c r="UDI36" s="4696"/>
      <c r="UDJ36" s="4696"/>
      <c r="UDK36" s="4696"/>
      <c r="UDL36" s="4696"/>
      <c r="UDM36" s="4696"/>
      <c r="UDN36" s="4696"/>
      <c r="UDO36" s="4696"/>
      <c r="UDP36" s="4696"/>
      <c r="UDQ36" s="4696"/>
      <c r="UDR36" s="4696"/>
      <c r="UDS36" s="4696"/>
      <c r="UDT36" s="4696"/>
      <c r="UDU36" s="4696"/>
      <c r="UDV36" s="4696"/>
      <c r="UDW36" s="4696"/>
      <c r="UDX36" s="4696"/>
      <c r="UDY36" s="4696"/>
      <c r="UDZ36" s="4696"/>
      <c r="UEA36" s="4696"/>
      <c r="UEB36" s="4696"/>
      <c r="UEC36" s="4696"/>
      <c r="UED36" s="4696"/>
      <c r="UEE36" s="4696"/>
      <c r="UEF36" s="4696"/>
      <c r="UEG36" s="4696"/>
      <c r="UEH36" s="4696"/>
      <c r="UEI36" s="4696"/>
      <c r="UEJ36" s="4696"/>
      <c r="UEK36" s="4696"/>
      <c r="UEL36" s="4696"/>
      <c r="UEM36" s="4696"/>
      <c r="UEN36" s="4696"/>
      <c r="UEO36" s="4696"/>
      <c r="UEP36" s="4696"/>
      <c r="UEQ36" s="4696"/>
      <c r="UER36" s="4696"/>
      <c r="UES36" s="4696"/>
      <c r="UET36" s="4696"/>
      <c r="UEU36" s="4696"/>
      <c r="UEV36" s="4696"/>
      <c r="UEW36" s="4696"/>
      <c r="UEX36" s="4696"/>
      <c r="UEY36" s="4696"/>
      <c r="UEZ36" s="4696"/>
      <c r="UFA36" s="4696"/>
      <c r="UFB36" s="4696"/>
      <c r="UFC36" s="4696"/>
      <c r="UFD36" s="4696"/>
      <c r="UFE36" s="4696"/>
      <c r="UFF36" s="4696"/>
      <c r="UFG36" s="4696"/>
      <c r="UFH36" s="4696"/>
      <c r="UFI36" s="4696"/>
      <c r="UFJ36" s="4696"/>
      <c r="UFK36" s="4696"/>
      <c r="UFL36" s="4696"/>
      <c r="UFM36" s="4696"/>
      <c r="UFN36" s="4696"/>
      <c r="UFO36" s="4696"/>
      <c r="UFP36" s="4696"/>
      <c r="UFQ36" s="4696"/>
      <c r="UFR36" s="4696"/>
      <c r="UFS36" s="4696"/>
      <c r="UFT36" s="4696"/>
      <c r="UFU36" s="4696"/>
      <c r="UFV36" s="4696"/>
      <c r="UFW36" s="4696"/>
      <c r="UFX36" s="4696"/>
      <c r="UFY36" s="4696"/>
      <c r="UFZ36" s="4696"/>
      <c r="UGA36" s="4696"/>
      <c r="UGB36" s="4696"/>
      <c r="UGC36" s="4696"/>
      <c r="UGD36" s="4696"/>
      <c r="UGE36" s="4696"/>
      <c r="UGF36" s="4696"/>
      <c r="UGG36" s="4696"/>
      <c r="UGH36" s="4696"/>
      <c r="UGI36" s="4696"/>
      <c r="UGJ36" s="4696"/>
      <c r="UGK36" s="4696"/>
      <c r="UGL36" s="4696"/>
      <c r="UGM36" s="4696"/>
      <c r="UGN36" s="4696"/>
      <c r="UGO36" s="4696"/>
      <c r="UGP36" s="4696"/>
      <c r="UGQ36" s="4696"/>
      <c r="UGR36" s="4696"/>
      <c r="UGS36" s="4696"/>
      <c r="UGT36" s="4696"/>
      <c r="UGU36" s="4696"/>
      <c r="UGV36" s="4696"/>
      <c r="UGW36" s="4696"/>
      <c r="UGX36" s="4696"/>
      <c r="UGY36" s="4696"/>
      <c r="UGZ36" s="4696"/>
      <c r="UHA36" s="4696"/>
      <c r="UHB36" s="4696"/>
      <c r="UHC36" s="4696"/>
      <c r="UHD36" s="4696"/>
      <c r="UHE36" s="4696"/>
      <c r="UHF36" s="4696"/>
      <c r="UHG36" s="4696"/>
      <c r="UHH36" s="4696"/>
      <c r="UHI36" s="4696"/>
      <c r="UHJ36" s="4696"/>
      <c r="UHK36" s="4696"/>
      <c r="UHL36" s="4696"/>
      <c r="UHM36" s="4696"/>
      <c r="UHN36" s="4696"/>
      <c r="UHO36" s="4696"/>
      <c r="UHP36" s="4696"/>
      <c r="UHQ36" s="4696"/>
      <c r="UHR36" s="4696"/>
      <c r="UHS36" s="4696"/>
      <c r="UHT36" s="4696"/>
      <c r="UHU36" s="4696"/>
      <c r="UHV36" s="4696"/>
      <c r="UHW36" s="4696"/>
      <c r="UHX36" s="4696"/>
      <c r="UHY36" s="4696"/>
      <c r="UHZ36" s="4696"/>
      <c r="UIA36" s="4696"/>
      <c r="UIB36" s="4696"/>
      <c r="UIC36" s="4696"/>
      <c r="UID36" s="4696"/>
      <c r="UIE36" s="4696"/>
      <c r="UIF36" s="4696"/>
      <c r="UIG36" s="4696"/>
      <c r="UIH36" s="4696"/>
      <c r="UII36" s="4696"/>
      <c r="UIJ36" s="4696"/>
      <c r="UIK36" s="4696"/>
      <c r="UIL36" s="4696"/>
      <c r="UIM36" s="4696"/>
      <c r="UIN36" s="4696"/>
      <c r="UIO36" s="4696"/>
      <c r="UIP36" s="4696"/>
      <c r="UIQ36" s="4696"/>
      <c r="UIR36" s="4696"/>
      <c r="UIS36" s="4696"/>
      <c r="UIT36" s="4696"/>
      <c r="UIU36" s="4696"/>
      <c r="UIV36" s="4696"/>
      <c r="UIW36" s="4696"/>
      <c r="UIX36" s="4696"/>
      <c r="UIY36" s="4696"/>
      <c r="UIZ36" s="4696"/>
      <c r="UJA36" s="4696"/>
      <c r="UJB36" s="4696"/>
      <c r="UJC36" s="4696"/>
      <c r="UJD36" s="4696"/>
      <c r="UJE36" s="4696"/>
      <c r="UJF36" s="4696"/>
      <c r="UJG36" s="4696"/>
      <c r="UJH36" s="4696"/>
      <c r="UJI36" s="4696"/>
      <c r="UJJ36" s="4696"/>
      <c r="UJK36" s="4696"/>
      <c r="UJL36" s="4696"/>
      <c r="UJM36" s="4696"/>
      <c r="UJN36" s="4696"/>
      <c r="UJO36" s="4696"/>
      <c r="UJP36" s="4696"/>
      <c r="UJQ36" s="4696"/>
      <c r="UJR36" s="4696"/>
      <c r="UJS36" s="4696"/>
      <c r="UJT36" s="4696"/>
      <c r="UJU36" s="4696"/>
      <c r="UJV36" s="4696"/>
      <c r="UJW36" s="4696"/>
      <c r="UJX36" s="4696"/>
      <c r="UJY36" s="4696"/>
      <c r="UJZ36" s="4696"/>
      <c r="UKA36" s="4696"/>
      <c r="UKB36" s="4696"/>
      <c r="UKC36" s="4696"/>
      <c r="UKD36" s="4696"/>
      <c r="UKE36" s="4696"/>
      <c r="UKF36" s="4696"/>
      <c r="UKG36" s="4696"/>
      <c r="UKH36" s="4696"/>
      <c r="UKI36" s="4696"/>
      <c r="UKJ36" s="4696"/>
      <c r="UKK36" s="4696"/>
      <c r="UKL36" s="4696"/>
      <c r="UKM36" s="4696"/>
      <c r="UKN36" s="4696"/>
      <c r="UKO36" s="4696"/>
      <c r="UKP36" s="4696"/>
      <c r="UKQ36" s="4696"/>
      <c r="UKR36" s="4696"/>
      <c r="UKS36" s="4696"/>
      <c r="UKT36" s="4696"/>
      <c r="UKU36" s="4696"/>
      <c r="UKV36" s="4696"/>
      <c r="UKW36" s="4696"/>
      <c r="UKX36" s="4696"/>
      <c r="UKY36" s="4696"/>
      <c r="UKZ36" s="4696"/>
      <c r="ULA36" s="4696"/>
      <c r="ULB36" s="4696"/>
      <c r="ULC36" s="4696"/>
      <c r="ULD36" s="4696"/>
      <c r="ULE36" s="4696"/>
      <c r="ULF36" s="4696"/>
      <c r="ULG36" s="4696"/>
      <c r="ULH36" s="4696"/>
      <c r="ULI36" s="4696"/>
      <c r="ULJ36" s="4696"/>
      <c r="ULK36" s="4696"/>
      <c r="ULL36" s="4696"/>
      <c r="ULM36" s="4696"/>
      <c r="ULN36" s="4696"/>
      <c r="ULO36" s="4696"/>
      <c r="ULP36" s="4696"/>
      <c r="ULQ36" s="4696"/>
      <c r="ULR36" s="4696"/>
      <c r="ULS36" s="4696"/>
      <c r="ULT36" s="4696"/>
      <c r="ULU36" s="4696"/>
      <c r="ULV36" s="4696"/>
      <c r="ULW36" s="4696"/>
      <c r="ULX36" s="4696"/>
      <c r="ULY36" s="4696"/>
      <c r="ULZ36" s="4696"/>
      <c r="UMA36" s="4696"/>
      <c r="UMB36" s="4696"/>
      <c r="UMC36" s="4696"/>
      <c r="UMD36" s="4696"/>
      <c r="UME36" s="4696"/>
      <c r="UMF36" s="4696"/>
      <c r="UMG36" s="4696"/>
      <c r="UMH36" s="4696"/>
      <c r="UMI36" s="4696"/>
      <c r="UMJ36" s="4696"/>
      <c r="UMK36" s="4696"/>
      <c r="UML36" s="4696"/>
      <c r="UMM36" s="4696"/>
      <c r="UMN36" s="4696"/>
      <c r="UMO36" s="4696"/>
      <c r="UMP36" s="4696"/>
      <c r="UMQ36" s="4696"/>
      <c r="UMR36" s="4696"/>
      <c r="UMS36" s="4696"/>
      <c r="UMT36" s="4696"/>
      <c r="UMU36" s="4696"/>
      <c r="UMV36" s="4696"/>
      <c r="UMW36" s="4696"/>
      <c r="UMX36" s="4696"/>
      <c r="UMY36" s="4696"/>
      <c r="UMZ36" s="4696"/>
      <c r="UNA36" s="4696"/>
      <c r="UNB36" s="4696"/>
      <c r="UNC36" s="4696"/>
      <c r="UND36" s="4696"/>
      <c r="UNE36" s="4696"/>
      <c r="UNF36" s="4696"/>
      <c r="UNG36" s="4696"/>
      <c r="UNH36" s="4696"/>
      <c r="UNI36" s="4696"/>
      <c r="UNJ36" s="4696"/>
      <c r="UNK36" s="4696"/>
      <c r="UNL36" s="4696"/>
      <c r="UNM36" s="4696"/>
      <c r="UNN36" s="4696"/>
      <c r="UNO36" s="4696"/>
      <c r="UNP36" s="4696"/>
      <c r="UNQ36" s="4696"/>
      <c r="UNR36" s="4696"/>
      <c r="UNS36" s="4696"/>
      <c r="UNT36" s="4696"/>
      <c r="UNU36" s="4696"/>
      <c r="UNV36" s="4696"/>
      <c r="UNW36" s="4696"/>
      <c r="UNX36" s="4696"/>
      <c r="UNY36" s="4696"/>
      <c r="UNZ36" s="4696"/>
      <c r="UOA36" s="4696"/>
      <c r="UOB36" s="4696"/>
      <c r="UOC36" s="4696"/>
      <c r="UOD36" s="4696"/>
      <c r="UOE36" s="4696"/>
      <c r="UOF36" s="4696"/>
      <c r="UOG36" s="4696"/>
      <c r="UOH36" s="4696"/>
      <c r="UOI36" s="4696"/>
      <c r="UOJ36" s="4696"/>
      <c r="UOK36" s="4696"/>
      <c r="UOL36" s="4696"/>
      <c r="UOM36" s="4696"/>
      <c r="UON36" s="4696"/>
      <c r="UOO36" s="4696"/>
      <c r="UOP36" s="4696"/>
      <c r="UOQ36" s="4696"/>
      <c r="UOR36" s="4696"/>
      <c r="UOS36" s="4696"/>
      <c r="UOT36" s="4696"/>
      <c r="UOU36" s="4696"/>
      <c r="UOV36" s="4696"/>
      <c r="UOW36" s="4696"/>
      <c r="UOX36" s="4696"/>
      <c r="UOY36" s="4696"/>
      <c r="UOZ36" s="4696"/>
      <c r="UPA36" s="4696"/>
      <c r="UPB36" s="4696"/>
      <c r="UPC36" s="4696"/>
      <c r="UPD36" s="4696"/>
      <c r="UPE36" s="4696"/>
      <c r="UPF36" s="4696"/>
      <c r="UPG36" s="4696"/>
      <c r="UPH36" s="4696"/>
      <c r="UPI36" s="4696"/>
      <c r="UPJ36" s="4696"/>
      <c r="UPK36" s="4696"/>
      <c r="UPL36" s="4696"/>
      <c r="UPM36" s="4696"/>
      <c r="UPN36" s="4696"/>
      <c r="UPO36" s="4696"/>
      <c r="UPP36" s="4696"/>
      <c r="UPQ36" s="4696"/>
      <c r="UPR36" s="4696"/>
      <c r="UPS36" s="4696"/>
      <c r="UPT36" s="4696"/>
      <c r="UPU36" s="4696"/>
      <c r="UPV36" s="4696"/>
      <c r="UPW36" s="4696"/>
      <c r="UPX36" s="4696"/>
      <c r="UPY36" s="4696"/>
      <c r="UPZ36" s="4696"/>
      <c r="UQA36" s="4696"/>
      <c r="UQB36" s="4696"/>
      <c r="UQC36" s="4696"/>
      <c r="UQD36" s="4696"/>
      <c r="UQE36" s="4696"/>
      <c r="UQF36" s="4696"/>
      <c r="UQG36" s="4696"/>
      <c r="UQH36" s="4696"/>
      <c r="UQI36" s="4696"/>
      <c r="UQJ36" s="4696"/>
      <c r="UQK36" s="4696"/>
      <c r="UQL36" s="4696"/>
      <c r="UQM36" s="4696"/>
      <c r="UQN36" s="4696"/>
      <c r="UQO36" s="4696"/>
      <c r="UQP36" s="4696"/>
      <c r="UQQ36" s="4696"/>
      <c r="UQR36" s="4696"/>
      <c r="UQS36" s="4696"/>
      <c r="UQT36" s="4696"/>
      <c r="UQU36" s="4696"/>
      <c r="UQV36" s="4696"/>
      <c r="UQW36" s="4696"/>
      <c r="UQX36" s="4696"/>
      <c r="UQY36" s="4696"/>
      <c r="UQZ36" s="4696"/>
      <c r="URA36" s="4696"/>
      <c r="URB36" s="4696"/>
      <c r="URC36" s="4696"/>
      <c r="URD36" s="4696"/>
      <c r="URE36" s="4696"/>
      <c r="URF36" s="4696"/>
      <c r="URG36" s="4696"/>
      <c r="URH36" s="4696"/>
      <c r="URI36" s="4696"/>
      <c r="URJ36" s="4696"/>
      <c r="URK36" s="4696"/>
      <c r="URL36" s="4696"/>
      <c r="URM36" s="4696"/>
      <c r="URN36" s="4696"/>
      <c r="URO36" s="4696"/>
      <c r="URP36" s="4696"/>
      <c r="URQ36" s="4696"/>
      <c r="URR36" s="4696"/>
      <c r="URS36" s="4696"/>
      <c r="URT36" s="4696"/>
      <c r="URU36" s="4696"/>
      <c r="URV36" s="4696"/>
      <c r="URW36" s="4696"/>
      <c r="URX36" s="4696"/>
      <c r="URY36" s="4696"/>
      <c r="URZ36" s="4696"/>
      <c r="USA36" s="4696"/>
      <c r="USB36" s="4696"/>
      <c r="USC36" s="4696"/>
      <c r="USD36" s="4696"/>
      <c r="USE36" s="4696"/>
      <c r="USF36" s="4696"/>
      <c r="USG36" s="4696"/>
      <c r="USH36" s="4696"/>
      <c r="USI36" s="4696"/>
      <c r="USJ36" s="4696"/>
      <c r="USK36" s="4696"/>
      <c r="USL36" s="4696"/>
      <c r="USM36" s="4696"/>
      <c r="USN36" s="4696"/>
      <c r="USO36" s="4696"/>
      <c r="USP36" s="4696"/>
      <c r="USQ36" s="4696"/>
      <c r="USR36" s="4696"/>
      <c r="USS36" s="4696"/>
      <c r="UST36" s="4696"/>
      <c r="USU36" s="4696"/>
      <c r="USV36" s="4696"/>
      <c r="USW36" s="4696"/>
      <c r="USX36" s="4696"/>
      <c r="USY36" s="4696"/>
      <c r="USZ36" s="4696"/>
      <c r="UTA36" s="4696"/>
      <c r="UTB36" s="4696"/>
      <c r="UTC36" s="4696"/>
      <c r="UTD36" s="4696"/>
      <c r="UTE36" s="4696"/>
      <c r="UTF36" s="4696"/>
      <c r="UTG36" s="4696"/>
      <c r="UTH36" s="4696"/>
      <c r="UTI36" s="4696"/>
      <c r="UTJ36" s="4696"/>
      <c r="UTK36" s="4696"/>
      <c r="UTL36" s="4696"/>
      <c r="UTM36" s="4696"/>
      <c r="UTN36" s="4696"/>
      <c r="UTO36" s="4696"/>
      <c r="UTP36" s="4696"/>
      <c r="UTQ36" s="4696"/>
      <c r="UTR36" s="4696"/>
      <c r="UTS36" s="4696"/>
      <c r="UTT36" s="4696"/>
      <c r="UTU36" s="4696"/>
      <c r="UTV36" s="4696"/>
      <c r="UTW36" s="4696"/>
      <c r="UTX36" s="4696"/>
      <c r="UTY36" s="4696"/>
      <c r="UTZ36" s="4696"/>
      <c r="UUA36" s="4696"/>
      <c r="UUB36" s="4696"/>
      <c r="UUC36" s="4696"/>
      <c r="UUD36" s="4696"/>
      <c r="UUE36" s="4696"/>
      <c r="UUF36" s="4696"/>
      <c r="UUG36" s="4696"/>
      <c r="UUH36" s="4696"/>
      <c r="UUI36" s="4696"/>
      <c r="UUJ36" s="4696"/>
      <c r="UUK36" s="4696"/>
      <c r="UUL36" s="4696"/>
      <c r="UUM36" s="4696"/>
      <c r="UUN36" s="4696"/>
      <c r="UUO36" s="4696"/>
      <c r="UUP36" s="4696"/>
      <c r="UUQ36" s="4696"/>
      <c r="UUR36" s="4696"/>
      <c r="UUS36" s="4696"/>
      <c r="UUT36" s="4696"/>
      <c r="UUU36" s="4696"/>
      <c r="UUV36" s="4696"/>
      <c r="UUW36" s="4696"/>
      <c r="UUX36" s="4696"/>
      <c r="UUY36" s="4696"/>
      <c r="UUZ36" s="4696"/>
      <c r="UVA36" s="4696"/>
      <c r="UVB36" s="4696"/>
      <c r="UVC36" s="4696"/>
      <c r="UVD36" s="4696"/>
      <c r="UVE36" s="4696"/>
      <c r="UVF36" s="4696"/>
      <c r="UVG36" s="4696"/>
      <c r="UVH36" s="4696"/>
      <c r="UVI36" s="4696"/>
      <c r="UVJ36" s="4696"/>
      <c r="UVK36" s="4696"/>
      <c r="UVL36" s="4696"/>
      <c r="UVM36" s="4696"/>
      <c r="UVN36" s="4696"/>
      <c r="UVO36" s="4696"/>
      <c r="UVP36" s="4696"/>
      <c r="UVQ36" s="4696"/>
      <c r="UVR36" s="4696"/>
      <c r="UVS36" s="4696"/>
      <c r="UVT36" s="4696"/>
      <c r="UVU36" s="4696"/>
      <c r="UVV36" s="4696"/>
      <c r="UVW36" s="4696"/>
      <c r="UVX36" s="4696"/>
      <c r="UVY36" s="4696"/>
      <c r="UVZ36" s="4696"/>
      <c r="UWA36" s="4696"/>
      <c r="UWB36" s="4696"/>
      <c r="UWC36" s="4696"/>
      <c r="UWD36" s="4696"/>
      <c r="UWE36" s="4696"/>
      <c r="UWF36" s="4696"/>
      <c r="UWG36" s="4696"/>
      <c r="UWH36" s="4696"/>
      <c r="UWI36" s="4696"/>
      <c r="UWJ36" s="4696"/>
      <c r="UWK36" s="4696"/>
      <c r="UWL36" s="4696"/>
      <c r="UWM36" s="4696"/>
      <c r="UWN36" s="4696"/>
      <c r="UWO36" s="4696"/>
      <c r="UWP36" s="4696"/>
      <c r="UWQ36" s="4696"/>
      <c r="UWR36" s="4696"/>
      <c r="UWS36" s="4696"/>
      <c r="UWT36" s="4696"/>
      <c r="UWU36" s="4696"/>
      <c r="UWV36" s="4696"/>
      <c r="UWW36" s="4696"/>
      <c r="UWX36" s="4696"/>
      <c r="UWY36" s="4696"/>
      <c r="UWZ36" s="4696"/>
      <c r="UXA36" s="4696"/>
      <c r="UXB36" s="4696"/>
      <c r="UXC36" s="4696"/>
      <c r="UXD36" s="4696"/>
      <c r="UXE36" s="4696"/>
      <c r="UXF36" s="4696"/>
      <c r="UXG36" s="4696"/>
      <c r="UXH36" s="4696"/>
      <c r="UXI36" s="4696"/>
      <c r="UXJ36" s="4696"/>
      <c r="UXK36" s="4696"/>
      <c r="UXL36" s="4696"/>
      <c r="UXM36" s="4696"/>
      <c r="UXN36" s="4696"/>
      <c r="UXO36" s="4696"/>
      <c r="UXP36" s="4696"/>
      <c r="UXQ36" s="4696"/>
      <c r="UXR36" s="4696"/>
      <c r="UXS36" s="4696"/>
      <c r="UXT36" s="4696"/>
      <c r="UXU36" s="4696"/>
      <c r="UXV36" s="4696"/>
      <c r="UXW36" s="4696"/>
      <c r="UXX36" s="4696"/>
      <c r="UXY36" s="4696"/>
      <c r="UXZ36" s="4696"/>
      <c r="UYA36" s="4696"/>
      <c r="UYB36" s="4696"/>
      <c r="UYC36" s="4696"/>
      <c r="UYD36" s="4696"/>
      <c r="UYE36" s="4696"/>
      <c r="UYF36" s="4696"/>
      <c r="UYG36" s="4696"/>
      <c r="UYH36" s="4696"/>
      <c r="UYI36" s="4696"/>
      <c r="UYJ36" s="4696"/>
      <c r="UYK36" s="4696"/>
      <c r="UYL36" s="4696"/>
      <c r="UYM36" s="4696"/>
      <c r="UYN36" s="4696"/>
      <c r="UYO36" s="4696"/>
      <c r="UYP36" s="4696"/>
      <c r="UYQ36" s="4696"/>
      <c r="UYR36" s="4696"/>
      <c r="UYS36" s="4696"/>
      <c r="UYT36" s="4696"/>
      <c r="UYU36" s="4696"/>
      <c r="UYV36" s="4696"/>
      <c r="UYW36" s="4696"/>
      <c r="UYX36" s="4696"/>
      <c r="UYY36" s="4696"/>
      <c r="UYZ36" s="4696"/>
      <c r="UZA36" s="4696"/>
      <c r="UZB36" s="4696"/>
      <c r="UZC36" s="4696"/>
      <c r="UZD36" s="4696"/>
      <c r="UZE36" s="4696"/>
      <c r="UZF36" s="4696"/>
      <c r="UZG36" s="4696"/>
      <c r="UZH36" s="4696"/>
      <c r="UZI36" s="4696"/>
      <c r="UZJ36" s="4696"/>
      <c r="UZK36" s="4696"/>
      <c r="UZL36" s="4696"/>
      <c r="UZM36" s="4696"/>
      <c r="UZN36" s="4696"/>
      <c r="UZO36" s="4696"/>
      <c r="UZP36" s="4696"/>
      <c r="UZQ36" s="4696"/>
      <c r="UZR36" s="4696"/>
      <c r="UZS36" s="4696"/>
      <c r="UZT36" s="4696"/>
      <c r="UZU36" s="4696"/>
      <c r="UZV36" s="4696"/>
      <c r="UZW36" s="4696"/>
      <c r="UZX36" s="4696"/>
      <c r="UZY36" s="4696"/>
      <c r="UZZ36" s="4696"/>
      <c r="VAA36" s="4696"/>
      <c r="VAB36" s="4696"/>
      <c r="VAC36" s="4696"/>
      <c r="VAD36" s="4696"/>
      <c r="VAE36" s="4696"/>
      <c r="VAF36" s="4696"/>
      <c r="VAG36" s="4696"/>
      <c r="VAH36" s="4696"/>
      <c r="VAI36" s="4696"/>
      <c r="VAJ36" s="4696"/>
      <c r="VAK36" s="4696"/>
      <c r="VAL36" s="4696"/>
      <c r="VAM36" s="4696"/>
      <c r="VAN36" s="4696"/>
      <c r="VAO36" s="4696"/>
      <c r="VAP36" s="4696"/>
      <c r="VAQ36" s="4696"/>
      <c r="VAR36" s="4696"/>
      <c r="VAS36" s="4696"/>
      <c r="VAT36" s="4696"/>
      <c r="VAU36" s="4696"/>
      <c r="VAV36" s="4696"/>
      <c r="VAW36" s="4696"/>
      <c r="VAX36" s="4696"/>
      <c r="VAY36" s="4696"/>
      <c r="VAZ36" s="4696"/>
      <c r="VBA36" s="4696"/>
      <c r="VBB36" s="4696"/>
      <c r="VBC36" s="4696"/>
      <c r="VBD36" s="4696"/>
      <c r="VBE36" s="4696"/>
      <c r="VBF36" s="4696"/>
      <c r="VBG36" s="4696"/>
      <c r="VBH36" s="4696"/>
      <c r="VBI36" s="4696"/>
      <c r="VBJ36" s="4696"/>
      <c r="VBK36" s="4696"/>
      <c r="VBL36" s="4696"/>
      <c r="VBM36" s="4696"/>
      <c r="VBN36" s="4696"/>
      <c r="VBO36" s="4696"/>
      <c r="VBP36" s="4696"/>
      <c r="VBQ36" s="4696"/>
      <c r="VBR36" s="4696"/>
      <c r="VBS36" s="4696"/>
      <c r="VBT36" s="4696"/>
      <c r="VBU36" s="4696"/>
      <c r="VBV36" s="4696"/>
      <c r="VBW36" s="4696"/>
      <c r="VBX36" s="4696"/>
      <c r="VBY36" s="4696"/>
      <c r="VBZ36" s="4696"/>
      <c r="VCA36" s="4696"/>
      <c r="VCB36" s="4696"/>
      <c r="VCC36" s="4696"/>
      <c r="VCD36" s="4696"/>
      <c r="VCE36" s="4696"/>
      <c r="VCF36" s="4696"/>
      <c r="VCG36" s="4696"/>
      <c r="VCH36" s="4696"/>
      <c r="VCI36" s="4696"/>
      <c r="VCJ36" s="4696"/>
      <c r="VCK36" s="4696"/>
      <c r="VCL36" s="4696"/>
      <c r="VCM36" s="4696"/>
      <c r="VCN36" s="4696"/>
      <c r="VCO36" s="4696"/>
      <c r="VCP36" s="4696"/>
      <c r="VCQ36" s="4696"/>
      <c r="VCR36" s="4696"/>
      <c r="VCS36" s="4696"/>
      <c r="VCT36" s="4696"/>
      <c r="VCU36" s="4696"/>
      <c r="VCV36" s="4696"/>
      <c r="VCW36" s="4696"/>
      <c r="VCX36" s="4696"/>
      <c r="VCY36" s="4696"/>
      <c r="VCZ36" s="4696"/>
      <c r="VDA36" s="4696"/>
      <c r="VDB36" s="4696"/>
      <c r="VDC36" s="4696"/>
      <c r="VDD36" s="4696"/>
      <c r="VDE36" s="4696"/>
      <c r="VDF36" s="4696"/>
      <c r="VDG36" s="4696"/>
      <c r="VDH36" s="4696"/>
      <c r="VDI36" s="4696"/>
      <c r="VDJ36" s="4696"/>
      <c r="VDK36" s="4696"/>
      <c r="VDL36" s="4696"/>
      <c r="VDM36" s="4696"/>
      <c r="VDN36" s="4696"/>
      <c r="VDO36" s="4696"/>
      <c r="VDP36" s="4696"/>
      <c r="VDQ36" s="4696"/>
      <c r="VDR36" s="4696"/>
      <c r="VDS36" s="4696"/>
      <c r="VDT36" s="4696"/>
      <c r="VDU36" s="4696"/>
      <c r="VDV36" s="4696"/>
      <c r="VDW36" s="4696"/>
      <c r="VDX36" s="4696"/>
      <c r="VDY36" s="4696"/>
      <c r="VDZ36" s="4696"/>
      <c r="VEA36" s="4696"/>
      <c r="VEB36" s="4696"/>
      <c r="VEC36" s="4696"/>
      <c r="VED36" s="4696"/>
      <c r="VEE36" s="4696"/>
      <c r="VEF36" s="4696"/>
      <c r="VEG36" s="4696"/>
      <c r="VEH36" s="4696"/>
      <c r="VEI36" s="4696"/>
      <c r="VEJ36" s="4696"/>
      <c r="VEK36" s="4696"/>
      <c r="VEL36" s="4696"/>
      <c r="VEM36" s="4696"/>
      <c r="VEN36" s="4696"/>
      <c r="VEO36" s="4696"/>
      <c r="VEP36" s="4696"/>
      <c r="VEQ36" s="4696"/>
      <c r="VER36" s="4696"/>
      <c r="VES36" s="4696"/>
      <c r="VET36" s="4696"/>
      <c r="VEU36" s="4696"/>
      <c r="VEV36" s="4696"/>
      <c r="VEW36" s="4696"/>
      <c r="VEX36" s="4696"/>
      <c r="VEY36" s="4696"/>
      <c r="VEZ36" s="4696"/>
      <c r="VFA36" s="4696"/>
      <c r="VFB36" s="4696"/>
      <c r="VFC36" s="4696"/>
      <c r="VFD36" s="4696"/>
      <c r="VFE36" s="4696"/>
      <c r="VFF36" s="4696"/>
      <c r="VFG36" s="4696"/>
      <c r="VFH36" s="4696"/>
      <c r="VFI36" s="4696"/>
      <c r="VFJ36" s="4696"/>
      <c r="VFK36" s="4696"/>
      <c r="VFL36" s="4696"/>
      <c r="VFM36" s="4696"/>
      <c r="VFN36" s="4696"/>
      <c r="VFO36" s="4696"/>
      <c r="VFP36" s="4696"/>
      <c r="VFQ36" s="4696"/>
      <c r="VFR36" s="4696"/>
      <c r="VFS36" s="4696"/>
      <c r="VFT36" s="4696"/>
      <c r="VFU36" s="4696"/>
      <c r="VFV36" s="4696"/>
      <c r="VFW36" s="4696"/>
      <c r="VFX36" s="4696"/>
      <c r="VFY36" s="4696"/>
      <c r="VFZ36" s="4696"/>
      <c r="VGA36" s="4696"/>
      <c r="VGB36" s="4696"/>
      <c r="VGC36" s="4696"/>
      <c r="VGD36" s="4696"/>
      <c r="VGE36" s="4696"/>
      <c r="VGF36" s="4696"/>
      <c r="VGG36" s="4696"/>
      <c r="VGH36" s="4696"/>
      <c r="VGI36" s="4696"/>
      <c r="VGJ36" s="4696"/>
      <c r="VGK36" s="4696"/>
      <c r="VGL36" s="4696"/>
      <c r="VGM36" s="4696"/>
      <c r="VGN36" s="4696"/>
      <c r="VGO36" s="4696"/>
      <c r="VGP36" s="4696"/>
      <c r="VGQ36" s="4696"/>
      <c r="VGR36" s="4696"/>
      <c r="VGS36" s="4696"/>
      <c r="VGT36" s="4696"/>
      <c r="VGU36" s="4696"/>
      <c r="VGV36" s="4696"/>
      <c r="VGW36" s="4696"/>
      <c r="VGX36" s="4696"/>
      <c r="VGY36" s="4696"/>
      <c r="VGZ36" s="4696"/>
      <c r="VHA36" s="4696"/>
      <c r="VHB36" s="4696"/>
      <c r="VHC36" s="4696"/>
      <c r="VHD36" s="4696"/>
      <c r="VHE36" s="4696"/>
      <c r="VHF36" s="4696"/>
      <c r="VHG36" s="4696"/>
      <c r="VHH36" s="4696"/>
      <c r="VHI36" s="4696"/>
      <c r="VHJ36" s="4696"/>
      <c r="VHK36" s="4696"/>
      <c r="VHL36" s="4696"/>
      <c r="VHM36" s="4696"/>
      <c r="VHN36" s="4696"/>
      <c r="VHO36" s="4696"/>
      <c r="VHP36" s="4696"/>
      <c r="VHQ36" s="4696"/>
      <c r="VHR36" s="4696"/>
      <c r="VHS36" s="4696"/>
      <c r="VHT36" s="4696"/>
      <c r="VHU36" s="4696"/>
      <c r="VHV36" s="4696"/>
      <c r="VHW36" s="4696"/>
      <c r="VHX36" s="4696"/>
      <c r="VHY36" s="4696"/>
      <c r="VHZ36" s="4696"/>
      <c r="VIA36" s="4696"/>
      <c r="VIB36" s="4696"/>
      <c r="VIC36" s="4696"/>
      <c r="VID36" s="4696"/>
      <c r="VIE36" s="4696"/>
      <c r="VIF36" s="4696"/>
      <c r="VIG36" s="4696"/>
      <c r="VIH36" s="4696"/>
      <c r="VII36" s="4696"/>
      <c r="VIJ36" s="4696"/>
      <c r="VIK36" s="4696"/>
      <c r="VIL36" s="4696"/>
      <c r="VIM36" s="4696"/>
      <c r="VIN36" s="4696"/>
      <c r="VIO36" s="4696"/>
      <c r="VIP36" s="4696"/>
      <c r="VIQ36" s="4696"/>
      <c r="VIR36" s="4696"/>
      <c r="VIS36" s="4696"/>
      <c r="VIT36" s="4696"/>
      <c r="VIU36" s="4696"/>
      <c r="VIV36" s="4696"/>
      <c r="VIW36" s="4696"/>
      <c r="VIX36" s="4696"/>
      <c r="VIY36" s="4696"/>
      <c r="VIZ36" s="4696"/>
      <c r="VJA36" s="4696"/>
      <c r="VJB36" s="4696"/>
      <c r="VJC36" s="4696"/>
      <c r="VJD36" s="4696"/>
      <c r="VJE36" s="4696"/>
      <c r="VJF36" s="4696"/>
      <c r="VJG36" s="4696"/>
      <c r="VJH36" s="4696"/>
      <c r="VJI36" s="4696"/>
      <c r="VJJ36" s="4696"/>
      <c r="VJK36" s="4696"/>
      <c r="VJL36" s="4696"/>
      <c r="VJM36" s="4696"/>
      <c r="VJN36" s="4696"/>
      <c r="VJO36" s="4696"/>
      <c r="VJP36" s="4696"/>
      <c r="VJQ36" s="4696"/>
      <c r="VJR36" s="4696"/>
      <c r="VJS36" s="4696"/>
      <c r="VJT36" s="4696"/>
      <c r="VJU36" s="4696"/>
      <c r="VJV36" s="4696"/>
      <c r="VJW36" s="4696"/>
      <c r="VJX36" s="4696"/>
      <c r="VJY36" s="4696"/>
      <c r="VJZ36" s="4696"/>
      <c r="VKA36" s="4696"/>
      <c r="VKB36" s="4696"/>
      <c r="VKC36" s="4696"/>
      <c r="VKD36" s="4696"/>
      <c r="VKE36" s="4696"/>
      <c r="VKF36" s="4696"/>
      <c r="VKG36" s="4696"/>
      <c r="VKH36" s="4696"/>
      <c r="VKI36" s="4696"/>
      <c r="VKJ36" s="4696"/>
      <c r="VKK36" s="4696"/>
      <c r="VKL36" s="4696"/>
      <c r="VKM36" s="4696"/>
      <c r="VKN36" s="4696"/>
      <c r="VKO36" s="4696"/>
      <c r="VKP36" s="4696"/>
      <c r="VKQ36" s="4696"/>
      <c r="VKR36" s="4696"/>
      <c r="VKS36" s="4696"/>
      <c r="VKT36" s="4696"/>
      <c r="VKU36" s="4696"/>
      <c r="VKV36" s="4696"/>
      <c r="VKW36" s="4696"/>
      <c r="VKX36" s="4696"/>
      <c r="VKY36" s="4696"/>
      <c r="VKZ36" s="4696"/>
      <c r="VLA36" s="4696"/>
      <c r="VLB36" s="4696"/>
      <c r="VLC36" s="4696"/>
      <c r="VLD36" s="4696"/>
      <c r="VLE36" s="4696"/>
      <c r="VLF36" s="4696"/>
      <c r="VLG36" s="4696"/>
      <c r="VLH36" s="4696"/>
      <c r="VLI36" s="4696"/>
      <c r="VLJ36" s="4696"/>
      <c r="VLK36" s="4696"/>
      <c r="VLL36" s="4696"/>
      <c r="VLM36" s="4696"/>
      <c r="VLN36" s="4696"/>
      <c r="VLO36" s="4696"/>
      <c r="VLP36" s="4696"/>
      <c r="VLQ36" s="4696"/>
      <c r="VLR36" s="4696"/>
      <c r="VLS36" s="4696"/>
      <c r="VLT36" s="4696"/>
      <c r="VLU36" s="4696"/>
      <c r="VLV36" s="4696"/>
      <c r="VLW36" s="4696"/>
      <c r="VLX36" s="4696"/>
      <c r="VLY36" s="4696"/>
      <c r="VLZ36" s="4696"/>
      <c r="VMA36" s="4696"/>
      <c r="VMB36" s="4696"/>
      <c r="VMC36" s="4696"/>
      <c r="VMD36" s="4696"/>
      <c r="VME36" s="4696"/>
      <c r="VMF36" s="4696"/>
      <c r="VMG36" s="4696"/>
      <c r="VMH36" s="4696"/>
      <c r="VMI36" s="4696"/>
      <c r="VMJ36" s="4696"/>
      <c r="VMK36" s="4696"/>
      <c r="VML36" s="4696"/>
      <c r="VMM36" s="4696"/>
      <c r="VMN36" s="4696"/>
      <c r="VMO36" s="4696"/>
      <c r="VMP36" s="4696"/>
      <c r="VMQ36" s="4696"/>
      <c r="VMR36" s="4696"/>
      <c r="VMS36" s="4696"/>
      <c r="VMT36" s="4696"/>
      <c r="VMU36" s="4696"/>
      <c r="VMV36" s="4696"/>
      <c r="VMW36" s="4696"/>
      <c r="VMX36" s="4696"/>
      <c r="VMY36" s="4696"/>
      <c r="VMZ36" s="4696"/>
      <c r="VNA36" s="4696"/>
      <c r="VNB36" s="4696"/>
      <c r="VNC36" s="4696"/>
      <c r="VND36" s="4696"/>
      <c r="VNE36" s="4696"/>
      <c r="VNF36" s="4696"/>
      <c r="VNG36" s="4696"/>
      <c r="VNH36" s="4696"/>
      <c r="VNI36" s="4696"/>
      <c r="VNJ36" s="4696"/>
      <c r="VNK36" s="4696"/>
      <c r="VNL36" s="4696"/>
      <c r="VNM36" s="4696"/>
      <c r="VNN36" s="4696"/>
      <c r="VNO36" s="4696"/>
      <c r="VNP36" s="4696"/>
      <c r="VNQ36" s="4696"/>
      <c r="VNR36" s="4696"/>
      <c r="VNS36" s="4696"/>
      <c r="VNT36" s="4696"/>
      <c r="VNU36" s="4696"/>
      <c r="VNV36" s="4696"/>
      <c r="VNW36" s="4696"/>
      <c r="VNX36" s="4696"/>
      <c r="VNY36" s="4696"/>
      <c r="VNZ36" s="4696"/>
      <c r="VOA36" s="4696"/>
      <c r="VOB36" s="4696"/>
      <c r="VOC36" s="4696"/>
      <c r="VOD36" s="4696"/>
      <c r="VOE36" s="4696"/>
      <c r="VOF36" s="4696"/>
      <c r="VOG36" s="4696"/>
      <c r="VOH36" s="4696"/>
      <c r="VOI36" s="4696"/>
      <c r="VOJ36" s="4696"/>
      <c r="VOK36" s="4696"/>
      <c r="VOL36" s="4696"/>
      <c r="VOM36" s="4696"/>
      <c r="VON36" s="4696"/>
      <c r="VOO36" s="4696"/>
      <c r="VOP36" s="4696"/>
      <c r="VOQ36" s="4696"/>
      <c r="VOR36" s="4696"/>
      <c r="VOS36" s="4696"/>
      <c r="VOT36" s="4696"/>
      <c r="VOU36" s="4696"/>
      <c r="VOV36" s="4696"/>
      <c r="VOW36" s="4696"/>
      <c r="VOX36" s="4696"/>
      <c r="VOY36" s="4696"/>
      <c r="VOZ36" s="4696"/>
      <c r="VPA36" s="4696"/>
      <c r="VPB36" s="4696"/>
      <c r="VPC36" s="4696"/>
      <c r="VPD36" s="4696"/>
      <c r="VPE36" s="4696"/>
      <c r="VPF36" s="4696"/>
      <c r="VPG36" s="4696"/>
      <c r="VPH36" s="4696"/>
      <c r="VPI36" s="4696"/>
      <c r="VPJ36" s="4696"/>
      <c r="VPK36" s="4696"/>
      <c r="VPL36" s="4696"/>
      <c r="VPM36" s="4696"/>
      <c r="VPN36" s="4696"/>
      <c r="VPO36" s="4696"/>
      <c r="VPP36" s="4696"/>
      <c r="VPQ36" s="4696"/>
      <c r="VPR36" s="4696"/>
      <c r="VPS36" s="4696"/>
      <c r="VPT36" s="4696"/>
      <c r="VPU36" s="4696"/>
      <c r="VPV36" s="4696"/>
      <c r="VPW36" s="4696"/>
      <c r="VPX36" s="4696"/>
      <c r="VPY36" s="4696"/>
      <c r="VPZ36" s="4696"/>
      <c r="VQA36" s="4696"/>
      <c r="VQB36" s="4696"/>
      <c r="VQC36" s="4696"/>
      <c r="VQD36" s="4696"/>
      <c r="VQE36" s="4696"/>
      <c r="VQF36" s="4696"/>
      <c r="VQG36" s="4696"/>
      <c r="VQH36" s="4696"/>
      <c r="VQI36" s="4696"/>
      <c r="VQJ36" s="4696"/>
      <c r="VQK36" s="4696"/>
      <c r="VQL36" s="4696"/>
      <c r="VQM36" s="4696"/>
      <c r="VQN36" s="4696"/>
      <c r="VQO36" s="4696"/>
      <c r="VQP36" s="4696"/>
      <c r="VQQ36" s="4696"/>
      <c r="VQR36" s="4696"/>
      <c r="VQS36" s="4696"/>
      <c r="VQT36" s="4696"/>
      <c r="VQU36" s="4696"/>
      <c r="VQV36" s="4696"/>
      <c r="VQW36" s="4696"/>
      <c r="VQX36" s="4696"/>
      <c r="VQY36" s="4696"/>
      <c r="VQZ36" s="4696"/>
      <c r="VRA36" s="4696"/>
      <c r="VRB36" s="4696"/>
      <c r="VRC36" s="4696"/>
      <c r="VRD36" s="4696"/>
      <c r="VRE36" s="4696"/>
      <c r="VRF36" s="4696"/>
      <c r="VRG36" s="4696"/>
      <c r="VRH36" s="4696"/>
      <c r="VRI36" s="4696"/>
      <c r="VRJ36" s="4696"/>
      <c r="VRK36" s="4696"/>
      <c r="VRL36" s="4696"/>
      <c r="VRM36" s="4696"/>
      <c r="VRN36" s="4696"/>
      <c r="VRO36" s="4696"/>
      <c r="VRP36" s="4696"/>
      <c r="VRQ36" s="4696"/>
      <c r="VRR36" s="4696"/>
      <c r="VRS36" s="4696"/>
      <c r="VRT36" s="4696"/>
      <c r="VRU36" s="4696"/>
      <c r="VRV36" s="4696"/>
      <c r="VRW36" s="4696"/>
      <c r="VRX36" s="4696"/>
      <c r="VRY36" s="4696"/>
      <c r="VRZ36" s="4696"/>
      <c r="VSA36" s="4696"/>
      <c r="VSB36" s="4696"/>
      <c r="VSC36" s="4696"/>
      <c r="VSD36" s="4696"/>
      <c r="VSE36" s="4696"/>
      <c r="VSF36" s="4696"/>
      <c r="VSG36" s="4696"/>
      <c r="VSH36" s="4696"/>
      <c r="VSI36" s="4696"/>
      <c r="VSJ36" s="4696"/>
      <c r="VSK36" s="4696"/>
      <c r="VSL36" s="4696"/>
      <c r="VSM36" s="4696"/>
      <c r="VSN36" s="4696"/>
      <c r="VSO36" s="4696"/>
      <c r="VSP36" s="4696"/>
      <c r="VSQ36" s="4696"/>
      <c r="VSR36" s="4696"/>
      <c r="VSS36" s="4696"/>
      <c r="VST36" s="4696"/>
      <c r="VSU36" s="4696"/>
      <c r="VSV36" s="4696"/>
      <c r="VSW36" s="4696"/>
      <c r="VSX36" s="4696"/>
      <c r="VSY36" s="4696"/>
      <c r="VSZ36" s="4696"/>
      <c r="VTA36" s="4696"/>
      <c r="VTB36" s="4696"/>
      <c r="VTC36" s="4696"/>
      <c r="VTD36" s="4696"/>
      <c r="VTE36" s="4696"/>
      <c r="VTF36" s="4696"/>
      <c r="VTG36" s="4696"/>
      <c r="VTH36" s="4696"/>
      <c r="VTI36" s="4696"/>
      <c r="VTJ36" s="4696"/>
      <c r="VTK36" s="4696"/>
      <c r="VTL36" s="4696"/>
      <c r="VTM36" s="4696"/>
      <c r="VTN36" s="4696"/>
      <c r="VTO36" s="4696"/>
      <c r="VTP36" s="4696"/>
      <c r="VTQ36" s="4696"/>
      <c r="VTR36" s="4696"/>
      <c r="VTS36" s="4696"/>
      <c r="VTT36" s="4696"/>
      <c r="VTU36" s="4696"/>
      <c r="VTV36" s="4696"/>
      <c r="VTW36" s="4696"/>
      <c r="VTX36" s="4696"/>
      <c r="VTY36" s="4696"/>
      <c r="VTZ36" s="4696"/>
      <c r="VUA36" s="4696"/>
      <c r="VUB36" s="4696"/>
      <c r="VUC36" s="4696"/>
      <c r="VUD36" s="4696"/>
      <c r="VUE36" s="4696"/>
      <c r="VUF36" s="4696"/>
      <c r="VUG36" s="4696"/>
      <c r="VUH36" s="4696"/>
      <c r="VUI36" s="4696"/>
      <c r="VUJ36" s="4696"/>
      <c r="VUK36" s="4696"/>
      <c r="VUL36" s="4696"/>
      <c r="VUM36" s="4696"/>
      <c r="VUN36" s="4696"/>
      <c r="VUO36" s="4696"/>
      <c r="VUP36" s="4696"/>
      <c r="VUQ36" s="4696"/>
      <c r="VUR36" s="4696"/>
      <c r="VUS36" s="4696"/>
      <c r="VUT36" s="4696"/>
      <c r="VUU36" s="4696"/>
      <c r="VUV36" s="4696"/>
      <c r="VUW36" s="4696"/>
      <c r="VUX36" s="4696"/>
      <c r="VUY36" s="4696"/>
      <c r="VUZ36" s="4696"/>
      <c r="VVA36" s="4696"/>
      <c r="VVB36" s="4696"/>
      <c r="VVC36" s="4696"/>
      <c r="VVD36" s="4696"/>
      <c r="VVE36" s="4696"/>
      <c r="VVF36" s="4696"/>
      <c r="VVG36" s="4696"/>
      <c r="VVH36" s="4696"/>
      <c r="VVI36" s="4696"/>
      <c r="VVJ36" s="4696"/>
      <c r="VVK36" s="4696"/>
      <c r="VVL36" s="4696"/>
      <c r="VVM36" s="4696"/>
      <c r="VVN36" s="4696"/>
      <c r="VVO36" s="4696"/>
      <c r="VVP36" s="4696"/>
      <c r="VVQ36" s="4696"/>
      <c r="VVR36" s="4696"/>
      <c r="VVS36" s="4696"/>
      <c r="VVT36" s="4696"/>
      <c r="VVU36" s="4696"/>
      <c r="VVV36" s="4696"/>
      <c r="VVW36" s="4696"/>
      <c r="VVX36" s="4696"/>
      <c r="VVY36" s="4696"/>
      <c r="VVZ36" s="4696"/>
      <c r="VWA36" s="4696"/>
      <c r="VWB36" s="4696"/>
      <c r="VWC36" s="4696"/>
      <c r="VWD36" s="4696"/>
      <c r="VWE36" s="4696"/>
      <c r="VWF36" s="4696"/>
      <c r="VWG36" s="4696"/>
      <c r="VWH36" s="4696"/>
      <c r="VWI36" s="4696"/>
      <c r="VWJ36" s="4696"/>
      <c r="VWK36" s="4696"/>
      <c r="VWL36" s="4696"/>
      <c r="VWM36" s="4696"/>
      <c r="VWN36" s="4696"/>
      <c r="VWO36" s="4696"/>
      <c r="VWP36" s="4696"/>
      <c r="VWQ36" s="4696"/>
      <c r="VWR36" s="4696"/>
      <c r="VWS36" s="4696"/>
      <c r="VWT36" s="4696"/>
      <c r="VWU36" s="4696"/>
      <c r="VWV36" s="4696"/>
      <c r="VWW36" s="4696"/>
      <c r="VWX36" s="4696"/>
      <c r="VWY36" s="4696"/>
      <c r="VWZ36" s="4696"/>
      <c r="VXA36" s="4696"/>
      <c r="VXB36" s="4696"/>
      <c r="VXC36" s="4696"/>
      <c r="VXD36" s="4696"/>
      <c r="VXE36" s="4696"/>
      <c r="VXF36" s="4696"/>
      <c r="VXG36" s="4696"/>
      <c r="VXH36" s="4696"/>
      <c r="VXI36" s="4696"/>
      <c r="VXJ36" s="4696"/>
      <c r="VXK36" s="4696"/>
      <c r="VXL36" s="4696"/>
      <c r="VXM36" s="4696"/>
      <c r="VXN36" s="4696"/>
      <c r="VXO36" s="4696"/>
      <c r="VXP36" s="4696"/>
      <c r="VXQ36" s="4696"/>
      <c r="VXR36" s="4696"/>
      <c r="VXS36" s="4696"/>
      <c r="VXT36" s="4696"/>
      <c r="VXU36" s="4696"/>
      <c r="VXV36" s="4696"/>
      <c r="VXW36" s="4696"/>
      <c r="VXX36" s="4696"/>
      <c r="VXY36" s="4696"/>
      <c r="VXZ36" s="4696"/>
      <c r="VYA36" s="4696"/>
      <c r="VYB36" s="4696"/>
      <c r="VYC36" s="4696"/>
      <c r="VYD36" s="4696"/>
      <c r="VYE36" s="4696"/>
      <c r="VYF36" s="4696"/>
      <c r="VYG36" s="4696"/>
      <c r="VYH36" s="4696"/>
      <c r="VYI36" s="4696"/>
      <c r="VYJ36" s="4696"/>
      <c r="VYK36" s="4696"/>
      <c r="VYL36" s="4696"/>
      <c r="VYM36" s="4696"/>
      <c r="VYN36" s="4696"/>
      <c r="VYO36" s="4696"/>
      <c r="VYP36" s="4696"/>
      <c r="VYQ36" s="4696"/>
      <c r="VYR36" s="4696"/>
      <c r="VYS36" s="4696"/>
      <c r="VYT36" s="4696"/>
      <c r="VYU36" s="4696"/>
      <c r="VYV36" s="4696"/>
      <c r="VYW36" s="4696"/>
      <c r="VYX36" s="4696"/>
      <c r="VYY36" s="4696"/>
      <c r="VYZ36" s="4696"/>
      <c r="VZA36" s="4696"/>
      <c r="VZB36" s="4696"/>
      <c r="VZC36" s="4696"/>
      <c r="VZD36" s="4696"/>
      <c r="VZE36" s="4696"/>
      <c r="VZF36" s="4696"/>
      <c r="VZG36" s="4696"/>
      <c r="VZH36" s="4696"/>
      <c r="VZI36" s="4696"/>
      <c r="VZJ36" s="4696"/>
      <c r="VZK36" s="4696"/>
      <c r="VZL36" s="4696"/>
      <c r="VZM36" s="4696"/>
      <c r="VZN36" s="4696"/>
      <c r="VZO36" s="4696"/>
      <c r="VZP36" s="4696"/>
      <c r="VZQ36" s="4696"/>
      <c r="VZR36" s="4696"/>
      <c r="VZS36" s="4696"/>
      <c r="VZT36" s="4696"/>
      <c r="VZU36" s="4696"/>
      <c r="VZV36" s="4696"/>
      <c r="VZW36" s="4696"/>
      <c r="VZX36" s="4696"/>
      <c r="VZY36" s="4696"/>
      <c r="VZZ36" s="4696"/>
      <c r="WAA36" s="4696"/>
      <c r="WAB36" s="4696"/>
      <c r="WAC36" s="4696"/>
      <c r="WAD36" s="4696"/>
      <c r="WAE36" s="4696"/>
      <c r="WAF36" s="4696"/>
      <c r="WAG36" s="4696"/>
      <c r="WAH36" s="4696"/>
      <c r="WAI36" s="4696"/>
      <c r="WAJ36" s="4696"/>
      <c r="WAK36" s="4696"/>
      <c r="WAL36" s="4696"/>
      <c r="WAM36" s="4696"/>
      <c r="WAN36" s="4696"/>
      <c r="WAO36" s="4696"/>
      <c r="WAP36" s="4696"/>
      <c r="WAQ36" s="4696"/>
      <c r="WAR36" s="4696"/>
      <c r="WAS36" s="4696"/>
      <c r="WAT36" s="4696"/>
      <c r="WAU36" s="4696"/>
      <c r="WAV36" s="4696"/>
      <c r="WAW36" s="4696"/>
      <c r="WAX36" s="4696"/>
      <c r="WAY36" s="4696"/>
      <c r="WAZ36" s="4696"/>
      <c r="WBA36" s="4696"/>
      <c r="WBB36" s="4696"/>
      <c r="WBC36" s="4696"/>
      <c r="WBD36" s="4696"/>
      <c r="WBE36" s="4696"/>
      <c r="WBF36" s="4696"/>
      <c r="WBG36" s="4696"/>
      <c r="WBH36" s="4696"/>
      <c r="WBI36" s="4696"/>
      <c r="WBJ36" s="4696"/>
      <c r="WBK36" s="4696"/>
      <c r="WBL36" s="4696"/>
      <c r="WBM36" s="4696"/>
      <c r="WBN36" s="4696"/>
      <c r="WBO36" s="4696"/>
      <c r="WBP36" s="4696"/>
      <c r="WBQ36" s="4696"/>
      <c r="WBR36" s="4696"/>
      <c r="WBS36" s="4696"/>
      <c r="WBT36" s="4696"/>
      <c r="WBU36" s="4696"/>
      <c r="WBV36" s="4696"/>
      <c r="WBW36" s="4696"/>
      <c r="WBX36" s="4696"/>
      <c r="WBY36" s="4696"/>
      <c r="WBZ36" s="4696"/>
      <c r="WCA36" s="4696"/>
      <c r="WCB36" s="4696"/>
      <c r="WCC36" s="4696"/>
      <c r="WCD36" s="4696"/>
      <c r="WCE36" s="4696"/>
      <c r="WCF36" s="4696"/>
      <c r="WCG36" s="4696"/>
      <c r="WCH36" s="4696"/>
      <c r="WCI36" s="4696"/>
      <c r="WCJ36" s="4696"/>
      <c r="WCK36" s="4696"/>
      <c r="WCL36" s="4696"/>
      <c r="WCM36" s="4696"/>
      <c r="WCN36" s="4696"/>
      <c r="WCO36" s="4696"/>
      <c r="WCP36" s="4696"/>
      <c r="WCQ36" s="4696"/>
      <c r="WCR36" s="4696"/>
      <c r="WCS36" s="4696"/>
      <c r="WCT36" s="4696"/>
      <c r="WCU36" s="4696"/>
      <c r="WCV36" s="4696"/>
      <c r="WCW36" s="4696"/>
      <c r="WCX36" s="4696"/>
      <c r="WCY36" s="4696"/>
      <c r="WCZ36" s="4696"/>
      <c r="WDA36" s="4696"/>
      <c r="WDB36" s="4696"/>
      <c r="WDC36" s="4696"/>
      <c r="WDD36" s="4696"/>
      <c r="WDE36" s="4696"/>
      <c r="WDF36" s="4696"/>
      <c r="WDG36" s="4696"/>
      <c r="WDH36" s="4696"/>
      <c r="WDI36" s="4696"/>
      <c r="WDJ36" s="4696"/>
      <c r="WDK36" s="4696"/>
      <c r="WDL36" s="4696"/>
      <c r="WDM36" s="4696"/>
      <c r="WDN36" s="4696"/>
      <c r="WDO36" s="4696"/>
      <c r="WDP36" s="4696"/>
      <c r="WDQ36" s="4696"/>
      <c r="WDR36" s="4696"/>
      <c r="WDS36" s="4696"/>
      <c r="WDT36" s="4696"/>
      <c r="WDU36" s="4696"/>
      <c r="WDV36" s="4696"/>
      <c r="WDW36" s="4696"/>
      <c r="WDX36" s="4696"/>
      <c r="WDY36" s="4696"/>
      <c r="WDZ36" s="4696"/>
      <c r="WEA36" s="4696"/>
      <c r="WEB36" s="4696"/>
      <c r="WEC36" s="4696"/>
      <c r="WED36" s="4696"/>
      <c r="WEE36" s="4696"/>
      <c r="WEF36" s="4696"/>
      <c r="WEG36" s="4696"/>
      <c r="WEH36" s="4696"/>
      <c r="WEI36" s="4696"/>
      <c r="WEJ36" s="4696"/>
      <c r="WEK36" s="4696"/>
      <c r="WEL36" s="4696"/>
      <c r="WEM36" s="4696"/>
      <c r="WEN36" s="4696"/>
      <c r="WEO36" s="4696"/>
      <c r="WEP36" s="4696"/>
      <c r="WEQ36" s="4696"/>
      <c r="WER36" s="4696"/>
      <c r="WES36" s="4696"/>
      <c r="WET36" s="4696"/>
      <c r="WEU36" s="4696"/>
      <c r="WEV36" s="4696"/>
      <c r="WEW36" s="4696"/>
      <c r="WEX36" s="4696"/>
      <c r="WEY36" s="4696"/>
      <c r="WEZ36" s="4696"/>
      <c r="WFA36" s="4696"/>
      <c r="WFB36" s="4696"/>
      <c r="WFC36" s="4696"/>
      <c r="WFD36" s="4696"/>
      <c r="WFE36" s="4696"/>
      <c r="WFF36" s="4696"/>
      <c r="WFG36" s="4696"/>
      <c r="WFH36" s="4696"/>
      <c r="WFI36" s="4696"/>
      <c r="WFJ36" s="4696"/>
      <c r="WFK36" s="4696"/>
      <c r="WFL36" s="4696"/>
      <c r="WFM36" s="4696"/>
      <c r="WFN36" s="4696"/>
      <c r="WFO36" s="4696"/>
      <c r="WFP36" s="4696"/>
      <c r="WFQ36" s="4696"/>
      <c r="WFR36" s="4696"/>
      <c r="WFS36" s="4696"/>
      <c r="WFT36" s="4696"/>
      <c r="WFU36" s="4696"/>
      <c r="WFV36" s="4696"/>
      <c r="WFW36" s="4696"/>
      <c r="WFX36" s="4696"/>
      <c r="WFY36" s="4696"/>
      <c r="WFZ36" s="4696"/>
      <c r="WGA36" s="4696"/>
      <c r="WGB36" s="4696"/>
      <c r="WGC36" s="4696"/>
      <c r="WGD36" s="4696"/>
      <c r="WGE36" s="4696"/>
      <c r="WGF36" s="4696"/>
      <c r="WGG36" s="4696"/>
      <c r="WGH36" s="4696"/>
      <c r="WGI36" s="4696"/>
      <c r="WGJ36" s="4696"/>
      <c r="WGK36" s="4696"/>
      <c r="WGL36" s="4696"/>
      <c r="WGM36" s="4696"/>
      <c r="WGN36" s="4696"/>
      <c r="WGO36" s="4696"/>
      <c r="WGP36" s="4696"/>
      <c r="WGQ36" s="4696"/>
      <c r="WGR36" s="4696"/>
      <c r="WGS36" s="4696"/>
      <c r="WGT36" s="4696"/>
      <c r="WGU36" s="4696"/>
      <c r="WGV36" s="4696"/>
      <c r="WGW36" s="4696"/>
      <c r="WGX36" s="4696"/>
      <c r="WGY36" s="4696"/>
      <c r="WGZ36" s="4696"/>
      <c r="WHA36" s="4696"/>
      <c r="WHB36" s="4696"/>
      <c r="WHC36" s="4696"/>
      <c r="WHD36" s="4696"/>
      <c r="WHE36" s="4696"/>
      <c r="WHF36" s="4696"/>
      <c r="WHG36" s="4696"/>
      <c r="WHH36" s="4696"/>
      <c r="WHI36" s="4696"/>
      <c r="WHJ36" s="4696"/>
      <c r="WHK36" s="4696"/>
      <c r="WHL36" s="4696"/>
      <c r="WHM36" s="4696"/>
      <c r="WHN36" s="4696"/>
      <c r="WHO36" s="4696"/>
      <c r="WHP36" s="4696"/>
      <c r="WHQ36" s="4696"/>
      <c r="WHR36" s="4696"/>
      <c r="WHS36" s="4696"/>
      <c r="WHT36" s="4696"/>
      <c r="WHU36" s="4696"/>
      <c r="WHV36" s="4696"/>
      <c r="WHW36" s="4696"/>
      <c r="WHX36" s="4696"/>
      <c r="WHY36" s="4696"/>
      <c r="WHZ36" s="4696"/>
      <c r="WIA36" s="4696"/>
      <c r="WIB36" s="4696"/>
      <c r="WIC36" s="4696"/>
      <c r="WID36" s="4696"/>
      <c r="WIE36" s="4696"/>
      <c r="WIF36" s="4696"/>
      <c r="WIG36" s="4696"/>
      <c r="WIH36" s="4696"/>
      <c r="WII36" s="4696"/>
      <c r="WIJ36" s="4696"/>
      <c r="WIK36" s="4696"/>
      <c r="WIL36" s="4696"/>
      <c r="WIM36" s="4696"/>
      <c r="WIN36" s="4696"/>
      <c r="WIO36" s="4696"/>
      <c r="WIP36" s="4696"/>
      <c r="WIQ36" s="4696"/>
      <c r="WIR36" s="4696"/>
      <c r="WIS36" s="4696"/>
      <c r="WIT36" s="4696"/>
      <c r="WIU36" s="4696"/>
      <c r="WIV36" s="4696"/>
      <c r="WIW36" s="4696"/>
      <c r="WIX36" s="4696"/>
      <c r="WIY36" s="4696"/>
      <c r="WIZ36" s="4696"/>
      <c r="WJA36" s="4696"/>
      <c r="WJB36" s="4696"/>
      <c r="WJC36" s="4696"/>
      <c r="WJD36" s="4696"/>
      <c r="WJE36" s="4696"/>
      <c r="WJF36" s="4696"/>
      <c r="WJG36" s="4696"/>
      <c r="WJH36" s="4696"/>
      <c r="WJI36" s="4696"/>
      <c r="WJJ36" s="4696"/>
      <c r="WJK36" s="4696"/>
      <c r="WJL36" s="4696"/>
      <c r="WJM36" s="4696"/>
      <c r="WJN36" s="4696"/>
      <c r="WJO36" s="4696"/>
      <c r="WJP36" s="4696"/>
      <c r="WJQ36" s="4696"/>
      <c r="WJR36" s="4696"/>
      <c r="WJS36" s="4696"/>
      <c r="WJT36" s="4696"/>
      <c r="WJU36" s="4696"/>
      <c r="WJV36" s="4696"/>
      <c r="WJW36" s="4696"/>
      <c r="WJX36" s="4696"/>
      <c r="WJY36" s="4696"/>
      <c r="WJZ36" s="4696"/>
      <c r="WKA36" s="4696"/>
      <c r="WKB36" s="4696"/>
      <c r="WKC36" s="4696"/>
      <c r="WKD36" s="4696"/>
      <c r="WKE36" s="4696"/>
      <c r="WKF36" s="4696"/>
      <c r="WKG36" s="4696"/>
      <c r="WKH36" s="4696"/>
      <c r="WKI36" s="4696"/>
      <c r="WKJ36" s="4696"/>
      <c r="WKK36" s="4696"/>
      <c r="WKL36" s="4696"/>
      <c r="WKM36" s="4696"/>
      <c r="WKN36" s="4696"/>
      <c r="WKO36" s="4696"/>
      <c r="WKP36" s="4696"/>
      <c r="WKQ36" s="4696"/>
      <c r="WKR36" s="4696"/>
      <c r="WKS36" s="4696"/>
      <c r="WKT36" s="4696"/>
      <c r="WKU36" s="4696"/>
      <c r="WKV36" s="4696"/>
      <c r="WKW36" s="4696"/>
      <c r="WKX36" s="4696"/>
      <c r="WKY36" s="4696"/>
      <c r="WKZ36" s="4696"/>
      <c r="WLA36" s="4696"/>
      <c r="WLB36" s="4696"/>
      <c r="WLC36" s="4696"/>
      <c r="WLD36" s="4696"/>
      <c r="WLE36" s="4696"/>
      <c r="WLF36" s="4696"/>
      <c r="WLG36" s="4696"/>
      <c r="WLH36" s="4696"/>
      <c r="WLI36" s="4696"/>
      <c r="WLJ36" s="4696"/>
      <c r="WLK36" s="4696"/>
      <c r="WLL36" s="4696"/>
      <c r="WLM36" s="4696"/>
      <c r="WLN36" s="4696"/>
      <c r="WLO36" s="4696"/>
      <c r="WLP36" s="4696"/>
      <c r="WLQ36" s="4696"/>
      <c r="WLR36" s="4696"/>
      <c r="WLS36" s="4696"/>
      <c r="WLT36" s="4696"/>
      <c r="WLU36" s="4696"/>
      <c r="WLV36" s="4696"/>
      <c r="WLW36" s="4696"/>
      <c r="WLX36" s="4696"/>
      <c r="WLY36" s="4696"/>
      <c r="WLZ36" s="4696"/>
      <c r="WMA36" s="4696"/>
      <c r="WMB36" s="4696"/>
      <c r="WMC36" s="4696"/>
      <c r="WMD36" s="4696"/>
      <c r="WME36" s="4696"/>
      <c r="WMF36" s="4696"/>
      <c r="WMG36" s="4696"/>
      <c r="WMH36" s="4696"/>
      <c r="WMI36" s="4696"/>
      <c r="WMJ36" s="4696"/>
      <c r="WMK36" s="4696"/>
      <c r="WML36" s="4696"/>
      <c r="WMM36" s="4696"/>
      <c r="WMN36" s="4696"/>
      <c r="WMO36" s="4696"/>
      <c r="WMP36" s="4696"/>
      <c r="WMQ36" s="4696"/>
      <c r="WMR36" s="4696"/>
      <c r="WMS36" s="4696"/>
      <c r="WMT36" s="4696"/>
      <c r="WMU36" s="4696"/>
      <c r="WMV36" s="4696"/>
      <c r="WMW36" s="4696"/>
      <c r="WMX36" s="4696"/>
      <c r="WMY36" s="4696"/>
      <c r="WMZ36" s="4696"/>
      <c r="WNA36" s="4696"/>
      <c r="WNB36" s="4696"/>
      <c r="WNC36" s="4696"/>
      <c r="WND36" s="4696"/>
      <c r="WNE36" s="4696"/>
      <c r="WNF36" s="4696"/>
      <c r="WNG36" s="4696"/>
      <c r="WNH36" s="4696"/>
      <c r="WNI36" s="4696"/>
      <c r="WNJ36" s="4696"/>
      <c r="WNK36" s="4696"/>
      <c r="WNL36" s="4696"/>
      <c r="WNM36" s="4696"/>
      <c r="WNN36" s="4696"/>
      <c r="WNO36" s="4696"/>
      <c r="WNP36" s="4696"/>
      <c r="WNQ36" s="4696"/>
      <c r="WNR36" s="4696"/>
      <c r="WNS36" s="4696"/>
      <c r="WNT36" s="4696"/>
      <c r="WNU36" s="4696"/>
      <c r="WNV36" s="4696"/>
      <c r="WNW36" s="4696"/>
      <c r="WNX36" s="4696"/>
      <c r="WNY36" s="4696"/>
      <c r="WNZ36" s="4696"/>
      <c r="WOA36" s="4696"/>
      <c r="WOB36" s="4696"/>
      <c r="WOC36" s="4696"/>
      <c r="WOD36" s="4696"/>
      <c r="WOE36" s="4696"/>
      <c r="WOF36" s="4696"/>
      <c r="WOG36" s="4696"/>
      <c r="WOH36" s="4696"/>
      <c r="WOI36" s="4696"/>
      <c r="WOJ36" s="4696"/>
      <c r="WOK36" s="4696"/>
      <c r="WOL36" s="4696"/>
      <c r="WOM36" s="4696"/>
      <c r="WON36" s="4696"/>
      <c r="WOO36" s="4696"/>
      <c r="WOP36" s="4696"/>
      <c r="WOQ36" s="4696"/>
      <c r="WOR36" s="4696"/>
      <c r="WOS36" s="4696"/>
      <c r="WOT36" s="4696"/>
      <c r="WOU36" s="4696"/>
      <c r="WOV36" s="4696"/>
      <c r="WOW36" s="4696"/>
      <c r="WOX36" s="4696"/>
      <c r="WOY36" s="4696"/>
      <c r="WOZ36" s="4696"/>
      <c r="WPA36" s="4696"/>
      <c r="WPB36" s="4696"/>
      <c r="WPC36" s="4696"/>
      <c r="WPD36" s="4696"/>
      <c r="WPE36" s="4696"/>
      <c r="WPF36" s="4696"/>
      <c r="WPG36" s="4696"/>
      <c r="WPH36" s="4696"/>
      <c r="WPI36" s="4696"/>
      <c r="WPJ36" s="4696"/>
      <c r="WPK36" s="4696"/>
      <c r="WPL36" s="4696"/>
      <c r="WPM36" s="4696"/>
      <c r="WPN36" s="4696"/>
      <c r="WPO36" s="4696"/>
      <c r="WPP36" s="4696"/>
      <c r="WPQ36" s="4696"/>
      <c r="WPR36" s="4696"/>
      <c r="WPS36" s="4696"/>
      <c r="WPT36" s="4696"/>
      <c r="WPU36" s="4696"/>
      <c r="WPV36" s="4696"/>
      <c r="WPW36" s="4696"/>
      <c r="WPX36" s="4696"/>
      <c r="WPY36" s="4696"/>
      <c r="WPZ36" s="4696"/>
      <c r="WQA36" s="4696"/>
      <c r="WQB36" s="4696"/>
      <c r="WQC36" s="4696"/>
      <c r="WQD36" s="4696"/>
      <c r="WQE36" s="4696"/>
      <c r="WQF36" s="4696"/>
      <c r="WQG36" s="4696"/>
      <c r="WQH36" s="4696"/>
      <c r="WQI36" s="4696"/>
      <c r="WQJ36" s="4696"/>
      <c r="WQK36" s="4696"/>
      <c r="WQL36" s="4696"/>
      <c r="WQM36" s="4696"/>
      <c r="WQN36" s="4696"/>
      <c r="WQO36" s="4696"/>
      <c r="WQP36" s="4696"/>
      <c r="WQQ36" s="4696"/>
      <c r="WQR36" s="4696"/>
      <c r="WQS36" s="4696"/>
      <c r="WQT36" s="4696"/>
      <c r="WQU36" s="4696"/>
      <c r="WQV36" s="4696"/>
      <c r="WQW36" s="4696"/>
      <c r="WQX36" s="4696"/>
      <c r="WQY36" s="4696"/>
      <c r="WQZ36" s="4696"/>
      <c r="WRA36" s="4696"/>
      <c r="WRB36" s="4696"/>
      <c r="WRC36" s="4696"/>
      <c r="WRD36" s="4696"/>
      <c r="WRE36" s="4696"/>
      <c r="WRF36" s="4696"/>
      <c r="WRG36" s="4696"/>
      <c r="WRH36" s="4696"/>
      <c r="WRI36" s="4696"/>
      <c r="WRJ36" s="4696"/>
      <c r="WRK36" s="4696"/>
      <c r="WRL36" s="4696"/>
      <c r="WRM36" s="4696"/>
      <c r="WRN36" s="4696"/>
      <c r="WRO36" s="4696"/>
      <c r="WRP36" s="4696"/>
      <c r="WRQ36" s="4696"/>
      <c r="WRR36" s="4696"/>
      <c r="WRS36" s="4696"/>
      <c r="WRT36" s="4696"/>
      <c r="WRU36" s="4696"/>
      <c r="WRV36" s="4696"/>
      <c r="WRW36" s="4696"/>
      <c r="WRX36" s="4696"/>
      <c r="WRY36" s="4696"/>
      <c r="WRZ36" s="4696"/>
      <c r="WSA36" s="4696"/>
      <c r="WSB36" s="4696"/>
      <c r="WSC36" s="4696"/>
      <c r="WSD36" s="4696"/>
      <c r="WSE36" s="4696"/>
      <c r="WSF36" s="4696"/>
      <c r="WSG36" s="4696"/>
      <c r="WSH36" s="4696"/>
      <c r="WSI36" s="4696"/>
      <c r="WSJ36" s="4696"/>
      <c r="WSK36" s="4696"/>
      <c r="WSL36" s="4696"/>
      <c r="WSM36" s="4696"/>
      <c r="WSN36" s="4696"/>
      <c r="WSO36" s="4696"/>
      <c r="WSP36" s="4696"/>
      <c r="WSQ36" s="4696"/>
      <c r="WSR36" s="4696"/>
      <c r="WSS36" s="4696"/>
      <c r="WST36" s="4696"/>
      <c r="WSU36" s="4696"/>
      <c r="WSV36" s="4696"/>
      <c r="WSW36" s="4696"/>
      <c r="WSX36" s="4696"/>
      <c r="WSY36" s="4696"/>
      <c r="WSZ36" s="4696"/>
      <c r="WTA36" s="4696"/>
      <c r="WTB36" s="4696"/>
      <c r="WTC36" s="4696"/>
      <c r="WTD36" s="4696"/>
      <c r="WTE36" s="4696"/>
      <c r="WTF36" s="4696"/>
      <c r="WTG36" s="4696"/>
      <c r="WTH36" s="4696"/>
      <c r="WTI36" s="4696"/>
      <c r="WTJ36" s="4696"/>
      <c r="WTK36" s="4696"/>
      <c r="WTL36" s="4696"/>
      <c r="WTM36" s="4696"/>
      <c r="WTN36" s="4696"/>
      <c r="WTO36" s="4696"/>
      <c r="WTP36" s="4696"/>
      <c r="WTQ36" s="4696"/>
      <c r="WTR36" s="4696"/>
      <c r="WTS36" s="4696"/>
      <c r="WTT36" s="4696"/>
      <c r="WTU36" s="4696"/>
      <c r="WTV36" s="4696"/>
      <c r="WTW36" s="4696"/>
      <c r="WTX36" s="4696"/>
      <c r="WTY36" s="4696"/>
      <c r="WTZ36" s="4696"/>
      <c r="WUA36" s="4696"/>
      <c r="WUB36" s="4696"/>
      <c r="WUC36" s="4696"/>
      <c r="WUD36" s="4696"/>
      <c r="WUE36" s="4696"/>
      <c r="WUF36" s="4696"/>
      <c r="WUG36" s="4696"/>
      <c r="WUH36" s="4696"/>
      <c r="WUI36" s="4696"/>
      <c r="WUJ36" s="4696"/>
      <c r="WUK36" s="4696"/>
      <c r="WUL36" s="4696"/>
      <c r="WUM36" s="4696"/>
      <c r="WUN36" s="4696"/>
      <c r="WUO36" s="4696"/>
      <c r="WUP36" s="4696"/>
      <c r="WUQ36" s="4696"/>
      <c r="WUR36" s="4696"/>
      <c r="WUS36" s="4696"/>
      <c r="WUT36" s="4696"/>
      <c r="WUU36" s="4696"/>
      <c r="WUV36" s="4696"/>
      <c r="WUW36" s="4696"/>
      <c r="WUX36" s="4696"/>
      <c r="WUY36" s="4696"/>
      <c r="WUZ36" s="4696"/>
      <c r="WVA36" s="4696"/>
      <c r="WVB36" s="4696"/>
      <c r="WVC36" s="4696"/>
      <c r="WVD36" s="4696"/>
      <c r="WVE36" s="4696"/>
      <c r="WVF36" s="4696"/>
      <c r="WVG36" s="4696"/>
      <c r="WVH36" s="4696"/>
      <c r="WVI36" s="4696"/>
      <c r="WVJ36" s="4696"/>
      <c r="WVK36" s="4696"/>
      <c r="WVL36" s="4696"/>
      <c r="WVM36" s="4696"/>
      <c r="WVN36" s="4696"/>
      <c r="WVO36" s="4696"/>
      <c r="WVP36" s="4696"/>
      <c r="WVQ36" s="4696"/>
      <c r="WVR36" s="4696"/>
      <c r="WVS36" s="4696"/>
      <c r="WVT36" s="4696"/>
      <c r="WVU36" s="4696"/>
      <c r="WVV36" s="4696"/>
      <c r="WVW36" s="4696"/>
      <c r="WVX36" s="4696"/>
      <c r="WVY36" s="4696"/>
      <c r="WVZ36" s="4696"/>
      <c r="WWA36" s="4696"/>
      <c r="WWB36" s="4696"/>
      <c r="WWC36" s="4696"/>
      <c r="WWD36" s="4696"/>
      <c r="WWE36" s="4696"/>
      <c r="WWF36" s="4696"/>
      <c r="WWG36" s="4696"/>
      <c r="WWH36" s="4696"/>
      <c r="WWI36" s="4696"/>
      <c r="WWJ36" s="4696"/>
      <c r="WWK36" s="4696"/>
      <c r="WWL36" s="4696"/>
      <c r="WWM36" s="4696"/>
      <c r="WWN36" s="4696"/>
      <c r="WWO36" s="4696"/>
      <c r="WWP36" s="4696"/>
      <c r="WWQ36" s="4696"/>
      <c r="WWR36" s="4696"/>
      <c r="WWS36" s="4696"/>
      <c r="WWT36" s="4696"/>
      <c r="WWU36" s="4696"/>
      <c r="WWV36" s="4696"/>
      <c r="WWW36" s="4696"/>
      <c r="WWX36" s="4696"/>
      <c r="WWY36" s="4696"/>
      <c r="WWZ36" s="4696"/>
      <c r="WXA36" s="4696"/>
      <c r="WXB36" s="4696"/>
      <c r="WXC36" s="4696"/>
      <c r="WXD36" s="4696"/>
      <c r="WXE36" s="4696"/>
      <c r="WXF36" s="4696"/>
      <c r="WXG36" s="4696"/>
      <c r="WXH36" s="4696"/>
      <c r="WXI36" s="4696"/>
      <c r="WXJ36" s="4696"/>
      <c r="WXK36" s="4696"/>
      <c r="WXL36" s="4696"/>
      <c r="WXM36" s="4696"/>
      <c r="WXN36" s="4696"/>
      <c r="WXO36" s="4696"/>
      <c r="WXP36" s="4696"/>
      <c r="WXQ36" s="4696"/>
      <c r="WXR36" s="4696"/>
      <c r="WXS36" s="4696"/>
      <c r="WXT36" s="4696"/>
      <c r="WXU36" s="4696"/>
      <c r="WXV36" s="4696"/>
      <c r="WXW36" s="4696"/>
      <c r="WXX36" s="4696"/>
      <c r="WXY36" s="4696"/>
      <c r="WXZ36" s="4696"/>
      <c r="WYA36" s="4696"/>
      <c r="WYB36" s="4696"/>
      <c r="WYC36" s="4696"/>
      <c r="WYD36" s="4696"/>
      <c r="WYE36" s="4696"/>
      <c r="WYF36" s="4696"/>
      <c r="WYG36" s="4696"/>
      <c r="WYH36" s="4696"/>
      <c r="WYI36" s="4696"/>
      <c r="WYJ36" s="4696"/>
      <c r="WYK36" s="4696"/>
      <c r="WYL36" s="4696"/>
      <c r="WYM36" s="4696"/>
      <c r="WYN36" s="4696"/>
      <c r="WYO36" s="4696"/>
      <c r="WYP36" s="4696"/>
      <c r="WYQ36" s="4696"/>
      <c r="WYR36" s="4696"/>
      <c r="WYS36" s="4696"/>
      <c r="WYT36" s="4696"/>
      <c r="WYU36" s="4696"/>
      <c r="WYV36" s="4696"/>
      <c r="WYW36" s="4696"/>
      <c r="WYX36" s="4696"/>
      <c r="WYY36" s="4696"/>
      <c r="WYZ36" s="4696"/>
      <c r="WZA36" s="4696"/>
      <c r="WZB36" s="4696"/>
      <c r="WZC36" s="4696"/>
      <c r="WZD36" s="4696"/>
      <c r="WZE36" s="4696"/>
      <c r="WZF36" s="4696"/>
      <c r="WZG36" s="4696"/>
      <c r="WZH36" s="4696"/>
      <c r="WZI36" s="4696"/>
      <c r="WZJ36" s="4696"/>
      <c r="WZK36" s="4696"/>
      <c r="WZL36" s="4696"/>
      <c r="WZM36" s="4696"/>
      <c r="WZN36" s="4696"/>
      <c r="WZO36" s="4696"/>
      <c r="WZP36" s="4696"/>
      <c r="WZQ36" s="4696"/>
      <c r="WZR36" s="4696"/>
      <c r="WZS36" s="4696"/>
      <c r="WZT36" s="4696"/>
      <c r="WZU36" s="4696"/>
      <c r="WZV36" s="4696"/>
      <c r="WZW36" s="4696"/>
      <c r="WZX36" s="4696"/>
      <c r="WZY36" s="4696"/>
      <c r="WZZ36" s="4696"/>
      <c r="XAA36" s="4696"/>
      <c r="XAB36" s="4696"/>
      <c r="XAC36" s="4696"/>
      <c r="XAD36" s="4696"/>
      <c r="XAE36" s="4696"/>
      <c r="XAF36" s="4696"/>
      <c r="XAG36" s="4696"/>
      <c r="XAH36" s="4696"/>
      <c r="XAI36" s="4696"/>
      <c r="XAJ36" s="4696"/>
      <c r="XAK36" s="4696"/>
      <c r="XAL36" s="4696"/>
      <c r="XAM36" s="4696"/>
      <c r="XAN36" s="4696"/>
      <c r="XAO36" s="4696"/>
      <c r="XAP36" s="4696"/>
      <c r="XAQ36" s="4696"/>
      <c r="XAR36" s="4696"/>
      <c r="XAS36" s="4696"/>
      <c r="XAT36" s="4696"/>
      <c r="XAU36" s="4696"/>
      <c r="XAV36" s="4696"/>
      <c r="XAW36" s="4696"/>
      <c r="XAX36" s="4696"/>
      <c r="XAY36" s="4696"/>
      <c r="XAZ36" s="4696"/>
      <c r="XBA36" s="4696"/>
      <c r="XBB36" s="4696"/>
      <c r="XBC36" s="4696"/>
      <c r="XBD36" s="4696"/>
      <c r="XBE36" s="4696"/>
      <c r="XBF36" s="4696"/>
      <c r="XBG36" s="4696"/>
      <c r="XBH36" s="4696"/>
      <c r="XBI36" s="4696"/>
      <c r="XBJ36" s="4696"/>
      <c r="XBK36" s="4696"/>
      <c r="XBL36" s="4696"/>
      <c r="XBM36" s="4696"/>
      <c r="XBN36" s="4696"/>
      <c r="XBO36" s="4696"/>
      <c r="XBP36" s="4696"/>
      <c r="XBQ36" s="4696"/>
      <c r="XBR36" s="4696"/>
      <c r="XBS36" s="4696"/>
      <c r="XBT36" s="4696"/>
      <c r="XBU36" s="4696"/>
      <c r="XBV36" s="4696"/>
      <c r="XBW36" s="4696"/>
      <c r="XBX36" s="4696"/>
      <c r="XBY36" s="4696"/>
      <c r="XBZ36" s="4696"/>
      <c r="XCA36" s="4696"/>
      <c r="XCB36" s="4696"/>
      <c r="XCC36" s="4696"/>
      <c r="XCD36" s="4696"/>
      <c r="XCE36" s="4696"/>
      <c r="XCF36" s="4696"/>
      <c r="XCG36" s="4696"/>
      <c r="XCH36" s="4696"/>
      <c r="XCI36" s="4696"/>
      <c r="XCJ36" s="4696"/>
      <c r="XCK36" s="4696"/>
      <c r="XCL36" s="4696"/>
      <c r="XCM36" s="4696"/>
      <c r="XCN36" s="4696"/>
      <c r="XCO36" s="4696"/>
      <c r="XCP36" s="4696"/>
      <c r="XCQ36" s="4696"/>
      <c r="XCR36" s="4696"/>
      <c r="XCS36" s="4696"/>
      <c r="XCT36" s="4696"/>
      <c r="XCU36" s="4696"/>
      <c r="XCV36" s="4696"/>
      <c r="XCW36" s="4696"/>
      <c r="XCX36" s="4696"/>
      <c r="XCY36" s="4696"/>
      <c r="XCZ36" s="4696"/>
      <c r="XDA36" s="4696"/>
      <c r="XDB36" s="4696"/>
      <c r="XDC36" s="4696"/>
      <c r="XDD36" s="4696"/>
      <c r="XDE36" s="4696"/>
      <c r="XDF36" s="4696"/>
      <c r="XDG36" s="4696"/>
      <c r="XDH36" s="4696"/>
      <c r="XDI36" s="4696"/>
      <c r="XDJ36" s="4696"/>
      <c r="XDK36" s="4696"/>
      <c r="XDL36" s="4696"/>
      <c r="XDM36" s="4696"/>
      <c r="XDN36" s="4696"/>
      <c r="XDO36" s="4696"/>
      <c r="XDP36" s="4696"/>
      <c r="XDQ36" s="4696"/>
      <c r="XDR36" s="4696"/>
      <c r="XDS36" s="4696"/>
      <c r="XDT36" s="4696"/>
      <c r="XDU36" s="4696"/>
      <c r="XDV36" s="4696"/>
      <c r="XDW36" s="4696"/>
      <c r="XDX36" s="4696"/>
      <c r="XDY36" s="4696"/>
      <c r="XDZ36" s="4696"/>
      <c r="XEA36" s="4696"/>
      <c r="XEB36" s="4696"/>
      <c r="XEC36" s="4696"/>
      <c r="XED36" s="4696"/>
      <c r="XEE36" s="4696"/>
      <c r="XEF36" s="4696"/>
      <c r="XEG36" s="4696"/>
      <c r="XEH36" s="4696"/>
      <c r="XEI36" s="4696"/>
      <c r="XEJ36" s="4696"/>
      <c r="XEK36" s="4696"/>
      <c r="XEL36" s="4696"/>
      <c r="XEM36" s="4696"/>
      <c r="XEN36" s="4696"/>
      <c r="XEO36" s="4696"/>
      <c r="XEP36" s="4696"/>
      <c r="XEQ36" s="4696"/>
      <c r="XER36" s="4696"/>
      <c r="XES36" s="4696"/>
      <c r="XET36" s="4696"/>
      <c r="XEU36" s="4696"/>
      <c r="XEV36" s="4696"/>
      <c r="XEW36" s="4696"/>
      <c r="XEX36" s="4696"/>
      <c r="XEY36" s="4696"/>
      <c r="XEZ36" s="4696"/>
      <c r="XFA36" s="4696"/>
      <c r="XFB36" s="4696"/>
      <c r="XFC36" s="4696"/>
      <c r="XFD36" s="4696"/>
    </row>
    <row r="37" spans="1:16384" ht="10.5" customHeight="1">
      <c r="A37" s="4560"/>
      <c r="B37" s="4560"/>
      <c r="C37" s="4560"/>
      <c r="D37" s="4560"/>
      <c r="E37" s="4560"/>
      <c r="F37" s="4560"/>
      <c r="G37" s="4560"/>
      <c r="H37" s="4560"/>
      <c r="I37" s="4560"/>
      <c r="J37" s="4560"/>
      <c r="K37" s="4560"/>
      <c r="L37" s="4560"/>
      <c r="M37" s="4560"/>
      <c r="N37" s="4560"/>
      <c r="O37" s="4560"/>
      <c r="P37" s="4560"/>
      <c r="Q37" s="4560"/>
      <c r="R37" s="4560"/>
      <c r="S37" s="4560"/>
      <c r="T37" s="4560"/>
      <c r="U37" s="4560"/>
      <c r="V37" s="4560"/>
      <c r="W37" s="4560"/>
      <c r="X37" s="4560"/>
      <c r="Y37" s="4560"/>
      <c r="Z37" s="4560"/>
      <c r="AA37" s="4560"/>
      <c r="AB37" s="4560"/>
      <c r="AC37" s="4560"/>
      <c r="AD37" s="4560"/>
      <c r="AE37" s="4560"/>
      <c r="AF37" s="4560"/>
      <c r="AG37" s="4560"/>
      <c r="AH37" s="4560"/>
      <c r="AI37" s="4560"/>
      <c r="AJ37" s="4560"/>
      <c r="AK37" s="4560"/>
      <c r="AL37" s="4560"/>
      <c r="AM37" s="4560"/>
      <c r="AN37" s="4560"/>
      <c r="AO37" s="4560"/>
      <c r="AP37" s="4560"/>
      <c r="AQ37" s="4560"/>
      <c r="AR37" s="4560"/>
      <c r="AS37" s="4560"/>
      <c r="AT37" s="4560"/>
      <c r="AU37" s="4560"/>
      <c r="AV37" s="4560"/>
      <c r="AW37" s="4560"/>
      <c r="AX37" s="4560"/>
      <c r="AY37" s="4560"/>
      <c r="AZ37" s="4560"/>
      <c r="BA37" s="4560"/>
      <c r="BB37" s="4560"/>
      <c r="BC37" s="4560"/>
      <c r="BD37" s="4560"/>
      <c r="BE37" s="4560"/>
      <c r="BF37" s="4560"/>
      <c r="BG37" s="4560"/>
      <c r="BH37" s="4560"/>
      <c r="BI37" s="4560"/>
      <c r="BJ37" s="4560"/>
      <c r="BK37" s="4560"/>
      <c r="BL37" s="4560"/>
      <c r="BM37" s="4560"/>
      <c r="BN37" s="4560"/>
      <c r="BO37" s="4560"/>
      <c r="BP37" s="4560"/>
      <c r="BQ37" s="4560"/>
      <c r="BR37" s="4560"/>
      <c r="BS37" s="4560"/>
      <c r="BT37" s="4560"/>
      <c r="BU37" s="4560"/>
      <c r="BV37" s="4560"/>
      <c r="BW37" s="4560"/>
      <c r="BX37" s="4560"/>
      <c r="BY37" s="4560"/>
      <c r="BZ37" s="4560"/>
      <c r="CA37" s="4560"/>
      <c r="CB37" s="4560"/>
      <c r="CC37" s="4560"/>
      <c r="CD37" s="4560"/>
      <c r="CE37" s="4560"/>
      <c r="CF37" s="4560"/>
      <c r="CG37" s="4560"/>
      <c r="CH37" s="4560"/>
      <c r="CI37" s="4560"/>
      <c r="CJ37" s="4560"/>
      <c r="CK37" s="4560"/>
      <c r="CL37" s="4560"/>
      <c r="CM37" s="4560"/>
      <c r="CN37" s="4560"/>
      <c r="CO37" s="4560"/>
      <c r="CP37" s="4560"/>
      <c r="CQ37" s="4560"/>
      <c r="CR37" s="4560"/>
      <c r="CS37" s="4560"/>
      <c r="CT37" s="4560"/>
      <c r="CU37" s="4560"/>
      <c r="CV37" s="4560"/>
      <c r="CW37" s="4560"/>
      <c r="CX37" s="4560"/>
      <c r="CY37" s="4560"/>
      <c r="CZ37" s="4560"/>
      <c r="DA37" s="4560"/>
      <c r="DB37" s="4560"/>
      <c r="DC37" s="4560"/>
      <c r="DD37" s="4560"/>
      <c r="DE37" s="4560"/>
      <c r="DF37" s="4560"/>
      <c r="DG37" s="4560"/>
      <c r="DH37" s="4560"/>
      <c r="DI37" s="4560"/>
      <c r="DJ37" s="4560"/>
      <c r="DK37" s="4560"/>
      <c r="DL37" s="4560"/>
      <c r="DM37" s="4560"/>
      <c r="DN37" s="4560"/>
      <c r="DO37" s="4560"/>
      <c r="DP37" s="4560"/>
      <c r="DQ37" s="4560"/>
      <c r="DR37" s="4560"/>
      <c r="DS37" s="4560"/>
      <c r="DT37" s="4560"/>
      <c r="DU37" s="4560"/>
      <c r="DV37" s="4560"/>
      <c r="DW37" s="4560"/>
      <c r="DX37" s="4560"/>
      <c r="DY37" s="4560"/>
      <c r="DZ37" s="4560"/>
      <c r="EA37" s="4560"/>
      <c r="EB37" s="4560"/>
      <c r="EC37" s="4560"/>
      <c r="ED37" s="4560"/>
      <c r="EE37" s="4560"/>
      <c r="EF37" s="4560"/>
      <c r="EG37" s="4560"/>
      <c r="EH37" s="4560"/>
      <c r="EI37" s="4560"/>
      <c r="EJ37" s="4560"/>
      <c r="EK37" s="4560"/>
      <c r="EL37" s="4560"/>
      <c r="EM37" s="4560"/>
      <c r="EN37" s="4560"/>
      <c r="EO37" s="4560"/>
      <c r="EP37" s="4560"/>
      <c r="EQ37" s="4560"/>
      <c r="ER37" s="4560"/>
      <c r="ES37" s="4560"/>
      <c r="ET37" s="4560"/>
      <c r="EU37" s="4560"/>
      <c r="EV37" s="4560"/>
      <c r="EW37" s="4560"/>
      <c r="EX37" s="4560"/>
      <c r="EY37" s="4560"/>
      <c r="EZ37" s="4560"/>
      <c r="FA37" s="4560"/>
      <c r="FB37" s="4560"/>
      <c r="FC37" s="4560"/>
      <c r="FD37" s="4560"/>
      <c r="FE37" s="4560"/>
      <c r="FF37" s="4560"/>
      <c r="FG37" s="4560"/>
      <c r="FH37" s="4560"/>
      <c r="FI37" s="4560"/>
      <c r="FJ37" s="4560"/>
      <c r="FK37" s="4560"/>
      <c r="FL37" s="4560"/>
      <c r="FM37" s="4560"/>
      <c r="FN37" s="4560"/>
      <c r="FO37" s="4560"/>
      <c r="FP37" s="4560"/>
      <c r="FQ37" s="4560"/>
      <c r="FR37" s="4560"/>
      <c r="FS37" s="4560"/>
      <c r="FT37" s="4560"/>
      <c r="FU37" s="4560"/>
      <c r="FV37" s="4560"/>
      <c r="FW37" s="4560"/>
      <c r="FX37" s="4560"/>
      <c r="FY37" s="4560"/>
      <c r="FZ37" s="4560"/>
      <c r="GA37" s="4560"/>
      <c r="GB37" s="4560"/>
      <c r="GC37" s="4560"/>
      <c r="GD37" s="4560"/>
      <c r="GE37" s="4560"/>
      <c r="GF37" s="4560"/>
      <c r="GG37" s="4560"/>
      <c r="GH37" s="4560"/>
      <c r="GI37" s="4560"/>
      <c r="GJ37" s="4560"/>
      <c r="GK37" s="4560"/>
      <c r="GL37" s="4560"/>
      <c r="GM37" s="4560"/>
      <c r="GN37" s="4560"/>
      <c r="GO37" s="4560"/>
      <c r="GP37" s="4560"/>
      <c r="GQ37" s="4560"/>
      <c r="GR37" s="4560"/>
      <c r="GS37" s="4560"/>
      <c r="GT37" s="4560"/>
      <c r="GU37" s="4560"/>
      <c r="GV37" s="4560"/>
      <c r="GW37" s="4560"/>
      <c r="GX37" s="4560"/>
      <c r="GY37" s="4560"/>
      <c r="GZ37" s="4560"/>
      <c r="HA37" s="4560"/>
      <c r="HB37" s="4560"/>
      <c r="HC37" s="4560"/>
      <c r="HD37" s="4560"/>
      <c r="HE37" s="4560"/>
      <c r="HF37" s="4560"/>
      <c r="HG37" s="4560"/>
      <c r="HH37" s="4560"/>
      <c r="HI37" s="4560"/>
      <c r="HJ37" s="4560"/>
      <c r="HK37" s="4560"/>
      <c r="HL37" s="4560"/>
      <c r="HM37" s="4560"/>
      <c r="HN37" s="4560"/>
      <c r="HO37" s="4560"/>
      <c r="HP37" s="4560"/>
      <c r="HQ37" s="4560"/>
      <c r="HR37" s="4560"/>
      <c r="HS37" s="4560"/>
      <c r="HT37" s="4560"/>
      <c r="HU37" s="4560"/>
      <c r="HV37" s="4560"/>
      <c r="HW37" s="4560"/>
      <c r="HX37" s="4560"/>
      <c r="HY37" s="4560"/>
      <c r="HZ37" s="4560"/>
      <c r="IA37" s="4560"/>
      <c r="IB37" s="4560"/>
      <c r="IC37" s="4560"/>
      <c r="ID37" s="4560"/>
      <c r="IE37" s="4560"/>
      <c r="IF37" s="4560"/>
      <c r="IG37" s="4560"/>
      <c r="IH37" s="4560"/>
      <c r="II37" s="4560"/>
      <c r="IJ37" s="4560"/>
      <c r="IK37" s="4560"/>
      <c r="IL37" s="4560"/>
      <c r="IM37" s="4560"/>
      <c r="IN37" s="4560"/>
      <c r="IO37" s="4560"/>
      <c r="IP37" s="4560"/>
      <c r="IQ37" s="4560"/>
      <c r="IR37" s="4560"/>
      <c r="IS37" s="4560"/>
      <c r="IT37" s="4560"/>
      <c r="IU37" s="4560"/>
      <c r="IV37" s="4560"/>
      <c r="IW37" s="4560"/>
      <c r="IX37" s="4560"/>
      <c r="IY37" s="4560"/>
      <c r="IZ37" s="4560"/>
      <c r="JA37" s="4560"/>
      <c r="JB37" s="4560"/>
      <c r="JC37" s="4560"/>
      <c r="JD37" s="4560"/>
      <c r="JE37" s="4560"/>
      <c r="JF37" s="4560"/>
      <c r="JG37" s="4560"/>
      <c r="JH37" s="4560"/>
      <c r="JI37" s="4560"/>
      <c r="JJ37" s="4560"/>
      <c r="JK37" s="4560"/>
      <c r="JL37" s="4560"/>
      <c r="JM37" s="4560"/>
      <c r="JN37" s="4560"/>
      <c r="JO37" s="4560"/>
      <c r="JP37" s="4560"/>
      <c r="JQ37" s="4560"/>
      <c r="JR37" s="4560"/>
      <c r="JS37" s="4560"/>
      <c r="JT37" s="4560"/>
      <c r="JU37" s="4560"/>
      <c r="JV37" s="4560"/>
      <c r="JW37" s="4560"/>
      <c r="JX37" s="4560"/>
      <c r="JY37" s="4560"/>
      <c r="JZ37" s="4560"/>
      <c r="KA37" s="4560"/>
      <c r="KB37" s="4560"/>
      <c r="KC37" s="4560"/>
      <c r="KD37" s="4560"/>
      <c r="KE37" s="4560"/>
      <c r="KF37" s="4560"/>
      <c r="KG37" s="4560"/>
      <c r="KH37" s="4560"/>
      <c r="KI37" s="4560"/>
      <c r="KJ37" s="4560"/>
      <c r="KK37" s="4560"/>
      <c r="KL37" s="4560"/>
      <c r="KM37" s="4560"/>
      <c r="KN37" s="4560"/>
      <c r="KO37" s="4560"/>
      <c r="KP37" s="4560"/>
      <c r="KQ37" s="4560"/>
      <c r="KR37" s="4560"/>
      <c r="KS37" s="4560"/>
      <c r="KT37" s="4560"/>
      <c r="KU37" s="4560"/>
      <c r="KV37" s="4560"/>
      <c r="KW37" s="4560"/>
      <c r="KX37" s="4560"/>
      <c r="KY37" s="4560"/>
      <c r="KZ37" s="4560"/>
      <c r="LA37" s="4560"/>
      <c r="LB37" s="4560"/>
      <c r="LC37" s="4560"/>
      <c r="LD37" s="4560"/>
      <c r="LE37" s="4560"/>
      <c r="LF37" s="4560"/>
      <c r="LG37" s="4560"/>
      <c r="LH37" s="4560"/>
      <c r="LI37" s="4560"/>
      <c r="LJ37" s="4560"/>
      <c r="LK37" s="4560"/>
      <c r="LL37" s="4560"/>
      <c r="LM37" s="4560"/>
      <c r="LN37" s="4560"/>
      <c r="LO37" s="4560"/>
      <c r="LP37" s="4560"/>
      <c r="LQ37" s="4560"/>
      <c r="LR37" s="4560"/>
      <c r="LS37" s="4560"/>
      <c r="LT37" s="4560"/>
      <c r="LU37" s="4560"/>
      <c r="LV37" s="4560"/>
      <c r="LW37" s="4560"/>
      <c r="LX37" s="4560"/>
      <c r="LY37" s="4560"/>
      <c r="LZ37" s="4560"/>
      <c r="MA37" s="4560"/>
      <c r="MB37" s="4560"/>
      <c r="MC37" s="4560"/>
      <c r="MD37" s="4560"/>
      <c r="ME37" s="4560"/>
      <c r="MF37" s="4560"/>
      <c r="MG37" s="4560"/>
      <c r="MH37" s="4560"/>
      <c r="MI37" s="4560"/>
      <c r="MJ37" s="4560"/>
      <c r="MK37" s="4560"/>
      <c r="ML37" s="4560"/>
      <c r="MM37" s="4560"/>
      <c r="MN37" s="4560"/>
      <c r="MO37" s="4560"/>
      <c r="MP37" s="4560"/>
      <c r="MQ37" s="4560"/>
      <c r="MR37" s="4560"/>
      <c r="MS37" s="4560"/>
      <c r="MT37" s="4560"/>
      <c r="MU37" s="4560"/>
      <c r="MV37" s="4560"/>
      <c r="MW37" s="4560"/>
      <c r="MX37" s="4560"/>
      <c r="MY37" s="4560"/>
      <c r="MZ37" s="4560"/>
      <c r="NA37" s="4560"/>
      <c r="NB37" s="4560"/>
      <c r="NC37" s="4560"/>
      <c r="ND37" s="4560"/>
      <c r="NE37" s="4560"/>
      <c r="NF37" s="4560"/>
      <c r="NG37" s="4560"/>
      <c r="NH37" s="4560"/>
      <c r="NI37" s="4560"/>
      <c r="NJ37" s="4560"/>
      <c r="NK37" s="4560"/>
      <c r="NL37" s="4560"/>
      <c r="NM37" s="4560"/>
      <c r="NN37" s="4560"/>
      <c r="NO37" s="4560"/>
      <c r="NP37" s="4560"/>
      <c r="NQ37" s="4560"/>
      <c r="NR37" s="4560"/>
      <c r="NS37" s="4560"/>
      <c r="NT37" s="4560"/>
      <c r="NU37" s="4560"/>
      <c r="NV37" s="4560"/>
      <c r="NW37" s="4560"/>
      <c r="NX37" s="4560"/>
      <c r="NY37" s="4560"/>
      <c r="NZ37" s="4560"/>
      <c r="OA37" s="4560"/>
      <c r="OB37" s="4560"/>
      <c r="OC37" s="4560"/>
      <c r="OD37" s="4560"/>
      <c r="OE37" s="4560"/>
      <c r="OF37" s="4560"/>
      <c r="OG37" s="4560"/>
      <c r="OH37" s="4560"/>
      <c r="OI37" s="4560"/>
      <c r="OJ37" s="4560"/>
      <c r="OK37" s="4560"/>
      <c r="OL37" s="4560"/>
      <c r="OM37" s="4560"/>
      <c r="ON37" s="4560"/>
      <c r="OO37" s="4560"/>
      <c r="OP37" s="4560"/>
      <c r="OQ37" s="4560"/>
      <c r="OR37" s="4560"/>
      <c r="OS37" s="4560"/>
      <c r="OT37" s="4560"/>
      <c r="OU37" s="4560"/>
      <c r="OV37" s="4560"/>
      <c r="OW37" s="4560"/>
      <c r="OX37" s="4560"/>
      <c r="OY37" s="4560"/>
      <c r="OZ37" s="4560"/>
      <c r="PA37" s="4560"/>
      <c r="PB37" s="4560"/>
      <c r="PC37" s="4560"/>
      <c r="PD37" s="4560"/>
      <c r="PE37" s="4560"/>
      <c r="PF37" s="4560"/>
      <c r="PG37" s="4560"/>
      <c r="PH37" s="4560"/>
      <c r="PI37" s="4560"/>
      <c r="PJ37" s="4560"/>
      <c r="PK37" s="4560"/>
      <c r="PL37" s="4560"/>
      <c r="PM37" s="4560"/>
      <c r="PN37" s="4560"/>
      <c r="PO37" s="4560"/>
      <c r="PP37" s="4560"/>
      <c r="PQ37" s="4560"/>
      <c r="PR37" s="4560"/>
      <c r="PS37" s="4560"/>
      <c r="PT37" s="4560"/>
      <c r="PU37" s="4560"/>
      <c r="PV37" s="4560"/>
      <c r="PW37" s="4560"/>
      <c r="PX37" s="4560"/>
      <c r="PY37" s="4560"/>
      <c r="PZ37" s="4560"/>
      <c r="QA37" s="4560"/>
      <c r="QB37" s="4560"/>
      <c r="QC37" s="4560"/>
      <c r="QD37" s="4560"/>
      <c r="QE37" s="4560"/>
      <c r="QF37" s="4560"/>
      <c r="QG37" s="4560"/>
      <c r="QH37" s="4560"/>
      <c r="QI37" s="4560"/>
      <c r="QJ37" s="4560"/>
      <c r="QK37" s="4560"/>
      <c r="QL37" s="4560"/>
      <c r="QM37" s="4560"/>
      <c r="QN37" s="4560"/>
      <c r="QO37" s="4560"/>
      <c r="QP37" s="4560"/>
      <c r="QQ37" s="4560"/>
      <c r="QR37" s="4560"/>
      <c r="QS37" s="4560"/>
      <c r="QT37" s="4560"/>
      <c r="QU37" s="4560"/>
      <c r="QV37" s="4560"/>
      <c r="QW37" s="4560"/>
      <c r="QX37" s="4560"/>
      <c r="QY37" s="4560"/>
      <c r="QZ37" s="4560"/>
      <c r="RA37" s="4560"/>
      <c r="RB37" s="4560"/>
      <c r="RC37" s="4560"/>
      <c r="RD37" s="4560"/>
      <c r="RE37" s="4560"/>
      <c r="RF37" s="4560"/>
      <c r="RG37" s="4560"/>
      <c r="RH37" s="4560"/>
      <c r="RI37" s="4560"/>
      <c r="RJ37" s="4560"/>
      <c r="RK37" s="4560"/>
      <c r="RL37" s="4560"/>
      <c r="RM37" s="4560"/>
      <c r="RN37" s="4560"/>
      <c r="RO37" s="4560"/>
      <c r="RP37" s="4560"/>
      <c r="RQ37" s="4560"/>
      <c r="RR37" s="4560"/>
      <c r="RS37" s="4560"/>
      <c r="RT37" s="4560"/>
      <c r="RU37" s="4560"/>
      <c r="RV37" s="4560"/>
      <c r="RW37" s="4560"/>
      <c r="RX37" s="4560"/>
      <c r="RY37" s="4560"/>
      <c r="RZ37" s="4560"/>
      <c r="SA37" s="4560"/>
      <c r="SB37" s="4560"/>
      <c r="SC37" s="4560"/>
      <c r="SD37" s="4560"/>
      <c r="SE37" s="4560"/>
      <c r="SF37" s="4560"/>
      <c r="SG37" s="4560"/>
      <c r="SH37" s="4560"/>
      <c r="SI37" s="4560"/>
      <c r="SJ37" s="4560"/>
      <c r="SK37" s="4560"/>
      <c r="SL37" s="4560"/>
      <c r="SM37" s="4560"/>
      <c r="SN37" s="4560"/>
      <c r="SO37" s="4560"/>
      <c r="SP37" s="4560"/>
      <c r="SQ37" s="4560"/>
      <c r="SR37" s="4560"/>
      <c r="SS37" s="4560"/>
      <c r="ST37" s="4560"/>
      <c r="SU37" s="4560"/>
      <c r="SV37" s="4560"/>
      <c r="SW37" s="4560"/>
      <c r="SX37" s="4560"/>
      <c r="SY37" s="4560"/>
      <c r="SZ37" s="4560"/>
      <c r="TA37" s="4560"/>
      <c r="TB37" s="4560"/>
      <c r="TC37" s="4560"/>
      <c r="TD37" s="4560"/>
      <c r="TE37" s="4560"/>
      <c r="TF37" s="4560"/>
      <c r="TG37" s="4560"/>
      <c r="TH37" s="4560"/>
      <c r="TI37" s="4560"/>
      <c r="TJ37" s="4560"/>
      <c r="TK37" s="4560"/>
      <c r="TL37" s="4560"/>
      <c r="TM37" s="4560"/>
      <c r="TN37" s="4560"/>
      <c r="TO37" s="4560"/>
      <c r="TP37" s="4560"/>
      <c r="TQ37" s="4560"/>
      <c r="TR37" s="4560"/>
      <c r="TS37" s="4560"/>
      <c r="TT37" s="4560"/>
      <c r="TU37" s="4560"/>
      <c r="TV37" s="4560"/>
      <c r="TW37" s="4560"/>
      <c r="TX37" s="4560"/>
      <c r="TY37" s="4560"/>
      <c r="TZ37" s="4560"/>
      <c r="UA37" s="4560"/>
      <c r="UB37" s="4560"/>
      <c r="UC37" s="4560"/>
      <c r="UD37" s="4560"/>
      <c r="UE37" s="4560"/>
      <c r="UF37" s="4560"/>
      <c r="UG37" s="4560"/>
      <c r="UH37" s="4560"/>
      <c r="UI37" s="4560"/>
      <c r="UJ37" s="4560"/>
      <c r="UK37" s="4560"/>
      <c r="UL37" s="4560"/>
      <c r="UM37" s="4560"/>
      <c r="UN37" s="4560"/>
      <c r="UO37" s="4560"/>
      <c r="UP37" s="4560"/>
      <c r="UQ37" s="4560"/>
      <c r="UR37" s="4560"/>
      <c r="US37" s="4560"/>
      <c r="UT37" s="4560"/>
      <c r="UU37" s="4560"/>
      <c r="UV37" s="4560"/>
      <c r="UW37" s="4560"/>
      <c r="UX37" s="4560"/>
      <c r="UY37" s="4560"/>
      <c r="UZ37" s="4560"/>
      <c r="VA37" s="4560"/>
      <c r="VB37" s="4560"/>
      <c r="VC37" s="4560"/>
      <c r="VD37" s="4560"/>
      <c r="VE37" s="4560"/>
      <c r="VF37" s="4560"/>
      <c r="VG37" s="4560"/>
      <c r="VH37" s="4560"/>
      <c r="VI37" s="4560"/>
      <c r="VJ37" s="4560"/>
      <c r="VK37" s="4560"/>
      <c r="VL37" s="4560"/>
      <c r="VM37" s="4560"/>
      <c r="VN37" s="4560"/>
      <c r="VO37" s="4560"/>
      <c r="VP37" s="4560"/>
      <c r="VQ37" s="4560"/>
      <c r="VR37" s="4560"/>
      <c r="VS37" s="4560"/>
      <c r="VT37" s="4560"/>
      <c r="VU37" s="4560"/>
      <c r="VV37" s="4560"/>
      <c r="VW37" s="4560"/>
      <c r="VX37" s="4560"/>
      <c r="VY37" s="4560"/>
      <c r="VZ37" s="4560"/>
      <c r="WA37" s="4560"/>
      <c r="WB37" s="4560"/>
      <c r="WC37" s="4560"/>
      <c r="WD37" s="4560"/>
      <c r="WE37" s="4560"/>
      <c r="WF37" s="4560"/>
      <c r="WG37" s="4560"/>
      <c r="WH37" s="4560"/>
      <c r="WI37" s="4560"/>
      <c r="WJ37" s="4560"/>
      <c r="WK37" s="4560"/>
      <c r="WL37" s="4560"/>
      <c r="WM37" s="4560"/>
      <c r="WN37" s="4560"/>
      <c r="WO37" s="4560"/>
      <c r="WP37" s="4560"/>
      <c r="WQ37" s="4560"/>
      <c r="WR37" s="4560"/>
      <c r="WS37" s="4560"/>
      <c r="WT37" s="4560"/>
      <c r="WU37" s="4560"/>
      <c r="WV37" s="4560"/>
      <c r="WW37" s="4560"/>
      <c r="WX37" s="4560"/>
      <c r="WY37" s="4560"/>
      <c r="WZ37" s="4560"/>
      <c r="XA37" s="4560"/>
      <c r="XB37" s="4560"/>
      <c r="XC37" s="4560"/>
      <c r="XD37" s="4560"/>
      <c r="XE37" s="4560"/>
      <c r="XF37" s="4560"/>
      <c r="XG37" s="4560"/>
      <c r="XH37" s="4560"/>
      <c r="XI37" s="4560"/>
      <c r="XJ37" s="4560"/>
      <c r="XK37" s="4560"/>
      <c r="XL37" s="4560"/>
      <c r="XM37" s="4560"/>
      <c r="XN37" s="4560"/>
      <c r="XO37" s="4560"/>
      <c r="XP37" s="4560"/>
      <c r="XQ37" s="4560"/>
      <c r="XR37" s="4560"/>
      <c r="XS37" s="4560"/>
      <c r="XT37" s="4560"/>
      <c r="XU37" s="4560"/>
      <c r="XV37" s="4560"/>
      <c r="XW37" s="4560"/>
      <c r="XX37" s="4560"/>
      <c r="XY37" s="4560"/>
      <c r="XZ37" s="4560"/>
      <c r="YA37" s="4560"/>
      <c r="YB37" s="4560"/>
      <c r="YC37" s="4560"/>
      <c r="YD37" s="4560"/>
      <c r="YE37" s="4560"/>
      <c r="YF37" s="4560"/>
      <c r="YG37" s="4560"/>
      <c r="YH37" s="4560"/>
      <c r="YI37" s="4560"/>
      <c r="YJ37" s="4560"/>
      <c r="YK37" s="4560"/>
      <c r="YL37" s="4560"/>
      <c r="YM37" s="4560"/>
      <c r="YN37" s="4560"/>
      <c r="YO37" s="4560"/>
      <c r="YP37" s="4560"/>
      <c r="YQ37" s="4560"/>
      <c r="YR37" s="4560"/>
      <c r="YS37" s="4560"/>
      <c r="YT37" s="4560"/>
      <c r="YU37" s="4560"/>
      <c r="YV37" s="4560"/>
      <c r="YW37" s="4560"/>
      <c r="YX37" s="4560"/>
      <c r="YY37" s="4560"/>
      <c r="YZ37" s="4560"/>
      <c r="ZA37" s="4560"/>
      <c r="ZB37" s="4560"/>
      <c r="ZC37" s="4560"/>
      <c r="ZD37" s="4560"/>
      <c r="ZE37" s="4560"/>
      <c r="ZF37" s="4560"/>
      <c r="ZG37" s="4560"/>
      <c r="ZH37" s="4560"/>
      <c r="ZI37" s="4560"/>
      <c r="ZJ37" s="4560"/>
      <c r="ZK37" s="4560"/>
      <c r="ZL37" s="4560"/>
      <c r="ZM37" s="4560"/>
      <c r="ZN37" s="4560"/>
      <c r="ZO37" s="4560"/>
      <c r="ZP37" s="4560"/>
      <c r="ZQ37" s="4560"/>
      <c r="ZR37" s="4560"/>
      <c r="ZS37" s="4560"/>
      <c r="ZT37" s="4560"/>
      <c r="ZU37" s="4560"/>
      <c r="ZV37" s="4560"/>
      <c r="ZW37" s="4560"/>
      <c r="ZX37" s="4560"/>
      <c r="ZY37" s="4560"/>
      <c r="ZZ37" s="4560"/>
      <c r="AAA37" s="4560"/>
      <c r="AAB37" s="4560"/>
      <c r="AAC37" s="4560"/>
      <c r="AAD37" s="4560"/>
      <c r="AAE37" s="4560"/>
      <c r="AAF37" s="4560"/>
      <c r="AAG37" s="4560"/>
      <c r="AAH37" s="4560"/>
      <c r="AAI37" s="4560"/>
      <c r="AAJ37" s="4560"/>
      <c r="AAK37" s="4560"/>
      <c r="AAL37" s="4560"/>
      <c r="AAM37" s="4560"/>
      <c r="AAN37" s="4560"/>
      <c r="AAO37" s="4560"/>
      <c r="AAP37" s="4560"/>
      <c r="AAQ37" s="4560"/>
      <c r="AAR37" s="4560"/>
      <c r="AAS37" s="4560"/>
      <c r="AAT37" s="4560"/>
      <c r="AAU37" s="4560"/>
      <c r="AAV37" s="4560"/>
      <c r="AAW37" s="4560"/>
      <c r="AAX37" s="4560"/>
      <c r="AAY37" s="4560"/>
      <c r="AAZ37" s="4560"/>
      <c r="ABA37" s="4560"/>
      <c r="ABB37" s="4560"/>
      <c r="ABC37" s="4560"/>
      <c r="ABD37" s="4560"/>
      <c r="ABE37" s="4560"/>
      <c r="ABF37" s="4560"/>
      <c r="ABG37" s="4560"/>
      <c r="ABH37" s="4560"/>
      <c r="ABI37" s="4560"/>
      <c r="ABJ37" s="4560"/>
      <c r="ABK37" s="4560"/>
      <c r="ABL37" s="4560"/>
      <c r="ABM37" s="4560"/>
      <c r="ABN37" s="4560"/>
      <c r="ABO37" s="4560"/>
      <c r="ABP37" s="4560"/>
      <c r="ABQ37" s="4560"/>
      <c r="ABR37" s="4560"/>
      <c r="ABS37" s="4560"/>
      <c r="ABT37" s="4560"/>
      <c r="ABU37" s="4560"/>
      <c r="ABV37" s="4560"/>
      <c r="ABW37" s="4560"/>
      <c r="ABX37" s="4560"/>
      <c r="ABY37" s="4560"/>
      <c r="ABZ37" s="4560"/>
      <c r="ACA37" s="4560"/>
      <c r="ACB37" s="4560"/>
      <c r="ACC37" s="4560"/>
      <c r="ACD37" s="4560"/>
      <c r="ACE37" s="4560"/>
      <c r="ACF37" s="4560"/>
      <c r="ACG37" s="4560"/>
      <c r="ACH37" s="4560"/>
      <c r="ACI37" s="4560"/>
      <c r="ACJ37" s="4560"/>
      <c r="ACK37" s="4560"/>
      <c r="ACL37" s="4560"/>
      <c r="ACM37" s="4560"/>
      <c r="ACN37" s="4560"/>
      <c r="ACO37" s="4560"/>
      <c r="ACP37" s="4560"/>
      <c r="ACQ37" s="4560"/>
      <c r="ACR37" s="4560"/>
      <c r="ACS37" s="4560"/>
      <c r="ACT37" s="4560"/>
      <c r="ACU37" s="4560"/>
      <c r="ACV37" s="4560"/>
      <c r="ACW37" s="4560"/>
      <c r="ACX37" s="4560"/>
      <c r="ACY37" s="4560"/>
      <c r="ACZ37" s="4560"/>
      <c r="ADA37" s="4560"/>
      <c r="ADB37" s="4560"/>
      <c r="ADC37" s="4560"/>
      <c r="ADD37" s="4560"/>
      <c r="ADE37" s="4560"/>
      <c r="ADF37" s="4560"/>
      <c r="ADG37" s="4560"/>
      <c r="ADH37" s="4560"/>
      <c r="ADI37" s="4560"/>
      <c r="ADJ37" s="4560"/>
      <c r="ADK37" s="4560"/>
      <c r="ADL37" s="4560"/>
      <c r="ADM37" s="4560"/>
      <c r="ADN37" s="4560"/>
      <c r="ADO37" s="4560"/>
      <c r="ADP37" s="4560"/>
      <c r="ADQ37" s="4560"/>
      <c r="ADR37" s="4560"/>
      <c r="ADS37" s="4560"/>
      <c r="ADT37" s="4560"/>
      <c r="ADU37" s="4560"/>
      <c r="ADV37" s="4560"/>
      <c r="ADW37" s="4560"/>
      <c r="ADX37" s="4560"/>
      <c r="ADY37" s="4560"/>
      <c r="ADZ37" s="4560"/>
      <c r="AEA37" s="4560"/>
      <c r="AEB37" s="4560"/>
      <c r="AEC37" s="4560"/>
      <c r="AED37" s="4560"/>
      <c r="AEE37" s="4560"/>
      <c r="AEF37" s="4560"/>
      <c r="AEG37" s="4560"/>
      <c r="AEH37" s="4560"/>
      <c r="AEI37" s="4560"/>
      <c r="AEJ37" s="4560"/>
      <c r="AEK37" s="4560"/>
      <c r="AEL37" s="4560"/>
      <c r="AEM37" s="4560"/>
      <c r="AEN37" s="4560"/>
      <c r="AEO37" s="4560"/>
      <c r="AEP37" s="4560"/>
      <c r="AEQ37" s="4560"/>
      <c r="AER37" s="4560"/>
      <c r="AES37" s="4560"/>
      <c r="AET37" s="4560"/>
      <c r="AEU37" s="4560"/>
      <c r="AEV37" s="4560"/>
      <c r="AEW37" s="4560"/>
      <c r="AEX37" s="4560"/>
      <c r="AEY37" s="4560"/>
      <c r="AEZ37" s="4560"/>
      <c r="AFA37" s="4560"/>
      <c r="AFB37" s="4560"/>
      <c r="AFC37" s="4560"/>
      <c r="AFD37" s="4560"/>
      <c r="AFE37" s="4560"/>
      <c r="AFF37" s="4560"/>
      <c r="AFG37" s="4560"/>
      <c r="AFH37" s="4560"/>
      <c r="AFI37" s="4560"/>
      <c r="AFJ37" s="4560"/>
      <c r="AFK37" s="4560"/>
      <c r="AFL37" s="4560"/>
      <c r="AFM37" s="4560"/>
      <c r="AFN37" s="4560"/>
      <c r="AFO37" s="4560"/>
      <c r="AFP37" s="4560"/>
      <c r="AFQ37" s="4560"/>
      <c r="AFR37" s="4560"/>
      <c r="AFS37" s="4560"/>
      <c r="AFT37" s="4560"/>
      <c r="AFU37" s="4560"/>
      <c r="AFV37" s="4560"/>
      <c r="AFW37" s="4560"/>
      <c r="AFX37" s="4560"/>
      <c r="AFY37" s="4560"/>
      <c r="AFZ37" s="4560"/>
      <c r="AGA37" s="4560"/>
      <c r="AGB37" s="4560"/>
      <c r="AGC37" s="4560"/>
      <c r="AGD37" s="4560"/>
      <c r="AGE37" s="4560"/>
      <c r="AGF37" s="4560"/>
      <c r="AGG37" s="4560"/>
      <c r="AGH37" s="4560"/>
      <c r="AGI37" s="4560"/>
      <c r="AGJ37" s="4560"/>
      <c r="AGK37" s="4560"/>
      <c r="AGL37" s="4560"/>
      <c r="AGM37" s="4560"/>
      <c r="AGN37" s="4560"/>
      <c r="AGO37" s="4560"/>
      <c r="AGP37" s="4560"/>
      <c r="AGQ37" s="4560"/>
      <c r="AGR37" s="4560"/>
      <c r="AGS37" s="4560"/>
      <c r="AGT37" s="4560"/>
      <c r="AGU37" s="4560"/>
      <c r="AGV37" s="4560"/>
      <c r="AGW37" s="4560"/>
      <c r="AGX37" s="4560"/>
      <c r="AGY37" s="4560"/>
      <c r="AGZ37" s="4560"/>
      <c r="AHA37" s="4560"/>
      <c r="AHB37" s="4560"/>
      <c r="AHC37" s="4560"/>
      <c r="AHD37" s="4560"/>
      <c r="AHE37" s="4560"/>
      <c r="AHF37" s="4560"/>
      <c r="AHG37" s="4560"/>
      <c r="AHH37" s="4560"/>
      <c r="AHI37" s="4560"/>
      <c r="AHJ37" s="4560"/>
      <c r="AHK37" s="4560"/>
      <c r="AHL37" s="4560"/>
      <c r="AHM37" s="4560"/>
      <c r="AHN37" s="4560"/>
      <c r="AHO37" s="4560"/>
      <c r="AHP37" s="4560"/>
      <c r="AHQ37" s="4560"/>
      <c r="AHR37" s="4560"/>
      <c r="AHS37" s="4560"/>
      <c r="AHT37" s="4560"/>
      <c r="AHU37" s="4560"/>
      <c r="AHV37" s="4560"/>
      <c r="AHW37" s="4560"/>
      <c r="AHX37" s="4560"/>
      <c r="AHY37" s="4560"/>
      <c r="AHZ37" s="4560"/>
      <c r="AIA37" s="4560"/>
      <c r="AIB37" s="4560"/>
      <c r="AIC37" s="4560"/>
      <c r="AID37" s="4560"/>
      <c r="AIE37" s="4560"/>
      <c r="AIF37" s="4560"/>
      <c r="AIG37" s="4560"/>
      <c r="AIH37" s="4560"/>
      <c r="AII37" s="4560"/>
      <c r="AIJ37" s="4560"/>
      <c r="AIK37" s="4560"/>
      <c r="AIL37" s="4560"/>
      <c r="AIM37" s="4560"/>
      <c r="AIN37" s="4560"/>
      <c r="AIO37" s="4560"/>
      <c r="AIP37" s="4560"/>
      <c r="AIQ37" s="4560"/>
      <c r="AIR37" s="4560"/>
      <c r="AIS37" s="4560"/>
      <c r="AIT37" s="4560"/>
      <c r="AIU37" s="4560"/>
      <c r="AIV37" s="4560"/>
      <c r="AIW37" s="4560"/>
      <c r="AIX37" s="4560"/>
      <c r="AIY37" s="4560"/>
      <c r="AIZ37" s="4560"/>
      <c r="AJA37" s="4560"/>
      <c r="AJB37" s="4560"/>
      <c r="AJC37" s="4560"/>
      <c r="AJD37" s="4560"/>
      <c r="AJE37" s="4560"/>
      <c r="AJF37" s="4560"/>
      <c r="AJG37" s="4560"/>
      <c r="AJH37" s="4560"/>
      <c r="AJI37" s="4560"/>
      <c r="AJJ37" s="4560"/>
      <c r="AJK37" s="4560"/>
      <c r="AJL37" s="4560"/>
      <c r="AJM37" s="4560"/>
      <c r="AJN37" s="4560"/>
      <c r="AJO37" s="4560"/>
      <c r="AJP37" s="4560"/>
      <c r="AJQ37" s="4560"/>
      <c r="AJR37" s="4560"/>
      <c r="AJS37" s="4560"/>
      <c r="AJT37" s="4560"/>
      <c r="AJU37" s="4560"/>
      <c r="AJV37" s="4560"/>
      <c r="AJW37" s="4560"/>
      <c r="AJX37" s="4560"/>
      <c r="AJY37" s="4560"/>
      <c r="AJZ37" s="4560"/>
      <c r="AKA37" s="4560"/>
      <c r="AKB37" s="4560"/>
      <c r="AKC37" s="4560"/>
      <c r="AKD37" s="4560"/>
      <c r="AKE37" s="4560"/>
      <c r="AKF37" s="4560"/>
      <c r="AKG37" s="4560"/>
      <c r="AKH37" s="4560"/>
      <c r="AKI37" s="4560"/>
      <c r="AKJ37" s="4560"/>
      <c r="AKK37" s="4560"/>
      <c r="AKL37" s="4560"/>
      <c r="AKM37" s="4560"/>
      <c r="AKN37" s="4560"/>
      <c r="AKO37" s="4560"/>
      <c r="AKP37" s="4560"/>
      <c r="AKQ37" s="4560"/>
      <c r="AKR37" s="4560"/>
      <c r="AKS37" s="4560"/>
      <c r="AKT37" s="4560"/>
      <c r="AKU37" s="4560"/>
      <c r="AKV37" s="4560"/>
      <c r="AKW37" s="4560"/>
      <c r="AKX37" s="4560"/>
      <c r="AKY37" s="4560"/>
      <c r="AKZ37" s="4560"/>
      <c r="ALA37" s="4560"/>
      <c r="ALB37" s="4560"/>
      <c r="ALC37" s="4560"/>
      <c r="ALD37" s="4560"/>
      <c r="ALE37" s="4560"/>
      <c r="ALF37" s="4560"/>
      <c r="ALG37" s="4560"/>
      <c r="ALH37" s="4560"/>
      <c r="ALI37" s="4560"/>
      <c r="ALJ37" s="4560"/>
      <c r="ALK37" s="4560"/>
      <c r="ALL37" s="4560"/>
      <c r="ALM37" s="4560"/>
      <c r="ALN37" s="4560"/>
      <c r="ALO37" s="4560"/>
      <c r="ALP37" s="4560"/>
      <c r="ALQ37" s="4560"/>
      <c r="ALR37" s="4560"/>
      <c r="ALS37" s="4560"/>
      <c r="ALT37" s="4560"/>
      <c r="ALU37" s="4560"/>
      <c r="ALV37" s="4560"/>
      <c r="ALW37" s="4560"/>
      <c r="ALX37" s="4560"/>
      <c r="ALY37" s="4560"/>
      <c r="ALZ37" s="4560"/>
      <c r="AMA37" s="4560"/>
      <c r="AMB37" s="4560"/>
      <c r="AMC37" s="4560"/>
      <c r="AMD37" s="4560"/>
      <c r="AME37" s="4560"/>
      <c r="AMF37" s="4560"/>
      <c r="AMG37" s="4560"/>
      <c r="AMH37" s="4560"/>
      <c r="AMI37" s="4560"/>
      <c r="AMJ37" s="4560"/>
      <c r="AMK37" s="4560"/>
      <c r="AML37" s="4560"/>
      <c r="AMM37" s="4560"/>
      <c r="AMN37" s="4560"/>
      <c r="AMO37" s="4560"/>
      <c r="AMP37" s="4560"/>
      <c r="AMQ37" s="4560"/>
      <c r="AMR37" s="4560"/>
      <c r="AMS37" s="4560"/>
      <c r="AMT37" s="4560"/>
      <c r="AMU37" s="4560"/>
      <c r="AMV37" s="4560"/>
      <c r="AMW37" s="4560"/>
      <c r="AMX37" s="4560"/>
      <c r="AMY37" s="4560"/>
      <c r="AMZ37" s="4560"/>
      <c r="ANA37" s="4560"/>
      <c r="ANB37" s="4560"/>
      <c r="ANC37" s="4560"/>
      <c r="AND37" s="4560"/>
      <c r="ANE37" s="4560"/>
      <c r="ANF37" s="4560"/>
      <c r="ANG37" s="4560"/>
      <c r="ANH37" s="4560"/>
      <c r="ANI37" s="4560"/>
      <c r="ANJ37" s="4560"/>
      <c r="ANK37" s="4560"/>
      <c r="ANL37" s="4560"/>
      <c r="ANM37" s="4560"/>
      <c r="ANN37" s="4560"/>
      <c r="ANO37" s="4560"/>
      <c r="ANP37" s="4560"/>
      <c r="ANQ37" s="4560"/>
      <c r="ANR37" s="4560"/>
      <c r="ANS37" s="4560"/>
      <c r="ANT37" s="4560"/>
      <c r="ANU37" s="4560"/>
      <c r="ANV37" s="4560"/>
      <c r="ANW37" s="4560"/>
      <c r="ANX37" s="4560"/>
      <c r="ANY37" s="4560"/>
      <c r="ANZ37" s="4560"/>
      <c r="AOA37" s="4560"/>
      <c r="AOB37" s="4560"/>
      <c r="AOC37" s="4560"/>
      <c r="AOD37" s="4560"/>
      <c r="AOE37" s="4560"/>
      <c r="AOF37" s="4560"/>
      <c r="AOG37" s="4560"/>
      <c r="AOH37" s="4560"/>
      <c r="AOI37" s="4560"/>
      <c r="AOJ37" s="4560"/>
      <c r="AOK37" s="4560"/>
      <c r="AOL37" s="4560"/>
      <c r="AOM37" s="4560"/>
      <c r="AON37" s="4560"/>
      <c r="AOO37" s="4560"/>
      <c r="AOP37" s="4560"/>
      <c r="AOQ37" s="4560"/>
      <c r="AOR37" s="4560"/>
      <c r="AOS37" s="4560"/>
      <c r="AOT37" s="4560"/>
      <c r="AOU37" s="4560"/>
      <c r="AOV37" s="4560"/>
      <c r="AOW37" s="4560"/>
      <c r="AOX37" s="4560"/>
      <c r="AOY37" s="4560"/>
      <c r="AOZ37" s="4560"/>
      <c r="APA37" s="4560"/>
      <c r="APB37" s="4560"/>
      <c r="APC37" s="4560"/>
      <c r="APD37" s="4560"/>
      <c r="APE37" s="4560"/>
      <c r="APF37" s="4560"/>
      <c r="APG37" s="4560"/>
      <c r="APH37" s="4560"/>
      <c r="API37" s="4560"/>
      <c r="APJ37" s="4560"/>
      <c r="APK37" s="4560"/>
      <c r="APL37" s="4560"/>
      <c r="APM37" s="4560"/>
      <c r="APN37" s="4560"/>
      <c r="APO37" s="4560"/>
      <c r="APP37" s="4560"/>
      <c r="APQ37" s="4560"/>
      <c r="APR37" s="4560"/>
      <c r="APS37" s="4560"/>
      <c r="APT37" s="4560"/>
      <c r="APU37" s="4560"/>
      <c r="APV37" s="4560"/>
      <c r="APW37" s="4560"/>
      <c r="APX37" s="4560"/>
      <c r="APY37" s="4560"/>
      <c r="APZ37" s="4560"/>
      <c r="AQA37" s="4560"/>
      <c r="AQB37" s="4560"/>
      <c r="AQC37" s="4560"/>
      <c r="AQD37" s="4560"/>
      <c r="AQE37" s="4560"/>
      <c r="AQF37" s="4560"/>
      <c r="AQG37" s="4560"/>
      <c r="AQH37" s="4560"/>
      <c r="AQI37" s="4560"/>
      <c r="AQJ37" s="4560"/>
      <c r="AQK37" s="4560"/>
      <c r="AQL37" s="4560"/>
      <c r="AQM37" s="4560"/>
      <c r="AQN37" s="4560"/>
      <c r="AQO37" s="4560"/>
      <c r="AQP37" s="4560"/>
      <c r="AQQ37" s="4560"/>
      <c r="AQR37" s="4560"/>
      <c r="AQS37" s="4560"/>
      <c r="AQT37" s="4560"/>
      <c r="AQU37" s="4560"/>
      <c r="AQV37" s="4560"/>
      <c r="AQW37" s="4560"/>
      <c r="AQX37" s="4560"/>
      <c r="AQY37" s="4560"/>
      <c r="AQZ37" s="4560"/>
      <c r="ARA37" s="4560"/>
      <c r="ARB37" s="4560"/>
      <c r="ARC37" s="4560"/>
      <c r="ARD37" s="4560"/>
      <c r="ARE37" s="4560"/>
      <c r="ARF37" s="4560"/>
      <c r="ARG37" s="4560"/>
      <c r="ARH37" s="4560"/>
      <c r="ARI37" s="4560"/>
      <c r="ARJ37" s="4560"/>
      <c r="ARK37" s="4560"/>
      <c r="ARL37" s="4560"/>
      <c r="ARM37" s="4560"/>
      <c r="ARN37" s="4560"/>
      <c r="ARO37" s="4560"/>
      <c r="ARP37" s="4560"/>
      <c r="ARQ37" s="4560"/>
      <c r="ARR37" s="4560"/>
      <c r="ARS37" s="4560"/>
      <c r="ART37" s="4560"/>
      <c r="ARU37" s="4560"/>
      <c r="ARV37" s="4560"/>
      <c r="ARW37" s="4560"/>
      <c r="ARX37" s="4560"/>
      <c r="ARY37" s="4560"/>
      <c r="ARZ37" s="4560"/>
      <c r="ASA37" s="4560"/>
      <c r="ASB37" s="4560"/>
      <c r="ASC37" s="4560"/>
      <c r="ASD37" s="4560"/>
      <c r="ASE37" s="4560"/>
      <c r="ASF37" s="4560"/>
      <c r="ASG37" s="4560"/>
      <c r="ASH37" s="4560"/>
      <c r="ASI37" s="4560"/>
      <c r="ASJ37" s="4560"/>
      <c r="ASK37" s="4560"/>
      <c r="ASL37" s="4560"/>
      <c r="ASM37" s="4560"/>
      <c r="ASN37" s="4560"/>
      <c r="ASO37" s="4560"/>
      <c r="ASP37" s="4560"/>
      <c r="ASQ37" s="4560"/>
      <c r="ASR37" s="4560"/>
      <c r="ASS37" s="4560"/>
      <c r="AST37" s="4560"/>
      <c r="ASU37" s="4560"/>
      <c r="ASV37" s="4560"/>
      <c r="ASW37" s="4560"/>
      <c r="ASX37" s="4560"/>
      <c r="ASY37" s="4560"/>
      <c r="ASZ37" s="4560"/>
      <c r="ATA37" s="4560"/>
      <c r="ATB37" s="4560"/>
      <c r="ATC37" s="4560"/>
      <c r="ATD37" s="4560"/>
      <c r="ATE37" s="4560"/>
      <c r="ATF37" s="4560"/>
      <c r="ATG37" s="4560"/>
      <c r="ATH37" s="4560"/>
      <c r="ATI37" s="4560"/>
      <c r="ATJ37" s="4560"/>
      <c r="ATK37" s="4560"/>
      <c r="ATL37" s="4560"/>
      <c r="ATM37" s="4560"/>
      <c r="ATN37" s="4560"/>
      <c r="ATO37" s="4560"/>
      <c r="ATP37" s="4560"/>
      <c r="ATQ37" s="4560"/>
      <c r="ATR37" s="4560"/>
      <c r="ATS37" s="4560"/>
      <c r="ATT37" s="4560"/>
      <c r="ATU37" s="4560"/>
      <c r="ATV37" s="4560"/>
      <c r="ATW37" s="4560"/>
      <c r="ATX37" s="4560"/>
      <c r="ATY37" s="4560"/>
      <c r="ATZ37" s="4560"/>
      <c r="AUA37" s="4560"/>
      <c r="AUB37" s="4560"/>
      <c r="AUC37" s="4560"/>
      <c r="AUD37" s="4560"/>
      <c r="AUE37" s="4560"/>
      <c r="AUF37" s="4560"/>
      <c r="AUG37" s="4560"/>
      <c r="AUH37" s="4560"/>
      <c r="AUI37" s="4560"/>
      <c r="AUJ37" s="4560"/>
      <c r="AUK37" s="4560"/>
      <c r="AUL37" s="4560"/>
      <c r="AUM37" s="4560"/>
      <c r="AUN37" s="4560"/>
      <c r="AUO37" s="4560"/>
      <c r="AUP37" s="4560"/>
      <c r="AUQ37" s="4560"/>
      <c r="AUR37" s="4560"/>
      <c r="AUS37" s="4560"/>
      <c r="AUT37" s="4560"/>
      <c r="AUU37" s="4560"/>
      <c r="AUV37" s="4560"/>
      <c r="AUW37" s="4560"/>
      <c r="AUX37" s="4560"/>
      <c r="AUY37" s="4560"/>
      <c r="AUZ37" s="4560"/>
      <c r="AVA37" s="4560"/>
      <c r="AVB37" s="4560"/>
      <c r="AVC37" s="4560"/>
      <c r="AVD37" s="4560"/>
      <c r="AVE37" s="4560"/>
      <c r="AVF37" s="4560"/>
      <c r="AVG37" s="4560"/>
      <c r="AVH37" s="4560"/>
      <c r="AVI37" s="4560"/>
      <c r="AVJ37" s="4560"/>
      <c r="AVK37" s="4560"/>
      <c r="AVL37" s="4560"/>
      <c r="AVM37" s="4560"/>
      <c r="AVN37" s="4560"/>
      <c r="AVO37" s="4560"/>
      <c r="AVP37" s="4560"/>
      <c r="AVQ37" s="4560"/>
      <c r="AVR37" s="4560"/>
      <c r="AVS37" s="4560"/>
      <c r="AVT37" s="4560"/>
      <c r="AVU37" s="4560"/>
      <c r="AVV37" s="4560"/>
      <c r="AVW37" s="4560"/>
      <c r="AVX37" s="4560"/>
      <c r="AVY37" s="4560"/>
      <c r="AVZ37" s="4560"/>
      <c r="AWA37" s="4560"/>
      <c r="AWB37" s="4560"/>
      <c r="AWC37" s="4560"/>
      <c r="AWD37" s="4560"/>
      <c r="AWE37" s="4560"/>
      <c r="AWF37" s="4560"/>
      <c r="AWG37" s="4560"/>
      <c r="AWH37" s="4560"/>
      <c r="AWI37" s="4560"/>
      <c r="AWJ37" s="4560"/>
      <c r="AWK37" s="4560"/>
      <c r="AWL37" s="4560"/>
      <c r="AWM37" s="4560"/>
      <c r="AWN37" s="4560"/>
      <c r="AWO37" s="4560"/>
      <c r="AWP37" s="4560"/>
      <c r="AWQ37" s="4560"/>
      <c r="AWR37" s="4560"/>
      <c r="AWS37" s="4560"/>
      <c r="AWT37" s="4560"/>
      <c r="AWU37" s="4560"/>
      <c r="AWV37" s="4560"/>
      <c r="AWW37" s="4560"/>
      <c r="AWX37" s="4560"/>
      <c r="AWY37" s="4560"/>
      <c r="AWZ37" s="4560"/>
      <c r="AXA37" s="4560"/>
      <c r="AXB37" s="4560"/>
      <c r="AXC37" s="4560"/>
      <c r="AXD37" s="4560"/>
      <c r="AXE37" s="4560"/>
      <c r="AXF37" s="4560"/>
      <c r="AXG37" s="4560"/>
      <c r="AXH37" s="4560"/>
      <c r="AXI37" s="4560"/>
      <c r="AXJ37" s="4560"/>
      <c r="AXK37" s="4560"/>
      <c r="AXL37" s="4560"/>
      <c r="AXM37" s="4560"/>
      <c r="AXN37" s="4560"/>
      <c r="AXO37" s="4560"/>
      <c r="AXP37" s="4560"/>
      <c r="AXQ37" s="4560"/>
      <c r="AXR37" s="4560"/>
      <c r="AXS37" s="4560"/>
      <c r="AXT37" s="4560"/>
      <c r="AXU37" s="4560"/>
      <c r="AXV37" s="4560"/>
      <c r="AXW37" s="4560"/>
      <c r="AXX37" s="4560"/>
      <c r="AXY37" s="4560"/>
      <c r="AXZ37" s="4560"/>
      <c r="AYA37" s="4560"/>
      <c r="AYB37" s="4560"/>
      <c r="AYC37" s="4560"/>
      <c r="AYD37" s="4560"/>
      <c r="AYE37" s="4560"/>
      <c r="AYF37" s="4560"/>
      <c r="AYG37" s="4560"/>
      <c r="AYH37" s="4560"/>
      <c r="AYI37" s="4560"/>
      <c r="AYJ37" s="4560"/>
      <c r="AYK37" s="4560"/>
      <c r="AYL37" s="4560"/>
      <c r="AYM37" s="4560"/>
      <c r="AYN37" s="4560"/>
      <c r="AYO37" s="4560"/>
      <c r="AYP37" s="4560"/>
      <c r="AYQ37" s="4560"/>
      <c r="AYR37" s="4560"/>
      <c r="AYS37" s="4560"/>
      <c r="AYT37" s="4560"/>
      <c r="AYU37" s="4560"/>
      <c r="AYV37" s="4560"/>
      <c r="AYW37" s="4560"/>
      <c r="AYX37" s="4560"/>
      <c r="AYY37" s="4560"/>
      <c r="AYZ37" s="4560"/>
      <c r="AZA37" s="4560"/>
      <c r="AZB37" s="4560"/>
      <c r="AZC37" s="4560"/>
      <c r="AZD37" s="4560"/>
      <c r="AZE37" s="4560"/>
      <c r="AZF37" s="4560"/>
      <c r="AZG37" s="4560"/>
      <c r="AZH37" s="4560"/>
      <c r="AZI37" s="4560"/>
      <c r="AZJ37" s="4560"/>
      <c r="AZK37" s="4560"/>
      <c r="AZL37" s="4560"/>
      <c r="AZM37" s="4560"/>
      <c r="AZN37" s="4560"/>
      <c r="AZO37" s="4560"/>
      <c r="AZP37" s="4560"/>
      <c r="AZQ37" s="4560"/>
      <c r="AZR37" s="4560"/>
      <c r="AZS37" s="4560"/>
      <c r="AZT37" s="4560"/>
      <c r="AZU37" s="4560"/>
      <c r="AZV37" s="4560"/>
      <c r="AZW37" s="4560"/>
      <c r="AZX37" s="4560"/>
      <c r="AZY37" s="4560"/>
      <c r="AZZ37" s="4560"/>
      <c r="BAA37" s="4560"/>
      <c r="BAB37" s="4560"/>
      <c r="BAC37" s="4560"/>
      <c r="BAD37" s="4560"/>
      <c r="BAE37" s="4560"/>
      <c r="BAF37" s="4560"/>
      <c r="BAG37" s="4560"/>
      <c r="BAH37" s="4560"/>
      <c r="BAI37" s="4560"/>
      <c r="BAJ37" s="4560"/>
      <c r="BAK37" s="4560"/>
      <c r="BAL37" s="4560"/>
      <c r="BAM37" s="4560"/>
      <c r="BAN37" s="4560"/>
      <c r="BAO37" s="4560"/>
      <c r="BAP37" s="4560"/>
      <c r="BAQ37" s="4560"/>
      <c r="BAR37" s="4560"/>
      <c r="BAS37" s="4560"/>
      <c r="BAT37" s="4560"/>
      <c r="BAU37" s="4560"/>
      <c r="BAV37" s="4560"/>
      <c r="BAW37" s="4560"/>
      <c r="BAX37" s="4560"/>
      <c r="BAY37" s="4560"/>
      <c r="BAZ37" s="4560"/>
      <c r="BBA37" s="4560"/>
      <c r="BBB37" s="4560"/>
      <c r="BBC37" s="4560"/>
      <c r="BBD37" s="4560"/>
      <c r="BBE37" s="4560"/>
      <c r="BBF37" s="4560"/>
      <c r="BBG37" s="4560"/>
      <c r="BBH37" s="4560"/>
      <c r="BBI37" s="4560"/>
      <c r="BBJ37" s="4560"/>
      <c r="BBK37" s="4560"/>
      <c r="BBL37" s="4560"/>
      <c r="BBM37" s="4560"/>
      <c r="BBN37" s="4560"/>
      <c r="BBO37" s="4560"/>
      <c r="BBP37" s="4560"/>
      <c r="BBQ37" s="4560"/>
      <c r="BBR37" s="4560"/>
      <c r="BBS37" s="4560"/>
      <c r="BBT37" s="4560"/>
      <c r="BBU37" s="4560"/>
      <c r="BBV37" s="4560"/>
      <c r="BBW37" s="4560"/>
      <c r="BBX37" s="4560"/>
      <c r="BBY37" s="4560"/>
      <c r="BBZ37" s="4560"/>
      <c r="BCA37" s="4560"/>
      <c r="BCB37" s="4560"/>
      <c r="BCC37" s="4560"/>
      <c r="BCD37" s="4560"/>
      <c r="BCE37" s="4560"/>
      <c r="BCF37" s="4560"/>
      <c r="BCG37" s="4560"/>
      <c r="BCH37" s="4560"/>
      <c r="BCI37" s="4560"/>
      <c r="BCJ37" s="4560"/>
      <c r="BCK37" s="4560"/>
      <c r="BCL37" s="4560"/>
      <c r="BCM37" s="4560"/>
      <c r="BCN37" s="4560"/>
      <c r="BCO37" s="4560"/>
      <c r="BCP37" s="4560"/>
      <c r="BCQ37" s="4560"/>
      <c r="BCR37" s="4560"/>
      <c r="BCS37" s="4560"/>
      <c r="BCT37" s="4560"/>
      <c r="BCU37" s="4560"/>
      <c r="BCV37" s="4560"/>
      <c r="BCW37" s="4560"/>
      <c r="BCX37" s="4560"/>
      <c r="BCY37" s="4560"/>
      <c r="BCZ37" s="4560"/>
      <c r="BDA37" s="4560"/>
      <c r="BDB37" s="4560"/>
      <c r="BDC37" s="4560"/>
      <c r="BDD37" s="4560"/>
      <c r="BDE37" s="4560"/>
      <c r="BDF37" s="4560"/>
      <c r="BDG37" s="4560"/>
      <c r="BDH37" s="4560"/>
      <c r="BDI37" s="4560"/>
      <c r="BDJ37" s="4560"/>
      <c r="BDK37" s="4560"/>
      <c r="BDL37" s="4560"/>
      <c r="BDM37" s="4560"/>
      <c r="BDN37" s="4560"/>
      <c r="BDO37" s="4560"/>
      <c r="BDP37" s="4560"/>
      <c r="BDQ37" s="4560"/>
      <c r="BDR37" s="4560"/>
      <c r="BDS37" s="4560"/>
      <c r="BDT37" s="4560"/>
      <c r="BDU37" s="4560"/>
      <c r="BDV37" s="4560"/>
      <c r="BDW37" s="4560"/>
      <c r="BDX37" s="4560"/>
      <c r="BDY37" s="4560"/>
      <c r="BDZ37" s="4560"/>
      <c r="BEA37" s="4560"/>
      <c r="BEB37" s="4560"/>
      <c r="BEC37" s="4560"/>
      <c r="BED37" s="4560"/>
      <c r="BEE37" s="4560"/>
      <c r="BEF37" s="4560"/>
      <c r="BEG37" s="4560"/>
      <c r="BEH37" s="4560"/>
      <c r="BEI37" s="4560"/>
      <c r="BEJ37" s="4560"/>
      <c r="BEK37" s="4560"/>
      <c r="BEL37" s="4560"/>
      <c r="BEM37" s="4560"/>
      <c r="BEN37" s="4560"/>
      <c r="BEO37" s="4560"/>
      <c r="BEP37" s="4560"/>
      <c r="BEQ37" s="4560"/>
      <c r="BER37" s="4560"/>
      <c r="BES37" s="4560"/>
      <c r="BET37" s="4560"/>
      <c r="BEU37" s="4560"/>
      <c r="BEV37" s="4560"/>
      <c r="BEW37" s="4560"/>
      <c r="BEX37" s="4560"/>
      <c r="BEY37" s="4560"/>
      <c r="BEZ37" s="4560"/>
      <c r="BFA37" s="4560"/>
      <c r="BFB37" s="4560"/>
      <c r="BFC37" s="4560"/>
      <c r="BFD37" s="4560"/>
      <c r="BFE37" s="4560"/>
      <c r="BFF37" s="4560"/>
      <c r="BFG37" s="4560"/>
      <c r="BFH37" s="4560"/>
      <c r="BFI37" s="4560"/>
      <c r="BFJ37" s="4560"/>
      <c r="BFK37" s="4560"/>
      <c r="BFL37" s="4560"/>
      <c r="BFM37" s="4560"/>
      <c r="BFN37" s="4560"/>
      <c r="BFO37" s="4560"/>
      <c r="BFP37" s="4560"/>
      <c r="BFQ37" s="4560"/>
      <c r="BFR37" s="4560"/>
      <c r="BFS37" s="4560"/>
      <c r="BFT37" s="4560"/>
      <c r="BFU37" s="4560"/>
      <c r="BFV37" s="4560"/>
      <c r="BFW37" s="4560"/>
      <c r="BFX37" s="4560"/>
      <c r="BFY37" s="4560"/>
      <c r="BFZ37" s="4560"/>
      <c r="BGA37" s="4560"/>
      <c r="BGB37" s="4560"/>
      <c r="BGC37" s="4560"/>
      <c r="BGD37" s="4560"/>
      <c r="BGE37" s="4560"/>
      <c r="BGF37" s="4560"/>
      <c r="BGG37" s="4560"/>
      <c r="BGH37" s="4560"/>
      <c r="BGI37" s="4560"/>
      <c r="BGJ37" s="4560"/>
      <c r="BGK37" s="4560"/>
      <c r="BGL37" s="4560"/>
      <c r="BGM37" s="4560"/>
      <c r="BGN37" s="4560"/>
      <c r="BGO37" s="4560"/>
      <c r="BGP37" s="4560"/>
      <c r="BGQ37" s="4560"/>
      <c r="BGR37" s="4560"/>
      <c r="BGS37" s="4560"/>
      <c r="BGT37" s="4560"/>
      <c r="BGU37" s="4560"/>
      <c r="BGV37" s="4560"/>
      <c r="BGW37" s="4560"/>
      <c r="BGX37" s="4560"/>
      <c r="BGY37" s="4560"/>
      <c r="BGZ37" s="4560"/>
      <c r="BHA37" s="4560"/>
      <c r="BHB37" s="4560"/>
      <c r="BHC37" s="4560"/>
      <c r="BHD37" s="4560"/>
      <c r="BHE37" s="4560"/>
      <c r="BHF37" s="4560"/>
      <c r="BHG37" s="4560"/>
      <c r="BHH37" s="4560"/>
      <c r="BHI37" s="4560"/>
      <c r="BHJ37" s="4560"/>
      <c r="BHK37" s="4560"/>
      <c r="BHL37" s="4560"/>
      <c r="BHM37" s="4560"/>
      <c r="BHN37" s="4560"/>
      <c r="BHO37" s="4560"/>
      <c r="BHP37" s="4560"/>
      <c r="BHQ37" s="4560"/>
      <c r="BHR37" s="4560"/>
      <c r="BHS37" s="4560"/>
      <c r="BHT37" s="4560"/>
      <c r="BHU37" s="4560"/>
      <c r="BHV37" s="4560"/>
      <c r="BHW37" s="4560"/>
      <c r="BHX37" s="4560"/>
      <c r="BHY37" s="4560"/>
      <c r="BHZ37" s="4560"/>
      <c r="BIA37" s="4560"/>
      <c r="BIB37" s="4560"/>
      <c r="BIC37" s="4560"/>
      <c r="BID37" s="4560"/>
      <c r="BIE37" s="4560"/>
      <c r="BIF37" s="4560"/>
      <c r="BIG37" s="4560"/>
      <c r="BIH37" s="4560"/>
      <c r="BII37" s="4560"/>
      <c r="BIJ37" s="4560"/>
      <c r="BIK37" s="4560"/>
      <c r="BIL37" s="4560"/>
      <c r="BIM37" s="4560"/>
      <c r="BIN37" s="4560"/>
      <c r="BIO37" s="4560"/>
      <c r="BIP37" s="4560"/>
      <c r="BIQ37" s="4560"/>
      <c r="BIR37" s="4560"/>
      <c r="BIS37" s="4560"/>
      <c r="BIT37" s="4560"/>
      <c r="BIU37" s="4560"/>
      <c r="BIV37" s="4560"/>
      <c r="BIW37" s="4560"/>
      <c r="BIX37" s="4560"/>
      <c r="BIY37" s="4560"/>
      <c r="BIZ37" s="4560"/>
      <c r="BJA37" s="4560"/>
      <c r="BJB37" s="4560"/>
      <c r="BJC37" s="4560"/>
      <c r="BJD37" s="4560"/>
      <c r="BJE37" s="4560"/>
      <c r="BJF37" s="4560"/>
      <c r="BJG37" s="4560"/>
      <c r="BJH37" s="4560"/>
      <c r="BJI37" s="4560"/>
      <c r="BJJ37" s="4560"/>
      <c r="BJK37" s="4560"/>
      <c r="BJL37" s="4560"/>
      <c r="BJM37" s="4560"/>
      <c r="BJN37" s="4560"/>
      <c r="BJO37" s="4560"/>
      <c r="BJP37" s="4560"/>
      <c r="BJQ37" s="4560"/>
      <c r="BJR37" s="4560"/>
      <c r="BJS37" s="4560"/>
      <c r="BJT37" s="4560"/>
      <c r="BJU37" s="4560"/>
      <c r="BJV37" s="4560"/>
      <c r="BJW37" s="4560"/>
      <c r="BJX37" s="4560"/>
      <c r="BJY37" s="4560"/>
      <c r="BJZ37" s="4560"/>
      <c r="BKA37" s="4560"/>
      <c r="BKB37" s="4560"/>
      <c r="BKC37" s="4560"/>
      <c r="BKD37" s="4560"/>
      <c r="BKE37" s="4560"/>
      <c r="BKF37" s="4560"/>
      <c r="BKG37" s="4560"/>
      <c r="BKH37" s="4560"/>
      <c r="BKI37" s="4560"/>
      <c r="BKJ37" s="4560"/>
      <c r="BKK37" s="4560"/>
      <c r="BKL37" s="4560"/>
      <c r="BKM37" s="4560"/>
      <c r="BKN37" s="4560"/>
      <c r="BKO37" s="4560"/>
      <c r="BKP37" s="4560"/>
      <c r="BKQ37" s="4560"/>
      <c r="BKR37" s="4560"/>
      <c r="BKS37" s="4560"/>
      <c r="BKT37" s="4560"/>
      <c r="BKU37" s="4560"/>
      <c r="BKV37" s="4560"/>
      <c r="BKW37" s="4560"/>
      <c r="BKX37" s="4560"/>
      <c r="BKY37" s="4560"/>
      <c r="BKZ37" s="4560"/>
      <c r="BLA37" s="4560"/>
      <c r="BLB37" s="4560"/>
      <c r="BLC37" s="4560"/>
      <c r="BLD37" s="4560"/>
      <c r="BLE37" s="4560"/>
      <c r="BLF37" s="4560"/>
      <c r="BLG37" s="4560"/>
      <c r="BLH37" s="4560"/>
      <c r="BLI37" s="4560"/>
      <c r="BLJ37" s="4560"/>
      <c r="BLK37" s="4560"/>
      <c r="BLL37" s="4560"/>
      <c r="BLM37" s="4560"/>
      <c r="BLN37" s="4560"/>
      <c r="BLO37" s="4560"/>
      <c r="BLP37" s="4560"/>
      <c r="BLQ37" s="4560"/>
      <c r="BLR37" s="4560"/>
      <c r="BLS37" s="4560"/>
      <c r="BLT37" s="4560"/>
      <c r="BLU37" s="4560"/>
      <c r="BLV37" s="4560"/>
      <c r="BLW37" s="4560"/>
      <c r="BLX37" s="4560"/>
      <c r="BLY37" s="4560"/>
      <c r="BLZ37" s="4560"/>
      <c r="BMA37" s="4560"/>
      <c r="BMB37" s="4560"/>
      <c r="BMC37" s="4560"/>
      <c r="BMD37" s="4560"/>
      <c r="BME37" s="4560"/>
      <c r="BMF37" s="4560"/>
      <c r="BMG37" s="4560"/>
      <c r="BMH37" s="4560"/>
      <c r="BMI37" s="4560"/>
      <c r="BMJ37" s="4560"/>
      <c r="BMK37" s="4560"/>
      <c r="BML37" s="4560"/>
      <c r="BMM37" s="4560"/>
      <c r="BMN37" s="4560"/>
      <c r="BMO37" s="4560"/>
      <c r="BMP37" s="4560"/>
      <c r="BMQ37" s="4560"/>
      <c r="BMR37" s="4560"/>
      <c r="BMS37" s="4560"/>
      <c r="BMT37" s="4560"/>
      <c r="BMU37" s="4560"/>
      <c r="BMV37" s="4560"/>
      <c r="BMW37" s="4560"/>
      <c r="BMX37" s="4560"/>
      <c r="BMY37" s="4560"/>
      <c r="BMZ37" s="4560"/>
      <c r="BNA37" s="4560"/>
      <c r="BNB37" s="4560"/>
      <c r="BNC37" s="4560"/>
      <c r="BND37" s="4560"/>
      <c r="BNE37" s="4560"/>
      <c r="BNF37" s="4560"/>
      <c r="BNG37" s="4560"/>
      <c r="BNH37" s="4560"/>
      <c r="BNI37" s="4560"/>
      <c r="BNJ37" s="4560"/>
      <c r="BNK37" s="4560"/>
      <c r="BNL37" s="4560"/>
      <c r="BNM37" s="4560"/>
      <c r="BNN37" s="4560"/>
      <c r="BNO37" s="4560"/>
      <c r="BNP37" s="4560"/>
      <c r="BNQ37" s="4560"/>
      <c r="BNR37" s="4560"/>
      <c r="BNS37" s="4560"/>
      <c r="BNT37" s="4560"/>
      <c r="BNU37" s="4560"/>
      <c r="BNV37" s="4560"/>
      <c r="BNW37" s="4560"/>
      <c r="BNX37" s="4560"/>
      <c r="BNY37" s="4560"/>
      <c r="BNZ37" s="4560"/>
      <c r="BOA37" s="4560"/>
      <c r="BOB37" s="4560"/>
      <c r="BOC37" s="4560"/>
      <c r="BOD37" s="4560"/>
      <c r="BOE37" s="4560"/>
      <c r="BOF37" s="4560"/>
      <c r="BOG37" s="4560"/>
      <c r="BOH37" s="4560"/>
      <c r="BOI37" s="4560"/>
      <c r="BOJ37" s="4560"/>
      <c r="BOK37" s="4560"/>
      <c r="BOL37" s="4560"/>
      <c r="BOM37" s="4560"/>
      <c r="BON37" s="4560"/>
      <c r="BOO37" s="4560"/>
      <c r="BOP37" s="4560"/>
      <c r="BOQ37" s="4560"/>
      <c r="BOR37" s="4560"/>
      <c r="BOS37" s="4560"/>
      <c r="BOT37" s="4560"/>
      <c r="BOU37" s="4560"/>
      <c r="BOV37" s="4560"/>
      <c r="BOW37" s="4560"/>
      <c r="BOX37" s="4560"/>
      <c r="BOY37" s="4560"/>
      <c r="BOZ37" s="4560"/>
      <c r="BPA37" s="4560"/>
      <c r="BPB37" s="4560"/>
      <c r="BPC37" s="4560"/>
      <c r="BPD37" s="4560"/>
      <c r="BPE37" s="4560"/>
      <c r="BPF37" s="4560"/>
      <c r="BPG37" s="4560"/>
      <c r="BPH37" s="4560"/>
      <c r="BPI37" s="4560"/>
      <c r="BPJ37" s="4560"/>
      <c r="BPK37" s="4560"/>
      <c r="BPL37" s="4560"/>
      <c r="BPM37" s="4560"/>
      <c r="BPN37" s="4560"/>
      <c r="BPO37" s="4560"/>
      <c r="BPP37" s="4560"/>
      <c r="BPQ37" s="4560"/>
      <c r="BPR37" s="4560"/>
      <c r="BPS37" s="4560"/>
      <c r="BPT37" s="4560"/>
      <c r="BPU37" s="4560"/>
      <c r="BPV37" s="4560"/>
      <c r="BPW37" s="4560"/>
      <c r="BPX37" s="4560"/>
      <c r="BPY37" s="4560"/>
      <c r="BPZ37" s="4560"/>
      <c r="BQA37" s="4560"/>
      <c r="BQB37" s="4560"/>
      <c r="BQC37" s="4560"/>
      <c r="BQD37" s="4560"/>
      <c r="BQE37" s="4560"/>
      <c r="BQF37" s="4560"/>
      <c r="BQG37" s="4560"/>
      <c r="BQH37" s="4560"/>
      <c r="BQI37" s="4560"/>
      <c r="BQJ37" s="4560"/>
      <c r="BQK37" s="4560"/>
      <c r="BQL37" s="4560"/>
      <c r="BQM37" s="4560"/>
      <c r="BQN37" s="4560"/>
      <c r="BQO37" s="4560"/>
      <c r="BQP37" s="4560"/>
      <c r="BQQ37" s="4560"/>
      <c r="BQR37" s="4560"/>
      <c r="BQS37" s="4560"/>
      <c r="BQT37" s="4560"/>
      <c r="BQU37" s="4560"/>
      <c r="BQV37" s="4560"/>
      <c r="BQW37" s="4560"/>
      <c r="BQX37" s="4560"/>
      <c r="BQY37" s="4560"/>
      <c r="BQZ37" s="4560"/>
      <c r="BRA37" s="4560"/>
      <c r="BRB37" s="4560"/>
      <c r="BRC37" s="4560"/>
      <c r="BRD37" s="4560"/>
      <c r="BRE37" s="4560"/>
      <c r="BRF37" s="4560"/>
      <c r="BRG37" s="4560"/>
      <c r="BRH37" s="4560"/>
      <c r="BRI37" s="4560"/>
      <c r="BRJ37" s="4560"/>
      <c r="BRK37" s="4560"/>
      <c r="BRL37" s="4560"/>
      <c r="BRM37" s="4560"/>
      <c r="BRN37" s="4560"/>
      <c r="BRO37" s="4560"/>
      <c r="BRP37" s="4560"/>
      <c r="BRQ37" s="4560"/>
      <c r="BRR37" s="4560"/>
      <c r="BRS37" s="4560"/>
      <c r="BRT37" s="4560"/>
      <c r="BRU37" s="4560"/>
      <c r="BRV37" s="4560"/>
      <c r="BRW37" s="4560"/>
      <c r="BRX37" s="4560"/>
      <c r="BRY37" s="4560"/>
      <c r="BRZ37" s="4560"/>
      <c r="BSA37" s="4560"/>
      <c r="BSB37" s="4560"/>
      <c r="BSC37" s="4560"/>
      <c r="BSD37" s="4560"/>
      <c r="BSE37" s="4560"/>
      <c r="BSF37" s="4560"/>
      <c r="BSG37" s="4560"/>
      <c r="BSH37" s="4560"/>
      <c r="BSI37" s="4560"/>
      <c r="BSJ37" s="4560"/>
      <c r="BSK37" s="4560"/>
      <c r="BSL37" s="4560"/>
      <c r="BSM37" s="4560"/>
      <c r="BSN37" s="4560"/>
      <c r="BSO37" s="4560"/>
      <c r="BSP37" s="4560"/>
      <c r="BSQ37" s="4560"/>
      <c r="BSR37" s="4560"/>
      <c r="BSS37" s="4560"/>
      <c r="BST37" s="4560"/>
      <c r="BSU37" s="4560"/>
      <c r="BSV37" s="4560"/>
      <c r="BSW37" s="4560"/>
      <c r="BSX37" s="4560"/>
      <c r="BSY37" s="4560"/>
      <c r="BSZ37" s="4560"/>
      <c r="BTA37" s="4560"/>
      <c r="BTB37" s="4560"/>
      <c r="BTC37" s="4560"/>
      <c r="BTD37" s="4560"/>
      <c r="BTE37" s="4560"/>
      <c r="BTF37" s="4560"/>
      <c r="BTG37" s="4560"/>
      <c r="BTH37" s="4560"/>
      <c r="BTI37" s="4560"/>
      <c r="BTJ37" s="4560"/>
      <c r="BTK37" s="4560"/>
      <c r="BTL37" s="4560"/>
      <c r="BTM37" s="4560"/>
      <c r="BTN37" s="4560"/>
      <c r="BTO37" s="4560"/>
      <c r="BTP37" s="4560"/>
      <c r="BTQ37" s="4560"/>
      <c r="BTR37" s="4560"/>
      <c r="BTS37" s="4560"/>
      <c r="BTT37" s="4560"/>
      <c r="BTU37" s="4560"/>
      <c r="BTV37" s="4560"/>
      <c r="BTW37" s="4560"/>
      <c r="BTX37" s="4560"/>
      <c r="BTY37" s="4560"/>
      <c r="BTZ37" s="4560"/>
      <c r="BUA37" s="4560"/>
      <c r="BUB37" s="4560"/>
      <c r="BUC37" s="4560"/>
      <c r="BUD37" s="4560"/>
      <c r="BUE37" s="4560"/>
      <c r="BUF37" s="4560"/>
      <c r="BUG37" s="4560"/>
      <c r="BUH37" s="4560"/>
      <c r="BUI37" s="4560"/>
      <c r="BUJ37" s="4560"/>
      <c r="BUK37" s="4560"/>
      <c r="BUL37" s="4560"/>
      <c r="BUM37" s="4560"/>
      <c r="BUN37" s="4560"/>
      <c r="BUO37" s="4560"/>
      <c r="BUP37" s="4560"/>
      <c r="BUQ37" s="4560"/>
      <c r="BUR37" s="4560"/>
      <c r="BUS37" s="4560"/>
      <c r="BUT37" s="4560"/>
      <c r="BUU37" s="4560"/>
      <c r="BUV37" s="4560"/>
      <c r="BUW37" s="4560"/>
      <c r="BUX37" s="4560"/>
      <c r="BUY37" s="4560"/>
      <c r="BUZ37" s="4560"/>
      <c r="BVA37" s="4560"/>
      <c r="BVB37" s="4560"/>
      <c r="BVC37" s="4560"/>
      <c r="BVD37" s="4560"/>
      <c r="BVE37" s="4560"/>
      <c r="BVF37" s="4560"/>
      <c r="BVG37" s="4560"/>
      <c r="BVH37" s="4560"/>
      <c r="BVI37" s="4560"/>
      <c r="BVJ37" s="4560"/>
      <c r="BVK37" s="4560"/>
      <c r="BVL37" s="4560"/>
      <c r="BVM37" s="4560"/>
      <c r="BVN37" s="4560"/>
      <c r="BVO37" s="4560"/>
      <c r="BVP37" s="4560"/>
      <c r="BVQ37" s="4560"/>
      <c r="BVR37" s="4560"/>
      <c r="BVS37" s="4560"/>
      <c r="BVT37" s="4560"/>
      <c r="BVU37" s="4560"/>
      <c r="BVV37" s="4560"/>
      <c r="BVW37" s="4560"/>
      <c r="BVX37" s="4560"/>
      <c r="BVY37" s="4560"/>
      <c r="BVZ37" s="4560"/>
      <c r="BWA37" s="4560"/>
      <c r="BWB37" s="4560"/>
      <c r="BWC37" s="4560"/>
      <c r="BWD37" s="4560"/>
      <c r="BWE37" s="4560"/>
      <c r="BWF37" s="4560"/>
      <c r="BWG37" s="4560"/>
      <c r="BWH37" s="4560"/>
      <c r="BWI37" s="4560"/>
      <c r="BWJ37" s="4560"/>
      <c r="BWK37" s="4560"/>
      <c r="BWL37" s="4560"/>
      <c r="BWM37" s="4560"/>
      <c r="BWN37" s="4560"/>
      <c r="BWO37" s="4560"/>
      <c r="BWP37" s="4560"/>
      <c r="BWQ37" s="4560"/>
      <c r="BWR37" s="4560"/>
      <c r="BWS37" s="4560"/>
      <c r="BWT37" s="4560"/>
      <c r="BWU37" s="4560"/>
      <c r="BWV37" s="4560"/>
      <c r="BWW37" s="4560"/>
      <c r="BWX37" s="4560"/>
      <c r="BWY37" s="4560"/>
      <c r="BWZ37" s="4560"/>
      <c r="BXA37" s="4560"/>
      <c r="BXB37" s="4560"/>
      <c r="BXC37" s="4560"/>
      <c r="BXD37" s="4560"/>
      <c r="BXE37" s="4560"/>
      <c r="BXF37" s="4560"/>
      <c r="BXG37" s="4560"/>
      <c r="BXH37" s="4560"/>
      <c r="BXI37" s="4560"/>
      <c r="BXJ37" s="4560"/>
      <c r="BXK37" s="4560"/>
      <c r="BXL37" s="4560"/>
      <c r="BXM37" s="4560"/>
      <c r="BXN37" s="4560"/>
      <c r="BXO37" s="4560"/>
      <c r="BXP37" s="4560"/>
      <c r="BXQ37" s="4560"/>
      <c r="BXR37" s="4560"/>
      <c r="BXS37" s="4560"/>
      <c r="BXT37" s="4560"/>
      <c r="BXU37" s="4560"/>
      <c r="BXV37" s="4560"/>
      <c r="BXW37" s="4560"/>
      <c r="BXX37" s="4560"/>
      <c r="BXY37" s="4560"/>
      <c r="BXZ37" s="4560"/>
      <c r="BYA37" s="4560"/>
      <c r="BYB37" s="4560"/>
      <c r="BYC37" s="4560"/>
      <c r="BYD37" s="4560"/>
      <c r="BYE37" s="4560"/>
      <c r="BYF37" s="4560"/>
      <c r="BYG37" s="4560"/>
      <c r="BYH37" s="4560"/>
      <c r="BYI37" s="4560"/>
      <c r="BYJ37" s="4560"/>
      <c r="BYK37" s="4560"/>
      <c r="BYL37" s="4560"/>
      <c r="BYM37" s="4560"/>
      <c r="BYN37" s="4560"/>
      <c r="BYO37" s="4560"/>
      <c r="BYP37" s="4560"/>
      <c r="BYQ37" s="4560"/>
      <c r="BYR37" s="4560"/>
      <c r="BYS37" s="4560"/>
      <c r="BYT37" s="4560"/>
      <c r="BYU37" s="4560"/>
      <c r="BYV37" s="4560"/>
      <c r="BYW37" s="4560"/>
      <c r="BYX37" s="4560"/>
      <c r="BYY37" s="4560"/>
      <c r="BYZ37" s="4560"/>
      <c r="BZA37" s="4560"/>
      <c r="BZB37" s="4560"/>
      <c r="BZC37" s="4560"/>
      <c r="BZD37" s="4560"/>
      <c r="BZE37" s="4560"/>
      <c r="BZF37" s="4560"/>
      <c r="BZG37" s="4560"/>
      <c r="BZH37" s="4560"/>
      <c r="BZI37" s="4560"/>
      <c r="BZJ37" s="4560"/>
      <c r="BZK37" s="4560"/>
      <c r="BZL37" s="4560"/>
      <c r="BZM37" s="4560"/>
      <c r="BZN37" s="4560"/>
      <c r="BZO37" s="4560"/>
      <c r="BZP37" s="4560"/>
      <c r="BZQ37" s="4560"/>
      <c r="BZR37" s="4560"/>
      <c r="BZS37" s="4560"/>
      <c r="BZT37" s="4560"/>
      <c r="BZU37" s="4560"/>
      <c r="BZV37" s="4560"/>
      <c r="BZW37" s="4560"/>
      <c r="BZX37" s="4560"/>
      <c r="BZY37" s="4560"/>
      <c r="BZZ37" s="4560"/>
      <c r="CAA37" s="4560"/>
      <c r="CAB37" s="4560"/>
      <c r="CAC37" s="4560"/>
      <c r="CAD37" s="4560"/>
      <c r="CAE37" s="4560"/>
      <c r="CAF37" s="4560"/>
      <c r="CAG37" s="4560"/>
      <c r="CAH37" s="4560"/>
      <c r="CAI37" s="4560"/>
      <c r="CAJ37" s="4560"/>
      <c r="CAK37" s="4560"/>
      <c r="CAL37" s="4560"/>
      <c r="CAM37" s="4560"/>
      <c r="CAN37" s="4560"/>
      <c r="CAO37" s="4560"/>
      <c r="CAP37" s="4560"/>
      <c r="CAQ37" s="4560"/>
      <c r="CAR37" s="4560"/>
      <c r="CAS37" s="4560"/>
      <c r="CAT37" s="4560"/>
      <c r="CAU37" s="4560"/>
      <c r="CAV37" s="4560"/>
      <c r="CAW37" s="4560"/>
      <c r="CAX37" s="4560"/>
      <c r="CAY37" s="4560"/>
      <c r="CAZ37" s="4560"/>
      <c r="CBA37" s="4560"/>
      <c r="CBB37" s="4560"/>
      <c r="CBC37" s="4560"/>
      <c r="CBD37" s="4560"/>
      <c r="CBE37" s="4560"/>
      <c r="CBF37" s="4560"/>
      <c r="CBG37" s="4560"/>
      <c r="CBH37" s="4560"/>
      <c r="CBI37" s="4560"/>
      <c r="CBJ37" s="4560"/>
      <c r="CBK37" s="4560"/>
      <c r="CBL37" s="4560"/>
      <c r="CBM37" s="4560"/>
      <c r="CBN37" s="4560"/>
      <c r="CBO37" s="4560"/>
      <c r="CBP37" s="4560"/>
      <c r="CBQ37" s="4560"/>
      <c r="CBR37" s="4560"/>
      <c r="CBS37" s="4560"/>
      <c r="CBT37" s="4560"/>
      <c r="CBU37" s="4560"/>
      <c r="CBV37" s="4560"/>
      <c r="CBW37" s="4560"/>
      <c r="CBX37" s="4560"/>
      <c r="CBY37" s="4560"/>
      <c r="CBZ37" s="4560"/>
      <c r="CCA37" s="4560"/>
      <c r="CCB37" s="4560"/>
      <c r="CCC37" s="4560"/>
      <c r="CCD37" s="4560"/>
      <c r="CCE37" s="4560"/>
      <c r="CCF37" s="4560"/>
      <c r="CCG37" s="4560"/>
      <c r="CCH37" s="4560"/>
      <c r="CCI37" s="4560"/>
      <c r="CCJ37" s="4560"/>
      <c r="CCK37" s="4560"/>
      <c r="CCL37" s="4560"/>
      <c r="CCM37" s="4560"/>
      <c r="CCN37" s="4560"/>
      <c r="CCO37" s="4560"/>
      <c r="CCP37" s="4560"/>
      <c r="CCQ37" s="4560"/>
      <c r="CCR37" s="4560"/>
      <c r="CCS37" s="4560"/>
      <c r="CCT37" s="4560"/>
      <c r="CCU37" s="4560"/>
      <c r="CCV37" s="4560"/>
      <c r="CCW37" s="4560"/>
      <c r="CCX37" s="4560"/>
      <c r="CCY37" s="4560"/>
      <c r="CCZ37" s="4560"/>
      <c r="CDA37" s="4560"/>
      <c r="CDB37" s="4560"/>
      <c r="CDC37" s="4560"/>
      <c r="CDD37" s="4560"/>
      <c r="CDE37" s="4560"/>
      <c r="CDF37" s="4560"/>
      <c r="CDG37" s="4560"/>
      <c r="CDH37" s="4560"/>
      <c r="CDI37" s="4560"/>
      <c r="CDJ37" s="4560"/>
      <c r="CDK37" s="4560"/>
      <c r="CDL37" s="4560"/>
      <c r="CDM37" s="4560"/>
      <c r="CDN37" s="4560"/>
      <c r="CDO37" s="4560"/>
      <c r="CDP37" s="4560"/>
      <c r="CDQ37" s="4560"/>
      <c r="CDR37" s="4560"/>
      <c r="CDS37" s="4560"/>
      <c r="CDT37" s="4560"/>
      <c r="CDU37" s="4560"/>
      <c r="CDV37" s="4560"/>
      <c r="CDW37" s="4560"/>
      <c r="CDX37" s="4560"/>
      <c r="CDY37" s="4560"/>
      <c r="CDZ37" s="4560"/>
      <c r="CEA37" s="4560"/>
      <c r="CEB37" s="4560"/>
      <c r="CEC37" s="4560"/>
      <c r="CED37" s="4560"/>
      <c r="CEE37" s="4560"/>
      <c r="CEF37" s="4560"/>
      <c r="CEG37" s="4560"/>
      <c r="CEH37" s="4560"/>
      <c r="CEI37" s="4560"/>
      <c r="CEJ37" s="4560"/>
      <c r="CEK37" s="4560"/>
      <c r="CEL37" s="4560"/>
      <c r="CEM37" s="4560"/>
      <c r="CEN37" s="4560"/>
      <c r="CEO37" s="4560"/>
      <c r="CEP37" s="4560"/>
      <c r="CEQ37" s="4560"/>
      <c r="CER37" s="4560"/>
      <c r="CES37" s="4560"/>
      <c r="CET37" s="4560"/>
      <c r="CEU37" s="4560"/>
      <c r="CEV37" s="4560"/>
      <c r="CEW37" s="4560"/>
      <c r="CEX37" s="4560"/>
      <c r="CEY37" s="4560"/>
      <c r="CEZ37" s="4560"/>
      <c r="CFA37" s="4560"/>
      <c r="CFB37" s="4560"/>
      <c r="CFC37" s="4560"/>
      <c r="CFD37" s="4560"/>
      <c r="CFE37" s="4560"/>
      <c r="CFF37" s="4560"/>
      <c r="CFG37" s="4560"/>
      <c r="CFH37" s="4560"/>
      <c r="CFI37" s="4560"/>
      <c r="CFJ37" s="4560"/>
      <c r="CFK37" s="4560"/>
      <c r="CFL37" s="4560"/>
      <c r="CFM37" s="4560"/>
      <c r="CFN37" s="4560"/>
      <c r="CFO37" s="4560"/>
      <c r="CFP37" s="4560"/>
      <c r="CFQ37" s="4560"/>
      <c r="CFR37" s="4560"/>
      <c r="CFS37" s="4560"/>
      <c r="CFT37" s="4560"/>
      <c r="CFU37" s="4560"/>
      <c r="CFV37" s="4560"/>
      <c r="CFW37" s="4560"/>
      <c r="CFX37" s="4560"/>
      <c r="CFY37" s="4560"/>
      <c r="CFZ37" s="4560"/>
      <c r="CGA37" s="4560"/>
      <c r="CGB37" s="4560"/>
      <c r="CGC37" s="4560"/>
      <c r="CGD37" s="4560"/>
      <c r="CGE37" s="4560"/>
      <c r="CGF37" s="4560"/>
      <c r="CGG37" s="4560"/>
      <c r="CGH37" s="4560"/>
      <c r="CGI37" s="4560"/>
      <c r="CGJ37" s="4560"/>
      <c r="CGK37" s="4560"/>
      <c r="CGL37" s="4560"/>
      <c r="CGM37" s="4560"/>
      <c r="CGN37" s="4560"/>
      <c r="CGO37" s="4560"/>
      <c r="CGP37" s="4560"/>
      <c r="CGQ37" s="4560"/>
      <c r="CGR37" s="4560"/>
      <c r="CGS37" s="4560"/>
      <c r="CGT37" s="4560"/>
      <c r="CGU37" s="4560"/>
      <c r="CGV37" s="4560"/>
      <c r="CGW37" s="4560"/>
      <c r="CGX37" s="4560"/>
      <c r="CGY37" s="4560"/>
      <c r="CGZ37" s="4560"/>
      <c r="CHA37" s="4560"/>
      <c r="CHB37" s="4560"/>
      <c r="CHC37" s="4560"/>
      <c r="CHD37" s="4560"/>
      <c r="CHE37" s="4560"/>
      <c r="CHF37" s="4560"/>
      <c r="CHG37" s="4560"/>
      <c r="CHH37" s="4560"/>
      <c r="CHI37" s="4560"/>
      <c r="CHJ37" s="4560"/>
      <c r="CHK37" s="4560"/>
      <c r="CHL37" s="4560"/>
      <c r="CHM37" s="4560"/>
      <c r="CHN37" s="4560"/>
      <c r="CHO37" s="4560"/>
      <c r="CHP37" s="4560"/>
      <c r="CHQ37" s="4560"/>
      <c r="CHR37" s="4560"/>
      <c r="CHS37" s="4560"/>
      <c r="CHT37" s="4560"/>
      <c r="CHU37" s="4560"/>
      <c r="CHV37" s="4560"/>
      <c r="CHW37" s="4560"/>
      <c r="CHX37" s="4560"/>
      <c r="CHY37" s="4560"/>
      <c r="CHZ37" s="4560"/>
      <c r="CIA37" s="4560"/>
      <c r="CIB37" s="4560"/>
      <c r="CIC37" s="4560"/>
      <c r="CID37" s="4560"/>
      <c r="CIE37" s="4560"/>
      <c r="CIF37" s="4560"/>
      <c r="CIG37" s="4560"/>
      <c r="CIH37" s="4560"/>
      <c r="CII37" s="4560"/>
      <c r="CIJ37" s="4560"/>
      <c r="CIK37" s="4560"/>
      <c r="CIL37" s="4560"/>
      <c r="CIM37" s="4560"/>
      <c r="CIN37" s="4560"/>
      <c r="CIO37" s="4560"/>
      <c r="CIP37" s="4560"/>
      <c r="CIQ37" s="4560"/>
      <c r="CIR37" s="4560"/>
      <c r="CIS37" s="4560"/>
      <c r="CIT37" s="4560"/>
      <c r="CIU37" s="4560"/>
      <c r="CIV37" s="4560"/>
      <c r="CIW37" s="4560"/>
      <c r="CIX37" s="4560"/>
      <c r="CIY37" s="4560"/>
      <c r="CIZ37" s="4560"/>
      <c r="CJA37" s="4560"/>
      <c r="CJB37" s="4560"/>
      <c r="CJC37" s="4560"/>
      <c r="CJD37" s="4560"/>
      <c r="CJE37" s="4560"/>
      <c r="CJF37" s="4560"/>
      <c r="CJG37" s="4560"/>
      <c r="CJH37" s="4560"/>
      <c r="CJI37" s="4560"/>
      <c r="CJJ37" s="4560"/>
      <c r="CJK37" s="4560"/>
      <c r="CJL37" s="4560"/>
      <c r="CJM37" s="4560"/>
      <c r="CJN37" s="4560"/>
      <c r="CJO37" s="4560"/>
      <c r="CJP37" s="4560"/>
      <c r="CJQ37" s="4560"/>
      <c r="CJR37" s="4560"/>
      <c r="CJS37" s="4560"/>
      <c r="CJT37" s="4560"/>
      <c r="CJU37" s="4560"/>
      <c r="CJV37" s="4560"/>
      <c r="CJW37" s="4560"/>
      <c r="CJX37" s="4560"/>
      <c r="CJY37" s="4560"/>
      <c r="CJZ37" s="4560"/>
      <c r="CKA37" s="4560"/>
      <c r="CKB37" s="4560"/>
      <c r="CKC37" s="4560"/>
      <c r="CKD37" s="4560"/>
      <c r="CKE37" s="4560"/>
      <c r="CKF37" s="4560"/>
      <c r="CKG37" s="4560"/>
      <c r="CKH37" s="4560"/>
      <c r="CKI37" s="4560"/>
      <c r="CKJ37" s="4560"/>
      <c r="CKK37" s="4560"/>
      <c r="CKL37" s="4560"/>
      <c r="CKM37" s="4560"/>
      <c r="CKN37" s="4560"/>
      <c r="CKO37" s="4560"/>
      <c r="CKP37" s="4560"/>
      <c r="CKQ37" s="4560"/>
      <c r="CKR37" s="4560"/>
      <c r="CKS37" s="4560"/>
      <c r="CKT37" s="4560"/>
      <c r="CKU37" s="4560"/>
      <c r="CKV37" s="4560"/>
      <c r="CKW37" s="4560"/>
      <c r="CKX37" s="4560"/>
      <c r="CKY37" s="4560"/>
      <c r="CKZ37" s="4560"/>
      <c r="CLA37" s="4560"/>
      <c r="CLB37" s="4560"/>
      <c r="CLC37" s="4560"/>
      <c r="CLD37" s="4560"/>
      <c r="CLE37" s="4560"/>
      <c r="CLF37" s="4560"/>
      <c r="CLG37" s="4560"/>
      <c r="CLH37" s="4560"/>
      <c r="CLI37" s="4560"/>
      <c r="CLJ37" s="4560"/>
      <c r="CLK37" s="4560"/>
      <c r="CLL37" s="4560"/>
      <c r="CLM37" s="4560"/>
      <c r="CLN37" s="4560"/>
      <c r="CLO37" s="4560"/>
      <c r="CLP37" s="4560"/>
      <c r="CLQ37" s="4560"/>
      <c r="CLR37" s="4560"/>
      <c r="CLS37" s="4560"/>
      <c r="CLT37" s="4560"/>
      <c r="CLU37" s="4560"/>
      <c r="CLV37" s="4560"/>
      <c r="CLW37" s="4560"/>
      <c r="CLX37" s="4560"/>
      <c r="CLY37" s="4560"/>
      <c r="CLZ37" s="4560"/>
      <c r="CMA37" s="4560"/>
      <c r="CMB37" s="4560"/>
      <c r="CMC37" s="4560"/>
      <c r="CMD37" s="4560"/>
      <c r="CME37" s="4560"/>
      <c r="CMF37" s="4560"/>
      <c r="CMG37" s="4560"/>
      <c r="CMH37" s="4560"/>
      <c r="CMI37" s="4560"/>
      <c r="CMJ37" s="4560"/>
      <c r="CMK37" s="4560"/>
      <c r="CML37" s="4560"/>
      <c r="CMM37" s="4560"/>
      <c r="CMN37" s="4560"/>
      <c r="CMO37" s="4560"/>
      <c r="CMP37" s="4560"/>
      <c r="CMQ37" s="4560"/>
      <c r="CMR37" s="4560"/>
      <c r="CMS37" s="4560"/>
      <c r="CMT37" s="4560"/>
      <c r="CMU37" s="4560"/>
      <c r="CMV37" s="4560"/>
      <c r="CMW37" s="4560"/>
      <c r="CMX37" s="4560"/>
      <c r="CMY37" s="4560"/>
      <c r="CMZ37" s="4560"/>
      <c r="CNA37" s="4560"/>
      <c r="CNB37" s="4560"/>
      <c r="CNC37" s="4560"/>
      <c r="CND37" s="4560"/>
      <c r="CNE37" s="4560"/>
      <c r="CNF37" s="4560"/>
      <c r="CNG37" s="4560"/>
      <c r="CNH37" s="4560"/>
      <c r="CNI37" s="4560"/>
      <c r="CNJ37" s="4560"/>
      <c r="CNK37" s="4560"/>
      <c r="CNL37" s="4560"/>
      <c r="CNM37" s="4560"/>
      <c r="CNN37" s="4560"/>
      <c r="CNO37" s="4560"/>
      <c r="CNP37" s="4560"/>
      <c r="CNQ37" s="4560"/>
      <c r="CNR37" s="4560"/>
      <c r="CNS37" s="4560"/>
      <c r="CNT37" s="4560"/>
      <c r="CNU37" s="4560"/>
      <c r="CNV37" s="4560"/>
      <c r="CNW37" s="4560"/>
      <c r="CNX37" s="4560"/>
      <c r="CNY37" s="4560"/>
      <c r="CNZ37" s="4560"/>
      <c r="COA37" s="4560"/>
      <c r="COB37" s="4560"/>
      <c r="COC37" s="4560"/>
      <c r="COD37" s="4560"/>
      <c r="COE37" s="4560"/>
      <c r="COF37" s="4560"/>
      <c r="COG37" s="4560"/>
      <c r="COH37" s="4560"/>
      <c r="COI37" s="4560"/>
      <c r="COJ37" s="4560"/>
      <c r="COK37" s="4560"/>
      <c r="COL37" s="4560"/>
      <c r="COM37" s="4560"/>
      <c r="CON37" s="4560"/>
      <c r="COO37" s="4560"/>
      <c r="COP37" s="4560"/>
      <c r="COQ37" s="4560"/>
      <c r="COR37" s="4560"/>
      <c r="COS37" s="4560"/>
      <c r="COT37" s="4560"/>
      <c r="COU37" s="4560"/>
      <c r="COV37" s="4560"/>
      <c r="COW37" s="4560"/>
      <c r="COX37" s="4560"/>
      <c r="COY37" s="4560"/>
      <c r="COZ37" s="4560"/>
      <c r="CPA37" s="4560"/>
      <c r="CPB37" s="4560"/>
      <c r="CPC37" s="4560"/>
      <c r="CPD37" s="4560"/>
      <c r="CPE37" s="4560"/>
      <c r="CPF37" s="4560"/>
      <c r="CPG37" s="4560"/>
      <c r="CPH37" s="4560"/>
      <c r="CPI37" s="4560"/>
      <c r="CPJ37" s="4560"/>
      <c r="CPK37" s="4560"/>
      <c r="CPL37" s="4560"/>
      <c r="CPM37" s="4560"/>
      <c r="CPN37" s="4560"/>
      <c r="CPO37" s="4560"/>
      <c r="CPP37" s="4560"/>
      <c r="CPQ37" s="4560"/>
      <c r="CPR37" s="4560"/>
      <c r="CPS37" s="4560"/>
      <c r="CPT37" s="4560"/>
      <c r="CPU37" s="4560"/>
      <c r="CPV37" s="4560"/>
      <c r="CPW37" s="4560"/>
      <c r="CPX37" s="4560"/>
      <c r="CPY37" s="4560"/>
      <c r="CPZ37" s="4560"/>
      <c r="CQA37" s="4560"/>
      <c r="CQB37" s="4560"/>
      <c r="CQC37" s="4560"/>
      <c r="CQD37" s="4560"/>
      <c r="CQE37" s="4560"/>
      <c r="CQF37" s="4560"/>
      <c r="CQG37" s="4560"/>
      <c r="CQH37" s="4560"/>
      <c r="CQI37" s="4560"/>
      <c r="CQJ37" s="4560"/>
      <c r="CQK37" s="4560"/>
      <c r="CQL37" s="4560"/>
      <c r="CQM37" s="4560"/>
      <c r="CQN37" s="4560"/>
      <c r="CQO37" s="4560"/>
      <c r="CQP37" s="4560"/>
      <c r="CQQ37" s="4560"/>
      <c r="CQR37" s="4560"/>
      <c r="CQS37" s="4560"/>
      <c r="CQT37" s="4560"/>
      <c r="CQU37" s="4560"/>
      <c r="CQV37" s="4560"/>
      <c r="CQW37" s="4560"/>
      <c r="CQX37" s="4560"/>
      <c r="CQY37" s="4560"/>
      <c r="CQZ37" s="4560"/>
      <c r="CRA37" s="4560"/>
      <c r="CRB37" s="4560"/>
      <c r="CRC37" s="4560"/>
      <c r="CRD37" s="4560"/>
      <c r="CRE37" s="4560"/>
      <c r="CRF37" s="4560"/>
      <c r="CRG37" s="4560"/>
      <c r="CRH37" s="4560"/>
      <c r="CRI37" s="4560"/>
      <c r="CRJ37" s="4560"/>
      <c r="CRK37" s="4560"/>
      <c r="CRL37" s="4560"/>
      <c r="CRM37" s="4560"/>
      <c r="CRN37" s="4560"/>
      <c r="CRO37" s="4560"/>
      <c r="CRP37" s="4560"/>
      <c r="CRQ37" s="4560"/>
      <c r="CRR37" s="4560"/>
      <c r="CRS37" s="4560"/>
      <c r="CRT37" s="4560"/>
      <c r="CRU37" s="4560"/>
      <c r="CRV37" s="4560"/>
      <c r="CRW37" s="4560"/>
      <c r="CRX37" s="4560"/>
      <c r="CRY37" s="4560"/>
      <c r="CRZ37" s="4560"/>
      <c r="CSA37" s="4560"/>
      <c r="CSB37" s="4560"/>
      <c r="CSC37" s="4560"/>
      <c r="CSD37" s="4560"/>
      <c r="CSE37" s="4560"/>
      <c r="CSF37" s="4560"/>
      <c r="CSG37" s="4560"/>
      <c r="CSH37" s="4560"/>
      <c r="CSI37" s="4560"/>
      <c r="CSJ37" s="4560"/>
      <c r="CSK37" s="4560"/>
      <c r="CSL37" s="4560"/>
      <c r="CSM37" s="4560"/>
      <c r="CSN37" s="4560"/>
      <c r="CSO37" s="4560"/>
      <c r="CSP37" s="4560"/>
      <c r="CSQ37" s="4560"/>
      <c r="CSR37" s="4560"/>
      <c r="CSS37" s="4560"/>
      <c r="CST37" s="4560"/>
      <c r="CSU37" s="4560"/>
      <c r="CSV37" s="4560"/>
      <c r="CSW37" s="4560"/>
      <c r="CSX37" s="4560"/>
      <c r="CSY37" s="4560"/>
      <c r="CSZ37" s="4560"/>
      <c r="CTA37" s="4560"/>
      <c r="CTB37" s="4560"/>
      <c r="CTC37" s="4560"/>
      <c r="CTD37" s="4560"/>
      <c r="CTE37" s="4560"/>
      <c r="CTF37" s="4560"/>
      <c r="CTG37" s="4560"/>
      <c r="CTH37" s="4560"/>
      <c r="CTI37" s="4560"/>
      <c r="CTJ37" s="4560"/>
      <c r="CTK37" s="4560"/>
      <c r="CTL37" s="4560"/>
      <c r="CTM37" s="4560"/>
      <c r="CTN37" s="4560"/>
      <c r="CTO37" s="4560"/>
      <c r="CTP37" s="4560"/>
      <c r="CTQ37" s="4560"/>
      <c r="CTR37" s="4560"/>
      <c r="CTS37" s="4560"/>
      <c r="CTT37" s="4560"/>
      <c r="CTU37" s="4560"/>
      <c r="CTV37" s="4560"/>
      <c r="CTW37" s="4560"/>
      <c r="CTX37" s="4560"/>
      <c r="CTY37" s="4560"/>
      <c r="CTZ37" s="4560"/>
      <c r="CUA37" s="4560"/>
      <c r="CUB37" s="4560"/>
      <c r="CUC37" s="4560"/>
      <c r="CUD37" s="4560"/>
      <c r="CUE37" s="4560"/>
      <c r="CUF37" s="4560"/>
      <c r="CUG37" s="4560"/>
      <c r="CUH37" s="4560"/>
      <c r="CUI37" s="4560"/>
      <c r="CUJ37" s="4560"/>
      <c r="CUK37" s="4560"/>
      <c r="CUL37" s="4560"/>
      <c r="CUM37" s="4560"/>
      <c r="CUN37" s="4560"/>
      <c r="CUO37" s="4560"/>
      <c r="CUP37" s="4560"/>
      <c r="CUQ37" s="4560"/>
      <c r="CUR37" s="4560"/>
      <c r="CUS37" s="4560"/>
      <c r="CUT37" s="4560"/>
      <c r="CUU37" s="4560"/>
      <c r="CUV37" s="4560"/>
      <c r="CUW37" s="4560"/>
      <c r="CUX37" s="4560"/>
      <c r="CUY37" s="4560"/>
      <c r="CUZ37" s="4560"/>
      <c r="CVA37" s="4560"/>
      <c r="CVB37" s="4560"/>
      <c r="CVC37" s="4560"/>
      <c r="CVD37" s="4560"/>
      <c r="CVE37" s="4560"/>
      <c r="CVF37" s="4560"/>
      <c r="CVG37" s="4560"/>
      <c r="CVH37" s="4560"/>
      <c r="CVI37" s="4560"/>
      <c r="CVJ37" s="4560"/>
      <c r="CVK37" s="4560"/>
      <c r="CVL37" s="4560"/>
      <c r="CVM37" s="4560"/>
      <c r="CVN37" s="4560"/>
      <c r="CVO37" s="4560"/>
      <c r="CVP37" s="4560"/>
      <c r="CVQ37" s="4560"/>
      <c r="CVR37" s="4560"/>
      <c r="CVS37" s="4560"/>
      <c r="CVT37" s="4560"/>
      <c r="CVU37" s="4560"/>
      <c r="CVV37" s="4560"/>
      <c r="CVW37" s="4560"/>
      <c r="CVX37" s="4560"/>
      <c r="CVY37" s="4560"/>
      <c r="CVZ37" s="4560"/>
      <c r="CWA37" s="4560"/>
      <c r="CWB37" s="4560"/>
      <c r="CWC37" s="4560"/>
      <c r="CWD37" s="4560"/>
      <c r="CWE37" s="4560"/>
      <c r="CWF37" s="4560"/>
      <c r="CWG37" s="4560"/>
      <c r="CWH37" s="4560"/>
      <c r="CWI37" s="4560"/>
      <c r="CWJ37" s="4560"/>
      <c r="CWK37" s="4560"/>
      <c r="CWL37" s="4560"/>
      <c r="CWM37" s="4560"/>
      <c r="CWN37" s="4560"/>
      <c r="CWO37" s="4560"/>
      <c r="CWP37" s="4560"/>
      <c r="CWQ37" s="4560"/>
      <c r="CWR37" s="4560"/>
      <c r="CWS37" s="4560"/>
      <c r="CWT37" s="4560"/>
      <c r="CWU37" s="4560"/>
      <c r="CWV37" s="4560"/>
      <c r="CWW37" s="4560"/>
      <c r="CWX37" s="4560"/>
      <c r="CWY37" s="4560"/>
      <c r="CWZ37" s="4560"/>
      <c r="CXA37" s="4560"/>
      <c r="CXB37" s="4560"/>
      <c r="CXC37" s="4560"/>
      <c r="CXD37" s="4560"/>
      <c r="CXE37" s="4560"/>
      <c r="CXF37" s="4560"/>
      <c r="CXG37" s="4560"/>
      <c r="CXH37" s="4560"/>
      <c r="CXI37" s="4560"/>
      <c r="CXJ37" s="4560"/>
      <c r="CXK37" s="4560"/>
      <c r="CXL37" s="4560"/>
      <c r="CXM37" s="4560"/>
      <c r="CXN37" s="4560"/>
      <c r="CXO37" s="4560"/>
      <c r="CXP37" s="4560"/>
      <c r="CXQ37" s="4560"/>
      <c r="CXR37" s="4560"/>
      <c r="CXS37" s="4560"/>
      <c r="CXT37" s="4560"/>
      <c r="CXU37" s="4560"/>
      <c r="CXV37" s="4560"/>
      <c r="CXW37" s="4560"/>
      <c r="CXX37" s="4560"/>
      <c r="CXY37" s="4560"/>
      <c r="CXZ37" s="4560"/>
      <c r="CYA37" s="4560"/>
      <c r="CYB37" s="4560"/>
      <c r="CYC37" s="4560"/>
      <c r="CYD37" s="4560"/>
      <c r="CYE37" s="4560"/>
      <c r="CYF37" s="4560"/>
      <c r="CYG37" s="4560"/>
      <c r="CYH37" s="4560"/>
      <c r="CYI37" s="4560"/>
      <c r="CYJ37" s="4560"/>
      <c r="CYK37" s="4560"/>
      <c r="CYL37" s="4560"/>
      <c r="CYM37" s="4560"/>
      <c r="CYN37" s="4560"/>
      <c r="CYO37" s="4560"/>
      <c r="CYP37" s="4560"/>
      <c r="CYQ37" s="4560"/>
      <c r="CYR37" s="4560"/>
      <c r="CYS37" s="4560"/>
      <c r="CYT37" s="4560"/>
      <c r="CYU37" s="4560"/>
      <c r="CYV37" s="4560"/>
      <c r="CYW37" s="4560"/>
      <c r="CYX37" s="4560"/>
      <c r="CYY37" s="4560"/>
      <c r="CYZ37" s="4560"/>
      <c r="CZA37" s="4560"/>
      <c r="CZB37" s="4560"/>
      <c r="CZC37" s="4560"/>
      <c r="CZD37" s="4560"/>
      <c r="CZE37" s="4560"/>
      <c r="CZF37" s="4560"/>
      <c r="CZG37" s="4560"/>
      <c r="CZH37" s="4560"/>
      <c r="CZI37" s="4560"/>
      <c r="CZJ37" s="4560"/>
      <c r="CZK37" s="4560"/>
      <c r="CZL37" s="4560"/>
      <c r="CZM37" s="4560"/>
      <c r="CZN37" s="4560"/>
      <c r="CZO37" s="4560"/>
      <c r="CZP37" s="4560"/>
      <c r="CZQ37" s="4560"/>
      <c r="CZR37" s="4560"/>
      <c r="CZS37" s="4560"/>
      <c r="CZT37" s="4560"/>
      <c r="CZU37" s="4560"/>
      <c r="CZV37" s="4560"/>
      <c r="CZW37" s="4560"/>
      <c r="CZX37" s="4560"/>
      <c r="CZY37" s="4560"/>
      <c r="CZZ37" s="4560"/>
      <c r="DAA37" s="4560"/>
      <c r="DAB37" s="4560"/>
      <c r="DAC37" s="4560"/>
      <c r="DAD37" s="4560"/>
      <c r="DAE37" s="4560"/>
      <c r="DAF37" s="4560"/>
      <c r="DAG37" s="4560"/>
      <c r="DAH37" s="4560"/>
      <c r="DAI37" s="4560"/>
      <c r="DAJ37" s="4560"/>
      <c r="DAK37" s="4560"/>
      <c r="DAL37" s="4560"/>
      <c r="DAM37" s="4560"/>
      <c r="DAN37" s="4560"/>
      <c r="DAO37" s="4560"/>
      <c r="DAP37" s="4560"/>
      <c r="DAQ37" s="4560"/>
      <c r="DAR37" s="4560"/>
      <c r="DAS37" s="4560"/>
      <c r="DAT37" s="4560"/>
      <c r="DAU37" s="4560"/>
      <c r="DAV37" s="4560"/>
      <c r="DAW37" s="4560"/>
      <c r="DAX37" s="4560"/>
      <c r="DAY37" s="4560"/>
      <c r="DAZ37" s="4560"/>
      <c r="DBA37" s="4560"/>
      <c r="DBB37" s="4560"/>
      <c r="DBC37" s="4560"/>
      <c r="DBD37" s="4560"/>
      <c r="DBE37" s="4560"/>
      <c r="DBF37" s="4560"/>
      <c r="DBG37" s="4560"/>
      <c r="DBH37" s="4560"/>
      <c r="DBI37" s="4560"/>
      <c r="DBJ37" s="4560"/>
      <c r="DBK37" s="4560"/>
      <c r="DBL37" s="4560"/>
      <c r="DBM37" s="4560"/>
      <c r="DBN37" s="4560"/>
      <c r="DBO37" s="4560"/>
      <c r="DBP37" s="4560"/>
      <c r="DBQ37" s="4560"/>
      <c r="DBR37" s="4560"/>
      <c r="DBS37" s="4560"/>
      <c r="DBT37" s="4560"/>
      <c r="DBU37" s="4560"/>
      <c r="DBV37" s="4560"/>
      <c r="DBW37" s="4560"/>
      <c r="DBX37" s="4560"/>
      <c r="DBY37" s="4560"/>
      <c r="DBZ37" s="4560"/>
      <c r="DCA37" s="4560"/>
      <c r="DCB37" s="4560"/>
      <c r="DCC37" s="4560"/>
      <c r="DCD37" s="4560"/>
      <c r="DCE37" s="4560"/>
      <c r="DCF37" s="4560"/>
      <c r="DCG37" s="4560"/>
      <c r="DCH37" s="4560"/>
      <c r="DCI37" s="4560"/>
      <c r="DCJ37" s="4560"/>
      <c r="DCK37" s="4560"/>
      <c r="DCL37" s="4560"/>
      <c r="DCM37" s="4560"/>
      <c r="DCN37" s="4560"/>
      <c r="DCO37" s="4560"/>
      <c r="DCP37" s="4560"/>
      <c r="DCQ37" s="4560"/>
      <c r="DCR37" s="4560"/>
      <c r="DCS37" s="4560"/>
      <c r="DCT37" s="4560"/>
      <c r="DCU37" s="4560"/>
      <c r="DCV37" s="4560"/>
      <c r="DCW37" s="4560"/>
      <c r="DCX37" s="4560"/>
      <c r="DCY37" s="4560"/>
      <c r="DCZ37" s="4560"/>
      <c r="DDA37" s="4560"/>
      <c r="DDB37" s="4560"/>
      <c r="DDC37" s="4560"/>
      <c r="DDD37" s="4560"/>
      <c r="DDE37" s="4560"/>
      <c r="DDF37" s="4560"/>
      <c r="DDG37" s="4560"/>
      <c r="DDH37" s="4560"/>
      <c r="DDI37" s="4560"/>
      <c r="DDJ37" s="4560"/>
      <c r="DDK37" s="4560"/>
      <c r="DDL37" s="4560"/>
      <c r="DDM37" s="4560"/>
      <c r="DDN37" s="4560"/>
      <c r="DDO37" s="4560"/>
      <c r="DDP37" s="4560"/>
      <c r="DDQ37" s="4560"/>
      <c r="DDR37" s="4560"/>
      <c r="DDS37" s="4560"/>
      <c r="DDT37" s="4560"/>
      <c r="DDU37" s="4560"/>
      <c r="DDV37" s="4560"/>
      <c r="DDW37" s="4560"/>
      <c r="DDX37" s="4560"/>
      <c r="DDY37" s="4560"/>
      <c r="DDZ37" s="4560"/>
      <c r="DEA37" s="4560"/>
      <c r="DEB37" s="4560"/>
      <c r="DEC37" s="4560"/>
      <c r="DED37" s="4560"/>
      <c r="DEE37" s="4560"/>
      <c r="DEF37" s="4560"/>
      <c r="DEG37" s="4560"/>
      <c r="DEH37" s="4560"/>
      <c r="DEI37" s="4560"/>
      <c r="DEJ37" s="4560"/>
      <c r="DEK37" s="4560"/>
      <c r="DEL37" s="4560"/>
      <c r="DEM37" s="4560"/>
      <c r="DEN37" s="4560"/>
      <c r="DEO37" s="4560"/>
      <c r="DEP37" s="4560"/>
      <c r="DEQ37" s="4560"/>
      <c r="DER37" s="4560"/>
      <c r="DES37" s="4560"/>
      <c r="DET37" s="4560"/>
      <c r="DEU37" s="4560"/>
      <c r="DEV37" s="4560"/>
      <c r="DEW37" s="4560"/>
      <c r="DEX37" s="4560"/>
      <c r="DEY37" s="4560"/>
      <c r="DEZ37" s="4560"/>
      <c r="DFA37" s="4560"/>
      <c r="DFB37" s="4560"/>
      <c r="DFC37" s="4560"/>
      <c r="DFD37" s="4560"/>
      <c r="DFE37" s="4560"/>
      <c r="DFF37" s="4560"/>
      <c r="DFG37" s="4560"/>
      <c r="DFH37" s="4560"/>
      <c r="DFI37" s="4560"/>
      <c r="DFJ37" s="4560"/>
      <c r="DFK37" s="4560"/>
      <c r="DFL37" s="4560"/>
      <c r="DFM37" s="4560"/>
      <c r="DFN37" s="4560"/>
      <c r="DFO37" s="4560"/>
      <c r="DFP37" s="4560"/>
      <c r="DFQ37" s="4560"/>
      <c r="DFR37" s="4560"/>
      <c r="DFS37" s="4560"/>
      <c r="DFT37" s="4560"/>
      <c r="DFU37" s="4560"/>
      <c r="DFV37" s="4560"/>
      <c r="DFW37" s="4560"/>
      <c r="DFX37" s="4560"/>
      <c r="DFY37" s="4560"/>
      <c r="DFZ37" s="4560"/>
      <c r="DGA37" s="4560"/>
      <c r="DGB37" s="4560"/>
      <c r="DGC37" s="4560"/>
      <c r="DGD37" s="4560"/>
      <c r="DGE37" s="4560"/>
      <c r="DGF37" s="4560"/>
      <c r="DGG37" s="4560"/>
      <c r="DGH37" s="4560"/>
      <c r="DGI37" s="4560"/>
      <c r="DGJ37" s="4560"/>
      <c r="DGK37" s="4560"/>
      <c r="DGL37" s="4560"/>
      <c r="DGM37" s="4560"/>
      <c r="DGN37" s="4560"/>
      <c r="DGO37" s="4560"/>
      <c r="DGP37" s="4560"/>
      <c r="DGQ37" s="4560"/>
      <c r="DGR37" s="4560"/>
      <c r="DGS37" s="4560"/>
      <c r="DGT37" s="4560"/>
      <c r="DGU37" s="4560"/>
      <c r="DGV37" s="4560"/>
      <c r="DGW37" s="4560"/>
      <c r="DGX37" s="4560"/>
      <c r="DGY37" s="4560"/>
      <c r="DGZ37" s="4560"/>
      <c r="DHA37" s="4560"/>
      <c r="DHB37" s="4560"/>
      <c r="DHC37" s="4560"/>
      <c r="DHD37" s="4560"/>
      <c r="DHE37" s="4560"/>
      <c r="DHF37" s="4560"/>
      <c r="DHG37" s="4560"/>
      <c r="DHH37" s="4560"/>
      <c r="DHI37" s="4560"/>
      <c r="DHJ37" s="4560"/>
      <c r="DHK37" s="4560"/>
      <c r="DHL37" s="4560"/>
      <c r="DHM37" s="4560"/>
      <c r="DHN37" s="4560"/>
      <c r="DHO37" s="4560"/>
      <c r="DHP37" s="4560"/>
      <c r="DHQ37" s="4560"/>
      <c r="DHR37" s="4560"/>
      <c r="DHS37" s="4560"/>
      <c r="DHT37" s="4560"/>
      <c r="DHU37" s="4560"/>
      <c r="DHV37" s="4560"/>
      <c r="DHW37" s="4560"/>
      <c r="DHX37" s="4560"/>
      <c r="DHY37" s="4560"/>
      <c r="DHZ37" s="4560"/>
      <c r="DIA37" s="4560"/>
      <c r="DIB37" s="4560"/>
      <c r="DIC37" s="4560"/>
      <c r="DID37" s="4560"/>
      <c r="DIE37" s="4560"/>
      <c r="DIF37" s="4560"/>
      <c r="DIG37" s="4560"/>
      <c r="DIH37" s="4560"/>
      <c r="DII37" s="4560"/>
      <c r="DIJ37" s="4560"/>
      <c r="DIK37" s="4560"/>
      <c r="DIL37" s="4560"/>
      <c r="DIM37" s="4560"/>
      <c r="DIN37" s="4560"/>
      <c r="DIO37" s="4560"/>
      <c r="DIP37" s="4560"/>
      <c r="DIQ37" s="4560"/>
      <c r="DIR37" s="4560"/>
      <c r="DIS37" s="4560"/>
      <c r="DIT37" s="4560"/>
      <c r="DIU37" s="4560"/>
      <c r="DIV37" s="4560"/>
      <c r="DIW37" s="4560"/>
      <c r="DIX37" s="4560"/>
      <c r="DIY37" s="4560"/>
      <c r="DIZ37" s="4560"/>
      <c r="DJA37" s="4560"/>
      <c r="DJB37" s="4560"/>
      <c r="DJC37" s="4560"/>
      <c r="DJD37" s="4560"/>
      <c r="DJE37" s="4560"/>
      <c r="DJF37" s="4560"/>
      <c r="DJG37" s="4560"/>
      <c r="DJH37" s="4560"/>
      <c r="DJI37" s="4560"/>
      <c r="DJJ37" s="4560"/>
      <c r="DJK37" s="4560"/>
      <c r="DJL37" s="4560"/>
      <c r="DJM37" s="4560"/>
      <c r="DJN37" s="4560"/>
      <c r="DJO37" s="4560"/>
      <c r="DJP37" s="4560"/>
      <c r="DJQ37" s="4560"/>
      <c r="DJR37" s="4560"/>
      <c r="DJS37" s="4560"/>
      <c r="DJT37" s="4560"/>
      <c r="DJU37" s="4560"/>
      <c r="DJV37" s="4560"/>
      <c r="DJW37" s="4560"/>
      <c r="DJX37" s="4560"/>
      <c r="DJY37" s="4560"/>
      <c r="DJZ37" s="4560"/>
      <c r="DKA37" s="4560"/>
      <c r="DKB37" s="4560"/>
      <c r="DKC37" s="4560"/>
      <c r="DKD37" s="4560"/>
      <c r="DKE37" s="4560"/>
      <c r="DKF37" s="4560"/>
      <c r="DKG37" s="4560"/>
      <c r="DKH37" s="4560"/>
      <c r="DKI37" s="4560"/>
      <c r="DKJ37" s="4560"/>
      <c r="DKK37" s="4560"/>
      <c r="DKL37" s="4560"/>
      <c r="DKM37" s="4560"/>
      <c r="DKN37" s="4560"/>
      <c r="DKO37" s="4560"/>
      <c r="DKP37" s="4560"/>
      <c r="DKQ37" s="4560"/>
      <c r="DKR37" s="4560"/>
      <c r="DKS37" s="4560"/>
      <c r="DKT37" s="4560"/>
      <c r="DKU37" s="4560"/>
      <c r="DKV37" s="4560"/>
      <c r="DKW37" s="4560"/>
      <c r="DKX37" s="4560"/>
      <c r="DKY37" s="4560"/>
      <c r="DKZ37" s="4560"/>
      <c r="DLA37" s="4560"/>
      <c r="DLB37" s="4560"/>
      <c r="DLC37" s="4560"/>
      <c r="DLD37" s="4560"/>
      <c r="DLE37" s="4560"/>
      <c r="DLF37" s="4560"/>
      <c r="DLG37" s="4560"/>
      <c r="DLH37" s="4560"/>
      <c r="DLI37" s="4560"/>
      <c r="DLJ37" s="4560"/>
      <c r="DLK37" s="4560"/>
      <c r="DLL37" s="4560"/>
      <c r="DLM37" s="4560"/>
      <c r="DLN37" s="4560"/>
      <c r="DLO37" s="4560"/>
      <c r="DLP37" s="4560"/>
      <c r="DLQ37" s="4560"/>
      <c r="DLR37" s="4560"/>
      <c r="DLS37" s="4560"/>
      <c r="DLT37" s="4560"/>
      <c r="DLU37" s="4560"/>
      <c r="DLV37" s="4560"/>
      <c r="DLW37" s="4560"/>
      <c r="DLX37" s="4560"/>
      <c r="DLY37" s="4560"/>
      <c r="DLZ37" s="4560"/>
      <c r="DMA37" s="4560"/>
      <c r="DMB37" s="4560"/>
      <c r="DMC37" s="4560"/>
      <c r="DMD37" s="4560"/>
      <c r="DME37" s="4560"/>
      <c r="DMF37" s="4560"/>
      <c r="DMG37" s="4560"/>
      <c r="DMH37" s="4560"/>
      <c r="DMI37" s="4560"/>
      <c r="DMJ37" s="4560"/>
      <c r="DMK37" s="4560"/>
      <c r="DML37" s="4560"/>
      <c r="DMM37" s="4560"/>
      <c r="DMN37" s="4560"/>
      <c r="DMO37" s="4560"/>
      <c r="DMP37" s="4560"/>
      <c r="DMQ37" s="4560"/>
      <c r="DMR37" s="4560"/>
      <c r="DMS37" s="4560"/>
      <c r="DMT37" s="4560"/>
      <c r="DMU37" s="4560"/>
      <c r="DMV37" s="4560"/>
      <c r="DMW37" s="4560"/>
      <c r="DMX37" s="4560"/>
      <c r="DMY37" s="4560"/>
      <c r="DMZ37" s="4560"/>
      <c r="DNA37" s="4560"/>
      <c r="DNB37" s="4560"/>
      <c r="DNC37" s="4560"/>
      <c r="DND37" s="4560"/>
      <c r="DNE37" s="4560"/>
      <c r="DNF37" s="4560"/>
      <c r="DNG37" s="4560"/>
      <c r="DNH37" s="4560"/>
      <c r="DNI37" s="4560"/>
      <c r="DNJ37" s="4560"/>
      <c r="DNK37" s="4560"/>
      <c r="DNL37" s="4560"/>
      <c r="DNM37" s="4560"/>
      <c r="DNN37" s="4560"/>
      <c r="DNO37" s="4560"/>
      <c r="DNP37" s="4560"/>
      <c r="DNQ37" s="4560"/>
      <c r="DNR37" s="4560"/>
      <c r="DNS37" s="4560"/>
      <c r="DNT37" s="4560"/>
      <c r="DNU37" s="4560"/>
      <c r="DNV37" s="4560"/>
      <c r="DNW37" s="4560"/>
      <c r="DNX37" s="4560"/>
      <c r="DNY37" s="4560"/>
      <c r="DNZ37" s="4560"/>
      <c r="DOA37" s="4560"/>
      <c r="DOB37" s="4560"/>
      <c r="DOC37" s="4560"/>
      <c r="DOD37" s="4560"/>
      <c r="DOE37" s="4560"/>
      <c r="DOF37" s="4560"/>
      <c r="DOG37" s="4560"/>
      <c r="DOH37" s="4560"/>
      <c r="DOI37" s="4560"/>
      <c r="DOJ37" s="4560"/>
      <c r="DOK37" s="4560"/>
      <c r="DOL37" s="4560"/>
      <c r="DOM37" s="4560"/>
      <c r="DON37" s="4560"/>
      <c r="DOO37" s="4560"/>
      <c r="DOP37" s="4560"/>
      <c r="DOQ37" s="4560"/>
      <c r="DOR37" s="4560"/>
      <c r="DOS37" s="4560"/>
      <c r="DOT37" s="4560"/>
      <c r="DOU37" s="4560"/>
      <c r="DOV37" s="4560"/>
      <c r="DOW37" s="4560"/>
      <c r="DOX37" s="4560"/>
      <c r="DOY37" s="4560"/>
      <c r="DOZ37" s="4560"/>
      <c r="DPA37" s="4560"/>
      <c r="DPB37" s="4560"/>
      <c r="DPC37" s="4560"/>
      <c r="DPD37" s="4560"/>
      <c r="DPE37" s="4560"/>
      <c r="DPF37" s="4560"/>
      <c r="DPG37" s="4560"/>
      <c r="DPH37" s="4560"/>
      <c r="DPI37" s="4560"/>
      <c r="DPJ37" s="4560"/>
      <c r="DPK37" s="4560"/>
      <c r="DPL37" s="4560"/>
      <c r="DPM37" s="4560"/>
      <c r="DPN37" s="4560"/>
      <c r="DPO37" s="4560"/>
      <c r="DPP37" s="4560"/>
      <c r="DPQ37" s="4560"/>
      <c r="DPR37" s="4560"/>
      <c r="DPS37" s="4560"/>
      <c r="DPT37" s="4560"/>
      <c r="DPU37" s="4560"/>
      <c r="DPV37" s="4560"/>
      <c r="DPW37" s="4560"/>
      <c r="DPX37" s="4560"/>
      <c r="DPY37" s="4560"/>
      <c r="DPZ37" s="4560"/>
      <c r="DQA37" s="4560"/>
      <c r="DQB37" s="4560"/>
      <c r="DQC37" s="4560"/>
      <c r="DQD37" s="4560"/>
      <c r="DQE37" s="4560"/>
      <c r="DQF37" s="4560"/>
      <c r="DQG37" s="4560"/>
      <c r="DQH37" s="4560"/>
      <c r="DQI37" s="4560"/>
      <c r="DQJ37" s="4560"/>
      <c r="DQK37" s="4560"/>
      <c r="DQL37" s="4560"/>
      <c r="DQM37" s="4560"/>
      <c r="DQN37" s="4560"/>
      <c r="DQO37" s="4560"/>
      <c r="DQP37" s="4560"/>
      <c r="DQQ37" s="4560"/>
      <c r="DQR37" s="4560"/>
      <c r="DQS37" s="4560"/>
      <c r="DQT37" s="4560"/>
      <c r="DQU37" s="4560"/>
      <c r="DQV37" s="4560"/>
      <c r="DQW37" s="4560"/>
      <c r="DQX37" s="4560"/>
      <c r="DQY37" s="4560"/>
      <c r="DQZ37" s="4560"/>
      <c r="DRA37" s="4560"/>
      <c r="DRB37" s="4560"/>
      <c r="DRC37" s="4560"/>
      <c r="DRD37" s="4560"/>
      <c r="DRE37" s="4560"/>
      <c r="DRF37" s="4560"/>
      <c r="DRG37" s="4560"/>
      <c r="DRH37" s="4560"/>
      <c r="DRI37" s="4560"/>
      <c r="DRJ37" s="4560"/>
      <c r="DRK37" s="4560"/>
      <c r="DRL37" s="4560"/>
      <c r="DRM37" s="4560"/>
      <c r="DRN37" s="4560"/>
      <c r="DRO37" s="4560"/>
      <c r="DRP37" s="4560"/>
      <c r="DRQ37" s="4560"/>
      <c r="DRR37" s="4560"/>
      <c r="DRS37" s="4560"/>
      <c r="DRT37" s="4560"/>
      <c r="DRU37" s="4560"/>
      <c r="DRV37" s="4560"/>
      <c r="DRW37" s="4560"/>
      <c r="DRX37" s="4560"/>
      <c r="DRY37" s="4560"/>
      <c r="DRZ37" s="4560"/>
      <c r="DSA37" s="4560"/>
      <c r="DSB37" s="4560"/>
      <c r="DSC37" s="4560"/>
      <c r="DSD37" s="4560"/>
      <c r="DSE37" s="4560"/>
      <c r="DSF37" s="4560"/>
      <c r="DSG37" s="4560"/>
      <c r="DSH37" s="4560"/>
      <c r="DSI37" s="4560"/>
      <c r="DSJ37" s="4560"/>
      <c r="DSK37" s="4560"/>
      <c r="DSL37" s="4560"/>
      <c r="DSM37" s="4560"/>
      <c r="DSN37" s="4560"/>
      <c r="DSO37" s="4560"/>
      <c r="DSP37" s="4560"/>
      <c r="DSQ37" s="4560"/>
      <c r="DSR37" s="4560"/>
      <c r="DSS37" s="4560"/>
      <c r="DST37" s="4560"/>
      <c r="DSU37" s="4560"/>
      <c r="DSV37" s="4560"/>
      <c r="DSW37" s="4560"/>
      <c r="DSX37" s="4560"/>
      <c r="DSY37" s="4560"/>
      <c r="DSZ37" s="4560"/>
      <c r="DTA37" s="4560"/>
      <c r="DTB37" s="4560"/>
      <c r="DTC37" s="4560"/>
      <c r="DTD37" s="4560"/>
      <c r="DTE37" s="4560"/>
      <c r="DTF37" s="4560"/>
      <c r="DTG37" s="4560"/>
      <c r="DTH37" s="4560"/>
      <c r="DTI37" s="4560"/>
      <c r="DTJ37" s="4560"/>
      <c r="DTK37" s="4560"/>
      <c r="DTL37" s="4560"/>
      <c r="DTM37" s="4560"/>
      <c r="DTN37" s="4560"/>
      <c r="DTO37" s="4560"/>
      <c r="DTP37" s="4560"/>
      <c r="DTQ37" s="4560"/>
      <c r="DTR37" s="4560"/>
      <c r="DTS37" s="4560"/>
      <c r="DTT37" s="4560"/>
      <c r="DTU37" s="4560"/>
      <c r="DTV37" s="4560"/>
      <c r="DTW37" s="4560"/>
      <c r="DTX37" s="4560"/>
      <c r="DTY37" s="4560"/>
      <c r="DTZ37" s="4560"/>
      <c r="DUA37" s="4560"/>
      <c r="DUB37" s="4560"/>
      <c r="DUC37" s="4560"/>
      <c r="DUD37" s="4560"/>
      <c r="DUE37" s="4560"/>
      <c r="DUF37" s="4560"/>
      <c r="DUG37" s="4560"/>
      <c r="DUH37" s="4560"/>
      <c r="DUI37" s="4560"/>
      <c r="DUJ37" s="4560"/>
      <c r="DUK37" s="4560"/>
      <c r="DUL37" s="4560"/>
      <c r="DUM37" s="4560"/>
      <c r="DUN37" s="4560"/>
      <c r="DUO37" s="4560"/>
      <c r="DUP37" s="4560"/>
      <c r="DUQ37" s="4560"/>
      <c r="DUR37" s="4560"/>
      <c r="DUS37" s="4560"/>
      <c r="DUT37" s="4560"/>
      <c r="DUU37" s="4560"/>
      <c r="DUV37" s="4560"/>
      <c r="DUW37" s="4560"/>
      <c r="DUX37" s="4560"/>
      <c r="DUY37" s="4560"/>
      <c r="DUZ37" s="4560"/>
      <c r="DVA37" s="4560"/>
      <c r="DVB37" s="4560"/>
      <c r="DVC37" s="4560"/>
      <c r="DVD37" s="4560"/>
      <c r="DVE37" s="4560"/>
      <c r="DVF37" s="4560"/>
      <c r="DVG37" s="4560"/>
      <c r="DVH37" s="4560"/>
      <c r="DVI37" s="4560"/>
      <c r="DVJ37" s="4560"/>
      <c r="DVK37" s="4560"/>
      <c r="DVL37" s="4560"/>
      <c r="DVM37" s="4560"/>
      <c r="DVN37" s="4560"/>
      <c r="DVO37" s="4560"/>
      <c r="DVP37" s="4560"/>
      <c r="DVQ37" s="4560"/>
      <c r="DVR37" s="4560"/>
      <c r="DVS37" s="4560"/>
      <c r="DVT37" s="4560"/>
      <c r="DVU37" s="4560"/>
      <c r="DVV37" s="4560"/>
      <c r="DVW37" s="4560"/>
      <c r="DVX37" s="4560"/>
      <c r="DVY37" s="4560"/>
      <c r="DVZ37" s="4560"/>
      <c r="DWA37" s="4560"/>
      <c r="DWB37" s="4560"/>
      <c r="DWC37" s="4560"/>
      <c r="DWD37" s="4560"/>
      <c r="DWE37" s="4560"/>
      <c r="DWF37" s="4560"/>
      <c r="DWG37" s="4560"/>
      <c r="DWH37" s="4560"/>
      <c r="DWI37" s="4560"/>
      <c r="DWJ37" s="4560"/>
      <c r="DWK37" s="4560"/>
      <c r="DWL37" s="4560"/>
      <c r="DWM37" s="4560"/>
      <c r="DWN37" s="4560"/>
      <c r="DWO37" s="4560"/>
      <c r="DWP37" s="4560"/>
      <c r="DWQ37" s="4560"/>
      <c r="DWR37" s="4560"/>
      <c r="DWS37" s="4560"/>
      <c r="DWT37" s="4560"/>
      <c r="DWU37" s="4560"/>
      <c r="DWV37" s="4560"/>
      <c r="DWW37" s="4560"/>
      <c r="DWX37" s="4560"/>
      <c r="DWY37" s="4560"/>
      <c r="DWZ37" s="4560"/>
      <c r="DXA37" s="4560"/>
      <c r="DXB37" s="4560"/>
      <c r="DXC37" s="4560"/>
      <c r="DXD37" s="4560"/>
      <c r="DXE37" s="4560"/>
      <c r="DXF37" s="4560"/>
      <c r="DXG37" s="4560"/>
      <c r="DXH37" s="4560"/>
      <c r="DXI37" s="4560"/>
      <c r="DXJ37" s="4560"/>
      <c r="DXK37" s="4560"/>
      <c r="DXL37" s="4560"/>
      <c r="DXM37" s="4560"/>
      <c r="DXN37" s="4560"/>
      <c r="DXO37" s="4560"/>
      <c r="DXP37" s="4560"/>
      <c r="DXQ37" s="4560"/>
      <c r="DXR37" s="4560"/>
      <c r="DXS37" s="4560"/>
      <c r="DXT37" s="4560"/>
      <c r="DXU37" s="4560"/>
      <c r="DXV37" s="4560"/>
      <c r="DXW37" s="4560"/>
      <c r="DXX37" s="4560"/>
      <c r="DXY37" s="4560"/>
      <c r="DXZ37" s="4560"/>
      <c r="DYA37" s="4560"/>
      <c r="DYB37" s="4560"/>
      <c r="DYC37" s="4560"/>
      <c r="DYD37" s="4560"/>
      <c r="DYE37" s="4560"/>
      <c r="DYF37" s="4560"/>
      <c r="DYG37" s="4560"/>
      <c r="DYH37" s="4560"/>
      <c r="DYI37" s="4560"/>
      <c r="DYJ37" s="4560"/>
      <c r="DYK37" s="4560"/>
      <c r="DYL37" s="4560"/>
      <c r="DYM37" s="4560"/>
      <c r="DYN37" s="4560"/>
      <c r="DYO37" s="4560"/>
      <c r="DYP37" s="4560"/>
      <c r="DYQ37" s="4560"/>
      <c r="DYR37" s="4560"/>
      <c r="DYS37" s="4560"/>
      <c r="DYT37" s="4560"/>
      <c r="DYU37" s="4560"/>
      <c r="DYV37" s="4560"/>
      <c r="DYW37" s="4560"/>
      <c r="DYX37" s="4560"/>
      <c r="DYY37" s="4560"/>
      <c r="DYZ37" s="4560"/>
      <c r="DZA37" s="4560"/>
      <c r="DZB37" s="4560"/>
      <c r="DZC37" s="4560"/>
      <c r="DZD37" s="4560"/>
      <c r="DZE37" s="4560"/>
      <c r="DZF37" s="4560"/>
      <c r="DZG37" s="4560"/>
      <c r="DZH37" s="4560"/>
      <c r="DZI37" s="4560"/>
      <c r="DZJ37" s="4560"/>
      <c r="DZK37" s="4560"/>
      <c r="DZL37" s="4560"/>
      <c r="DZM37" s="4560"/>
      <c r="DZN37" s="4560"/>
      <c r="DZO37" s="4560"/>
      <c r="DZP37" s="4560"/>
      <c r="DZQ37" s="4560"/>
      <c r="DZR37" s="4560"/>
      <c r="DZS37" s="4560"/>
      <c r="DZT37" s="4560"/>
      <c r="DZU37" s="4560"/>
      <c r="DZV37" s="4560"/>
      <c r="DZW37" s="4560"/>
      <c r="DZX37" s="4560"/>
      <c r="DZY37" s="4560"/>
      <c r="DZZ37" s="4560"/>
      <c r="EAA37" s="4560"/>
      <c r="EAB37" s="4560"/>
      <c r="EAC37" s="4560"/>
      <c r="EAD37" s="4560"/>
      <c r="EAE37" s="4560"/>
      <c r="EAF37" s="4560"/>
      <c r="EAG37" s="4560"/>
      <c r="EAH37" s="4560"/>
      <c r="EAI37" s="4560"/>
      <c r="EAJ37" s="4560"/>
      <c r="EAK37" s="4560"/>
      <c r="EAL37" s="4560"/>
      <c r="EAM37" s="4560"/>
      <c r="EAN37" s="4560"/>
      <c r="EAO37" s="4560"/>
      <c r="EAP37" s="4560"/>
      <c r="EAQ37" s="4560"/>
      <c r="EAR37" s="4560"/>
      <c r="EAS37" s="4560"/>
      <c r="EAT37" s="4560"/>
      <c r="EAU37" s="4560"/>
      <c r="EAV37" s="4560"/>
      <c r="EAW37" s="4560"/>
      <c r="EAX37" s="4560"/>
      <c r="EAY37" s="4560"/>
      <c r="EAZ37" s="4560"/>
      <c r="EBA37" s="4560"/>
      <c r="EBB37" s="4560"/>
      <c r="EBC37" s="4560"/>
      <c r="EBD37" s="4560"/>
      <c r="EBE37" s="4560"/>
      <c r="EBF37" s="4560"/>
      <c r="EBG37" s="4560"/>
      <c r="EBH37" s="4560"/>
      <c r="EBI37" s="4560"/>
      <c r="EBJ37" s="4560"/>
      <c r="EBK37" s="4560"/>
      <c r="EBL37" s="4560"/>
      <c r="EBM37" s="4560"/>
      <c r="EBN37" s="4560"/>
      <c r="EBO37" s="4560"/>
      <c r="EBP37" s="4560"/>
      <c r="EBQ37" s="4560"/>
      <c r="EBR37" s="4560"/>
      <c r="EBS37" s="4560"/>
      <c r="EBT37" s="4560"/>
      <c r="EBU37" s="4560"/>
      <c r="EBV37" s="4560"/>
      <c r="EBW37" s="4560"/>
      <c r="EBX37" s="4560"/>
      <c r="EBY37" s="4560"/>
      <c r="EBZ37" s="4560"/>
      <c r="ECA37" s="4560"/>
      <c r="ECB37" s="4560"/>
      <c r="ECC37" s="4560"/>
      <c r="ECD37" s="4560"/>
      <c r="ECE37" s="4560"/>
      <c r="ECF37" s="4560"/>
      <c r="ECG37" s="4560"/>
      <c r="ECH37" s="4560"/>
      <c r="ECI37" s="4560"/>
      <c r="ECJ37" s="4560"/>
      <c r="ECK37" s="4560"/>
      <c r="ECL37" s="4560"/>
      <c r="ECM37" s="4560"/>
      <c r="ECN37" s="4560"/>
      <c r="ECO37" s="4560"/>
      <c r="ECP37" s="4560"/>
      <c r="ECQ37" s="4560"/>
      <c r="ECR37" s="4560"/>
      <c r="ECS37" s="4560"/>
      <c r="ECT37" s="4560"/>
      <c r="ECU37" s="4560"/>
      <c r="ECV37" s="4560"/>
      <c r="ECW37" s="4560"/>
      <c r="ECX37" s="4560"/>
      <c r="ECY37" s="4560"/>
      <c r="ECZ37" s="4560"/>
      <c r="EDA37" s="4560"/>
      <c r="EDB37" s="4560"/>
      <c r="EDC37" s="4560"/>
      <c r="EDD37" s="4560"/>
      <c r="EDE37" s="4560"/>
      <c r="EDF37" s="4560"/>
      <c r="EDG37" s="4560"/>
      <c r="EDH37" s="4560"/>
      <c r="EDI37" s="4560"/>
      <c r="EDJ37" s="4560"/>
      <c r="EDK37" s="4560"/>
      <c r="EDL37" s="4560"/>
      <c r="EDM37" s="4560"/>
      <c r="EDN37" s="4560"/>
      <c r="EDO37" s="4560"/>
      <c r="EDP37" s="4560"/>
      <c r="EDQ37" s="4560"/>
      <c r="EDR37" s="4560"/>
      <c r="EDS37" s="4560"/>
      <c r="EDT37" s="4560"/>
      <c r="EDU37" s="4560"/>
      <c r="EDV37" s="4560"/>
      <c r="EDW37" s="4560"/>
      <c r="EDX37" s="4560"/>
      <c r="EDY37" s="4560"/>
      <c r="EDZ37" s="4560"/>
      <c r="EEA37" s="4560"/>
      <c r="EEB37" s="4560"/>
      <c r="EEC37" s="4560"/>
      <c r="EED37" s="4560"/>
      <c r="EEE37" s="4560"/>
      <c r="EEF37" s="4560"/>
      <c r="EEG37" s="4560"/>
      <c r="EEH37" s="4560"/>
      <c r="EEI37" s="4560"/>
      <c r="EEJ37" s="4560"/>
      <c r="EEK37" s="4560"/>
      <c r="EEL37" s="4560"/>
      <c r="EEM37" s="4560"/>
      <c r="EEN37" s="4560"/>
      <c r="EEO37" s="4560"/>
      <c r="EEP37" s="4560"/>
      <c r="EEQ37" s="4560"/>
      <c r="EER37" s="4560"/>
      <c r="EES37" s="4560"/>
      <c r="EET37" s="4560"/>
      <c r="EEU37" s="4560"/>
      <c r="EEV37" s="4560"/>
      <c r="EEW37" s="4560"/>
      <c r="EEX37" s="4560"/>
      <c r="EEY37" s="4560"/>
      <c r="EEZ37" s="4560"/>
      <c r="EFA37" s="4560"/>
      <c r="EFB37" s="4560"/>
      <c r="EFC37" s="4560"/>
      <c r="EFD37" s="4560"/>
      <c r="EFE37" s="4560"/>
      <c r="EFF37" s="4560"/>
      <c r="EFG37" s="4560"/>
      <c r="EFH37" s="4560"/>
      <c r="EFI37" s="4560"/>
      <c r="EFJ37" s="4560"/>
      <c r="EFK37" s="4560"/>
      <c r="EFL37" s="4560"/>
      <c r="EFM37" s="4560"/>
      <c r="EFN37" s="4560"/>
      <c r="EFO37" s="4560"/>
      <c r="EFP37" s="4560"/>
      <c r="EFQ37" s="4560"/>
      <c r="EFR37" s="4560"/>
      <c r="EFS37" s="4560"/>
      <c r="EFT37" s="4560"/>
      <c r="EFU37" s="4560"/>
      <c r="EFV37" s="4560"/>
      <c r="EFW37" s="4560"/>
      <c r="EFX37" s="4560"/>
      <c r="EFY37" s="4560"/>
      <c r="EFZ37" s="4560"/>
      <c r="EGA37" s="4560"/>
      <c r="EGB37" s="4560"/>
      <c r="EGC37" s="4560"/>
      <c r="EGD37" s="4560"/>
      <c r="EGE37" s="4560"/>
      <c r="EGF37" s="4560"/>
      <c r="EGG37" s="4560"/>
      <c r="EGH37" s="4560"/>
      <c r="EGI37" s="4560"/>
      <c r="EGJ37" s="4560"/>
      <c r="EGK37" s="4560"/>
      <c r="EGL37" s="4560"/>
      <c r="EGM37" s="4560"/>
      <c r="EGN37" s="4560"/>
      <c r="EGO37" s="4560"/>
      <c r="EGP37" s="4560"/>
      <c r="EGQ37" s="4560"/>
      <c r="EGR37" s="4560"/>
      <c r="EGS37" s="4560"/>
      <c r="EGT37" s="4560"/>
      <c r="EGU37" s="4560"/>
      <c r="EGV37" s="4560"/>
      <c r="EGW37" s="4560"/>
      <c r="EGX37" s="4560"/>
      <c r="EGY37" s="4560"/>
      <c r="EGZ37" s="4560"/>
      <c r="EHA37" s="4560"/>
      <c r="EHB37" s="4560"/>
      <c r="EHC37" s="4560"/>
      <c r="EHD37" s="4560"/>
      <c r="EHE37" s="4560"/>
      <c r="EHF37" s="4560"/>
      <c r="EHG37" s="4560"/>
      <c r="EHH37" s="4560"/>
      <c r="EHI37" s="4560"/>
      <c r="EHJ37" s="4560"/>
      <c r="EHK37" s="4560"/>
      <c r="EHL37" s="4560"/>
      <c r="EHM37" s="4560"/>
      <c r="EHN37" s="4560"/>
      <c r="EHO37" s="4560"/>
      <c r="EHP37" s="4560"/>
      <c r="EHQ37" s="4560"/>
      <c r="EHR37" s="4560"/>
      <c r="EHS37" s="4560"/>
      <c r="EHT37" s="4560"/>
      <c r="EHU37" s="4560"/>
      <c r="EHV37" s="4560"/>
      <c r="EHW37" s="4560"/>
      <c r="EHX37" s="4560"/>
      <c r="EHY37" s="4560"/>
      <c r="EHZ37" s="4560"/>
      <c r="EIA37" s="4560"/>
      <c r="EIB37" s="4560"/>
      <c r="EIC37" s="4560"/>
      <c r="EID37" s="4560"/>
      <c r="EIE37" s="4560"/>
      <c r="EIF37" s="4560"/>
      <c r="EIG37" s="4560"/>
      <c r="EIH37" s="4560"/>
      <c r="EII37" s="4560"/>
      <c r="EIJ37" s="4560"/>
      <c r="EIK37" s="4560"/>
      <c r="EIL37" s="4560"/>
      <c r="EIM37" s="4560"/>
      <c r="EIN37" s="4560"/>
      <c r="EIO37" s="4560"/>
      <c r="EIP37" s="4560"/>
      <c r="EIQ37" s="4560"/>
      <c r="EIR37" s="4560"/>
      <c r="EIS37" s="4560"/>
      <c r="EIT37" s="4560"/>
      <c r="EIU37" s="4560"/>
      <c r="EIV37" s="4560"/>
      <c r="EIW37" s="4560"/>
      <c r="EIX37" s="4560"/>
      <c r="EIY37" s="4560"/>
      <c r="EIZ37" s="4560"/>
      <c r="EJA37" s="4560"/>
      <c r="EJB37" s="4560"/>
      <c r="EJC37" s="4560"/>
      <c r="EJD37" s="4560"/>
      <c r="EJE37" s="4560"/>
      <c r="EJF37" s="4560"/>
      <c r="EJG37" s="4560"/>
      <c r="EJH37" s="4560"/>
      <c r="EJI37" s="4560"/>
      <c r="EJJ37" s="4560"/>
      <c r="EJK37" s="4560"/>
      <c r="EJL37" s="4560"/>
      <c r="EJM37" s="4560"/>
      <c r="EJN37" s="4560"/>
      <c r="EJO37" s="4560"/>
      <c r="EJP37" s="4560"/>
      <c r="EJQ37" s="4560"/>
      <c r="EJR37" s="4560"/>
      <c r="EJS37" s="4560"/>
      <c r="EJT37" s="4560"/>
      <c r="EJU37" s="4560"/>
      <c r="EJV37" s="4560"/>
      <c r="EJW37" s="4560"/>
      <c r="EJX37" s="4560"/>
      <c r="EJY37" s="4560"/>
      <c r="EJZ37" s="4560"/>
      <c r="EKA37" s="4560"/>
      <c r="EKB37" s="4560"/>
      <c r="EKC37" s="4560"/>
      <c r="EKD37" s="4560"/>
      <c r="EKE37" s="4560"/>
      <c r="EKF37" s="4560"/>
      <c r="EKG37" s="4560"/>
      <c r="EKH37" s="4560"/>
      <c r="EKI37" s="4560"/>
      <c r="EKJ37" s="4560"/>
      <c r="EKK37" s="4560"/>
      <c r="EKL37" s="4560"/>
      <c r="EKM37" s="4560"/>
      <c r="EKN37" s="4560"/>
      <c r="EKO37" s="4560"/>
      <c r="EKP37" s="4560"/>
      <c r="EKQ37" s="4560"/>
      <c r="EKR37" s="4560"/>
      <c r="EKS37" s="4560"/>
      <c r="EKT37" s="4560"/>
      <c r="EKU37" s="4560"/>
      <c r="EKV37" s="4560"/>
      <c r="EKW37" s="4560"/>
      <c r="EKX37" s="4560"/>
      <c r="EKY37" s="4560"/>
      <c r="EKZ37" s="4560"/>
      <c r="ELA37" s="4560"/>
      <c r="ELB37" s="4560"/>
      <c r="ELC37" s="4560"/>
      <c r="ELD37" s="4560"/>
      <c r="ELE37" s="4560"/>
      <c r="ELF37" s="4560"/>
      <c r="ELG37" s="4560"/>
      <c r="ELH37" s="4560"/>
      <c r="ELI37" s="4560"/>
      <c r="ELJ37" s="4560"/>
      <c r="ELK37" s="4560"/>
      <c r="ELL37" s="4560"/>
      <c r="ELM37" s="4560"/>
      <c r="ELN37" s="4560"/>
      <c r="ELO37" s="4560"/>
      <c r="ELP37" s="4560"/>
      <c r="ELQ37" s="4560"/>
      <c r="ELR37" s="4560"/>
      <c r="ELS37" s="4560"/>
      <c r="ELT37" s="4560"/>
      <c r="ELU37" s="4560"/>
      <c r="ELV37" s="4560"/>
      <c r="ELW37" s="4560"/>
      <c r="ELX37" s="4560"/>
      <c r="ELY37" s="4560"/>
      <c r="ELZ37" s="4560"/>
      <c r="EMA37" s="4560"/>
      <c r="EMB37" s="4560"/>
      <c r="EMC37" s="4560"/>
      <c r="EMD37" s="4560"/>
      <c r="EME37" s="4560"/>
      <c r="EMF37" s="4560"/>
      <c r="EMG37" s="4560"/>
      <c r="EMH37" s="4560"/>
      <c r="EMI37" s="4560"/>
      <c r="EMJ37" s="4560"/>
      <c r="EMK37" s="4560"/>
      <c r="EML37" s="4560"/>
      <c r="EMM37" s="4560"/>
      <c r="EMN37" s="4560"/>
      <c r="EMO37" s="4560"/>
      <c r="EMP37" s="4560"/>
      <c r="EMQ37" s="4560"/>
      <c r="EMR37" s="4560"/>
      <c r="EMS37" s="4560"/>
      <c r="EMT37" s="4560"/>
      <c r="EMU37" s="4560"/>
      <c r="EMV37" s="4560"/>
      <c r="EMW37" s="4560"/>
      <c r="EMX37" s="4560"/>
      <c r="EMY37" s="4560"/>
      <c r="EMZ37" s="4560"/>
      <c r="ENA37" s="4560"/>
      <c r="ENB37" s="4560"/>
      <c r="ENC37" s="4560"/>
      <c r="END37" s="4560"/>
      <c r="ENE37" s="4560"/>
      <c r="ENF37" s="4560"/>
      <c r="ENG37" s="4560"/>
      <c r="ENH37" s="4560"/>
      <c r="ENI37" s="4560"/>
      <c r="ENJ37" s="4560"/>
      <c r="ENK37" s="4560"/>
      <c r="ENL37" s="4560"/>
      <c r="ENM37" s="4560"/>
      <c r="ENN37" s="4560"/>
      <c r="ENO37" s="4560"/>
      <c r="ENP37" s="4560"/>
      <c r="ENQ37" s="4560"/>
      <c r="ENR37" s="4560"/>
      <c r="ENS37" s="4560"/>
      <c r="ENT37" s="4560"/>
      <c r="ENU37" s="4560"/>
      <c r="ENV37" s="4560"/>
      <c r="ENW37" s="4560"/>
      <c r="ENX37" s="4560"/>
      <c r="ENY37" s="4560"/>
      <c r="ENZ37" s="4560"/>
      <c r="EOA37" s="4560"/>
      <c r="EOB37" s="4560"/>
      <c r="EOC37" s="4560"/>
      <c r="EOD37" s="4560"/>
      <c r="EOE37" s="4560"/>
      <c r="EOF37" s="4560"/>
      <c r="EOG37" s="4560"/>
      <c r="EOH37" s="4560"/>
      <c r="EOI37" s="4560"/>
      <c r="EOJ37" s="4560"/>
      <c r="EOK37" s="4560"/>
      <c r="EOL37" s="4560"/>
      <c r="EOM37" s="4560"/>
      <c r="EON37" s="4560"/>
      <c r="EOO37" s="4560"/>
      <c r="EOP37" s="4560"/>
      <c r="EOQ37" s="4560"/>
      <c r="EOR37" s="4560"/>
      <c r="EOS37" s="4560"/>
      <c r="EOT37" s="4560"/>
      <c r="EOU37" s="4560"/>
      <c r="EOV37" s="4560"/>
      <c r="EOW37" s="4560"/>
      <c r="EOX37" s="4560"/>
      <c r="EOY37" s="4560"/>
      <c r="EOZ37" s="4560"/>
      <c r="EPA37" s="4560"/>
      <c r="EPB37" s="4560"/>
      <c r="EPC37" s="4560"/>
      <c r="EPD37" s="4560"/>
      <c r="EPE37" s="4560"/>
      <c r="EPF37" s="4560"/>
      <c r="EPG37" s="4560"/>
      <c r="EPH37" s="4560"/>
      <c r="EPI37" s="4560"/>
      <c r="EPJ37" s="4560"/>
      <c r="EPK37" s="4560"/>
      <c r="EPL37" s="4560"/>
      <c r="EPM37" s="4560"/>
      <c r="EPN37" s="4560"/>
      <c r="EPO37" s="4560"/>
      <c r="EPP37" s="4560"/>
      <c r="EPQ37" s="4560"/>
      <c r="EPR37" s="4560"/>
      <c r="EPS37" s="4560"/>
      <c r="EPT37" s="4560"/>
      <c r="EPU37" s="4560"/>
      <c r="EPV37" s="4560"/>
      <c r="EPW37" s="4560"/>
      <c r="EPX37" s="4560"/>
      <c r="EPY37" s="4560"/>
      <c r="EPZ37" s="4560"/>
      <c r="EQA37" s="4560"/>
      <c r="EQB37" s="4560"/>
      <c r="EQC37" s="4560"/>
      <c r="EQD37" s="4560"/>
      <c r="EQE37" s="4560"/>
      <c r="EQF37" s="4560"/>
      <c r="EQG37" s="4560"/>
      <c r="EQH37" s="4560"/>
      <c r="EQI37" s="4560"/>
      <c r="EQJ37" s="4560"/>
      <c r="EQK37" s="4560"/>
      <c r="EQL37" s="4560"/>
      <c r="EQM37" s="4560"/>
      <c r="EQN37" s="4560"/>
      <c r="EQO37" s="4560"/>
      <c r="EQP37" s="4560"/>
      <c r="EQQ37" s="4560"/>
      <c r="EQR37" s="4560"/>
      <c r="EQS37" s="4560"/>
      <c r="EQT37" s="4560"/>
      <c r="EQU37" s="4560"/>
      <c r="EQV37" s="4560"/>
      <c r="EQW37" s="4560"/>
      <c r="EQX37" s="4560"/>
      <c r="EQY37" s="4560"/>
      <c r="EQZ37" s="4560"/>
      <c r="ERA37" s="4560"/>
      <c r="ERB37" s="4560"/>
      <c r="ERC37" s="4560"/>
      <c r="ERD37" s="4560"/>
      <c r="ERE37" s="4560"/>
      <c r="ERF37" s="4560"/>
      <c r="ERG37" s="4560"/>
      <c r="ERH37" s="4560"/>
      <c r="ERI37" s="4560"/>
      <c r="ERJ37" s="4560"/>
      <c r="ERK37" s="4560"/>
      <c r="ERL37" s="4560"/>
      <c r="ERM37" s="4560"/>
      <c r="ERN37" s="4560"/>
      <c r="ERO37" s="4560"/>
      <c r="ERP37" s="4560"/>
      <c r="ERQ37" s="4560"/>
      <c r="ERR37" s="4560"/>
      <c r="ERS37" s="4560"/>
      <c r="ERT37" s="4560"/>
      <c r="ERU37" s="4560"/>
      <c r="ERV37" s="4560"/>
      <c r="ERW37" s="4560"/>
      <c r="ERX37" s="4560"/>
      <c r="ERY37" s="4560"/>
      <c r="ERZ37" s="4560"/>
      <c r="ESA37" s="4560"/>
      <c r="ESB37" s="4560"/>
      <c r="ESC37" s="4560"/>
      <c r="ESD37" s="4560"/>
      <c r="ESE37" s="4560"/>
      <c r="ESF37" s="4560"/>
      <c r="ESG37" s="4560"/>
      <c r="ESH37" s="4560"/>
      <c r="ESI37" s="4560"/>
      <c r="ESJ37" s="4560"/>
      <c r="ESK37" s="4560"/>
      <c r="ESL37" s="4560"/>
      <c r="ESM37" s="4560"/>
      <c r="ESN37" s="4560"/>
      <c r="ESO37" s="4560"/>
      <c r="ESP37" s="4560"/>
      <c r="ESQ37" s="4560"/>
      <c r="ESR37" s="4560"/>
      <c r="ESS37" s="4560"/>
      <c r="EST37" s="4560"/>
      <c r="ESU37" s="4560"/>
      <c r="ESV37" s="4560"/>
      <c r="ESW37" s="4560"/>
      <c r="ESX37" s="4560"/>
      <c r="ESY37" s="4560"/>
      <c r="ESZ37" s="4560"/>
      <c r="ETA37" s="4560"/>
      <c r="ETB37" s="4560"/>
      <c r="ETC37" s="4560"/>
      <c r="ETD37" s="4560"/>
      <c r="ETE37" s="4560"/>
      <c r="ETF37" s="4560"/>
      <c r="ETG37" s="4560"/>
      <c r="ETH37" s="4560"/>
      <c r="ETI37" s="4560"/>
      <c r="ETJ37" s="4560"/>
      <c r="ETK37" s="4560"/>
      <c r="ETL37" s="4560"/>
      <c r="ETM37" s="4560"/>
      <c r="ETN37" s="4560"/>
      <c r="ETO37" s="4560"/>
      <c r="ETP37" s="4560"/>
      <c r="ETQ37" s="4560"/>
      <c r="ETR37" s="4560"/>
      <c r="ETS37" s="4560"/>
      <c r="ETT37" s="4560"/>
      <c r="ETU37" s="4560"/>
      <c r="ETV37" s="4560"/>
      <c r="ETW37" s="4560"/>
      <c r="ETX37" s="4560"/>
      <c r="ETY37" s="4560"/>
      <c r="ETZ37" s="4560"/>
      <c r="EUA37" s="4560"/>
      <c r="EUB37" s="4560"/>
      <c r="EUC37" s="4560"/>
      <c r="EUD37" s="4560"/>
      <c r="EUE37" s="4560"/>
      <c r="EUF37" s="4560"/>
      <c r="EUG37" s="4560"/>
      <c r="EUH37" s="4560"/>
      <c r="EUI37" s="4560"/>
      <c r="EUJ37" s="4560"/>
      <c r="EUK37" s="4560"/>
      <c r="EUL37" s="4560"/>
      <c r="EUM37" s="4560"/>
      <c r="EUN37" s="4560"/>
      <c r="EUO37" s="4560"/>
      <c r="EUP37" s="4560"/>
      <c r="EUQ37" s="4560"/>
      <c r="EUR37" s="4560"/>
      <c r="EUS37" s="4560"/>
      <c r="EUT37" s="4560"/>
      <c r="EUU37" s="4560"/>
      <c r="EUV37" s="4560"/>
      <c r="EUW37" s="4560"/>
      <c r="EUX37" s="4560"/>
      <c r="EUY37" s="4560"/>
      <c r="EUZ37" s="4560"/>
      <c r="EVA37" s="4560"/>
      <c r="EVB37" s="4560"/>
      <c r="EVC37" s="4560"/>
      <c r="EVD37" s="4560"/>
      <c r="EVE37" s="4560"/>
      <c r="EVF37" s="4560"/>
      <c r="EVG37" s="4560"/>
      <c r="EVH37" s="4560"/>
      <c r="EVI37" s="4560"/>
      <c r="EVJ37" s="4560"/>
      <c r="EVK37" s="4560"/>
      <c r="EVL37" s="4560"/>
      <c r="EVM37" s="4560"/>
      <c r="EVN37" s="4560"/>
      <c r="EVO37" s="4560"/>
      <c r="EVP37" s="4560"/>
      <c r="EVQ37" s="4560"/>
      <c r="EVR37" s="4560"/>
      <c r="EVS37" s="4560"/>
      <c r="EVT37" s="4560"/>
      <c r="EVU37" s="4560"/>
      <c r="EVV37" s="4560"/>
      <c r="EVW37" s="4560"/>
      <c r="EVX37" s="4560"/>
      <c r="EVY37" s="4560"/>
      <c r="EVZ37" s="4560"/>
      <c r="EWA37" s="4560"/>
      <c r="EWB37" s="4560"/>
      <c r="EWC37" s="4560"/>
      <c r="EWD37" s="4560"/>
      <c r="EWE37" s="4560"/>
      <c r="EWF37" s="4560"/>
      <c r="EWG37" s="4560"/>
      <c r="EWH37" s="4560"/>
      <c r="EWI37" s="4560"/>
      <c r="EWJ37" s="4560"/>
      <c r="EWK37" s="4560"/>
      <c r="EWL37" s="4560"/>
      <c r="EWM37" s="4560"/>
      <c r="EWN37" s="4560"/>
      <c r="EWO37" s="4560"/>
      <c r="EWP37" s="4560"/>
      <c r="EWQ37" s="4560"/>
      <c r="EWR37" s="4560"/>
      <c r="EWS37" s="4560"/>
      <c r="EWT37" s="4560"/>
      <c r="EWU37" s="4560"/>
      <c r="EWV37" s="4560"/>
      <c r="EWW37" s="4560"/>
      <c r="EWX37" s="4560"/>
      <c r="EWY37" s="4560"/>
      <c r="EWZ37" s="4560"/>
      <c r="EXA37" s="4560"/>
      <c r="EXB37" s="4560"/>
      <c r="EXC37" s="4560"/>
      <c r="EXD37" s="4560"/>
      <c r="EXE37" s="4560"/>
      <c r="EXF37" s="4560"/>
      <c r="EXG37" s="4560"/>
      <c r="EXH37" s="4560"/>
      <c r="EXI37" s="4560"/>
      <c r="EXJ37" s="4560"/>
      <c r="EXK37" s="4560"/>
      <c r="EXL37" s="4560"/>
      <c r="EXM37" s="4560"/>
      <c r="EXN37" s="4560"/>
      <c r="EXO37" s="4560"/>
      <c r="EXP37" s="4560"/>
      <c r="EXQ37" s="4560"/>
      <c r="EXR37" s="4560"/>
      <c r="EXS37" s="4560"/>
      <c r="EXT37" s="4560"/>
      <c r="EXU37" s="4560"/>
      <c r="EXV37" s="4560"/>
      <c r="EXW37" s="4560"/>
      <c r="EXX37" s="4560"/>
      <c r="EXY37" s="4560"/>
      <c r="EXZ37" s="4560"/>
      <c r="EYA37" s="4560"/>
      <c r="EYB37" s="4560"/>
      <c r="EYC37" s="4560"/>
      <c r="EYD37" s="4560"/>
      <c r="EYE37" s="4560"/>
      <c r="EYF37" s="4560"/>
      <c r="EYG37" s="4560"/>
      <c r="EYH37" s="4560"/>
      <c r="EYI37" s="4560"/>
      <c r="EYJ37" s="4560"/>
      <c r="EYK37" s="4560"/>
      <c r="EYL37" s="4560"/>
      <c r="EYM37" s="4560"/>
      <c r="EYN37" s="4560"/>
      <c r="EYO37" s="4560"/>
      <c r="EYP37" s="4560"/>
      <c r="EYQ37" s="4560"/>
      <c r="EYR37" s="4560"/>
      <c r="EYS37" s="4560"/>
      <c r="EYT37" s="4560"/>
      <c r="EYU37" s="4560"/>
      <c r="EYV37" s="4560"/>
      <c r="EYW37" s="4560"/>
      <c r="EYX37" s="4560"/>
      <c r="EYY37" s="4560"/>
      <c r="EYZ37" s="4560"/>
      <c r="EZA37" s="4560"/>
      <c r="EZB37" s="4560"/>
      <c r="EZC37" s="4560"/>
      <c r="EZD37" s="4560"/>
      <c r="EZE37" s="4560"/>
      <c r="EZF37" s="4560"/>
      <c r="EZG37" s="4560"/>
      <c r="EZH37" s="4560"/>
      <c r="EZI37" s="4560"/>
      <c r="EZJ37" s="4560"/>
      <c r="EZK37" s="4560"/>
      <c r="EZL37" s="4560"/>
      <c r="EZM37" s="4560"/>
      <c r="EZN37" s="4560"/>
      <c r="EZO37" s="4560"/>
      <c r="EZP37" s="4560"/>
      <c r="EZQ37" s="4560"/>
      <c r="EZR37" s="4560"/>
      <c r="EZS37" s="4560"/>
      <c r="EZT37" s="4560"/>
      <c r="EZU37" s="4560"/>
      <c r="EZV37" s="4560"/>
      <c r="EZW37" s="4560"/>
      <c r="EZX37" s="4560"/>
      <c r="EZY37" s="4560"/>
      <c r="EZZ37" s="4560"/>
      <c r="FAA37" s="4560"/>
      <c r="FAB37" s="4560"/>
      <c r="FAC37" s="4560"/>
      <c r="FAD37" s="4560"/>
      <c r="FAE37" s="4560"/>
      <c r="FAF37" s="4560"/>
      <c r="FAG37" s="4560"/>
      <c r="FAH37" s="4560"/>
      <c r="FAI37" s="4560"/>
      <c r="FAJ37" s="4560"/>
      <c r="FAK37" s="4560"/>
      <c r="FAL37" s="4560"/>
      <c r="FAM37" s="4560"/>
      <c r="FAN37" s="4560"/>
      <c r="FAO37" s="4560"/>
      <c r="FAP37" s="4560"/>
      <c r="FAQ37" s="4560"/>
      <c r="FAR37" s="4560"/>
      <c r="FAS37" s="4560"/>
      <c r="FAT37" s="4560"/>
      <c r="FAU37" s="4560"/>
      <c r="FAV37" s="4560"/>
      <c r="FAW37" s="4560"/>
      <c r="FAX37" s="4560"/>
      <c r="FAY37" s="4560"/>
      <c r="FAZ37" s="4560"/>
      <c r="FBA37" s="4560"/>
      <c r="FBB37" s="4560"/>
      <c r="FBC37" s="4560"/>
      <c r="FBD37" s="4560"/>
      <c r="FBE37" s="4560"/>
      <c r="FBF37" s="4560"/>
      <c r="FBG37" s="4560"/>
      <c r="FBH37" s="4560"/>
      <c r="FBI37" s="4560"/>
      <c r="FBJ37" s="4560"/>
      <c r="FBK37" s="4560"/>
      <c r="FBL37" s="4560"/>
      <c r="FBM37" s="4560"/>
      <c r="FBN37" s="4560"/>
      <c r="FBO37" s="4560"/>
      <c r="FBP37" s="4560"/>
      <c r="FBQ37" s="4560"/>
      <c r="FBR37" s="4560"/>
      <c r="FBS37" s="4560"/>
      <c r="FBT37" s="4560"/>
      <c r="FBU37" s="4560"/>
      <c r="FBV37" s="4560"/>
      <c r="FBW37" s="4560"/>
      <c r="FBX37" s="4560"/>
      <c r="FBY37" s="4560"/>
      <c r="FBZ37" s="4560"/>
      <c r="FCA37" s="4560"/>
      <c r="FCB37" s="4560"/>
      <c r="FCC37" s="4560"/>
      <c r="FCD37" s="4560"/>
      <c r="FCE37" s="4560"/>
      <c r="FCF37" s="4560"/>
      <c r="FCG37" s="4560"/>
      <c r="FCH37" s="4560"/>
      <c r="FCI37" s="4560"/>
      <c r="FCJ37" s="4560"/>
      <c r="FCK37" s="4560"/>
      <c r="FCL37" s="4560"/>
      <c r="FCM37" s="4560"/>
      <c r="FCN37" s="4560"/>
      <c r="FCO37" s="4560"/>
      <c r="FCP37" s="4560"/>
      <c r="FCQ37" s="4560"/>
      <c r="FCR37" s="4560"/>
      <c r="FCS37" s="4560"/>
      <c r="FCT37" s="4560"/>
      <c r="FCU37" s="4560"/>
      <c r="FCV37" s="4560"/>
      <c r="FCW37" s="4560"/>
      <c r="FCX37" s="4560"/>
      <c r="FCY37" s="4560"/>
      <c r="FCZ37" s="4560"/>
      <c r="FDA37" s="4560"/>
      <c r="FDB37" s="4560"/>
      <c r="FDC37" s="4560"/>
      <c r="FDD37" s="4560"/>
      <c r="FDE37" s="4560"/>
      <c r="FDF37" s="4560"/>
      <c r="FDG37" s="4560"/>
      <c r="FDH37" s="4560"/>
      <c r="FDI37" s="4560"/>
      <c r="FDJ37" s="4560"/>
      <c r="FDK37" s="4560"/>
      <c r="FDL37" s="4560"/>
      <c r="FDM37" s="4560"/>
      <c r="FDN37" s="4560"/>
      <c r="FDO37" s="4560"/>
      <c r="FDP37" s="4560"/>
      <c r="FDQ37" s="4560"/>
      <c r="FDR37" s="4560"/>
      <c r="FDS37" s="4560"/>
      <c r="FDT37" s="4560"/>
      <c r="FDU37" s="4560"/>
      <c r="FDV37" s="4560"/>
      <c r="FDW37" s="4560"/>
      <c r="FDX37" s="4560"/>
      <c r="FDY37" s="4560"/>
      <c r="FDZ37" s="4560"/>
      <c r="FEA37" s="4560"/>
      <c r="FEB37" s="4560"/>
      <c r="FEC37" s="4560"/>
      <c r="FED37" s="4560"/>
      <c r="FEE37" s="4560"/>
      <c r="FEF37" s="4560"/>
      <c r="FEG37" s="4560"/>
      <c r="FEH37" s="4560"/>
      <c r="FEI37" s="4560"/>
      <c r="FEJ37" s="4560"/>
      <c r="FEK37" s="4560"/>
      <c r="FEL37" s="4560"/>
      <c r="FEM37" s="4560"/>
      <c r="FEN37" s="4560"/>
      <c r="FEO37" s="4560"/>
      <c r="FEP37" s="4560"/>
      <c r="FEQ37" s="4560"/>
      <c r="FER37" s="4560"/>
      <c r="FES37" s="4560"/>
      <c r="FET37" s="4560"/>
      <c r="FEU37" s="4560"/>
      <c r="FEV37" s="4560"/>
      <c r="FEW37" s="4560"/>
      <c r="FEX37" s="4560"/>
      <c r="FEY37" s="4560"/>
      <c r="FEZ37" s="4560"/>
      <c r="FFA37" s="4560"/>
      <c r="FFB37" s="4560"/>
      <c r="FFC37" s="4560"/>
      <c r="FFD37" s="4560"/>
      <c r="FFE37" s="4560"/>
      <c r="FFF37" s="4560"/>
      <c r="FFG37" s="4560"/>
      <c r="FFH37" s="4560"/>
      <c r="FFI37" s="4560"/>
      <c r="FFJ37" s="4560"/>
      <c r="FFK37" s="4560"/>
      <c r="FFL37" s="4560"/>
      <c r="FFM37" s="4560"/>
      <c r="FFN37" s="4560"/>
      <c r="FFO37" s="4560"/>
      <c r="FFP37" s="4560"/>
      <c r="FFQ37" s="4560"/>
      <c r="FFR37" s="4560"/>
      <c r="FFS37" s="4560"/>
      <c r="FFT37" s="4560"/>
      <c r="FFU37" s="4560"/>
      <c r="FFV37" s="4560"/>
      <c r="FFW37" s="4560"/>
      <c r="FFX37" s="4560"/>
      <c r="FFY37" s="4560"/>
      <c r="FFZ37" s="4560"/>
      <c r="FGA37" s="4560"/>
      <c r="FGB37" s="4560"/>
      <c r="FGC37" s="4560"/>
      <c r="FGD37" s="4560"/>
      <c r="FGE37" s="4560"/>
      <c r="FGF37" s="4560"/>
      <c r="FGG37" s="4560"/>
      <c r="FGH37" s="4560"/>
      <c r="FGI37" s="4560"/>
      <c r="FGJ37" s="4560"/>
      <c r="FGK37" s="4560"/>
      <c r="FGL37" s="4560"/>
      <c r="FGM37" s="4560"/>
      <c r="FGN37" s="4560"/>
      <c r="FGO37" s="4560"/>
      <c r="FGP37" s="4560"/>
      <c r="FGQ37" s="4560"/>
      <c r="FGR37" s="4560"/>
      <c r="FGS37" s="4560"/>
      <c r="FGT37" s="4560"/>
      <c r="FGU37" s="4560"/>
      <c r="FGV37" s="4560"/>
      <c r="FGW37" s="4560"/>
      <c r="FGX37" s="4560"/>
      <c r="FGY37" s="4560"/>
      <c r="FGZ37" s="4560"/>
      <c r="FHA37" s="4560"/>
      <c r="FHB37" s="4560"/>
      <c r="FHC37" s="4560"/>
      <c r="FHD37" s="4560"/>
      <c r="FHE37" s="4560"/>
      <c r="FHF37" s="4560"/>
      <c r="FHG37" s="4560"/>
      <c r="FHH37" s="4560"/>
      <c r="FHI37" s="4560"/>
      <c r="FHJ37" s="4560"/>
      <c r="FHK37" s="4560"/>
      <c r="FHL37" s="4560"/>
      <c r="FHM37" s="4560"/>
      <c r="FHN37" s="4560"/>
      <c r="FHO37" s="4560"/>
      <c r="FHP37" s="4560"/>
      <c r="FHQ37" s="4560"/>
      <c r="FHR37" s="4560"/>
      <c r="FHS37" s="4560"/>
      <c r="FHT37" s="4560"/>
      <c r="FHU37" s="4560"/>
      <c r="FHV37" s="4560"/>
      <c r="FHW37" s="4560"/>
      <c r="FHX37" s="4560"/>
      <c r="FHY37" s="4560"/>
      <c r="FHZ37" s="4560"/>
      <c r="FIA37" s="4560"/>
      <c r="FIB37" s="4560"/>
      <c r="FIC37" s="4560"/>
      <c r="FID37" s="4560"/>
      <c r="FIE37" s="4560"/>
      <c r="FIF37" s="4560"/>
      <c r="FIG37" s="4560"/>
      <c r="FIH37" s="4560"/>
      <c r="FII37" s="4560"/>
      <c r="FIJ37" s="4560"/>
      <c r="FIK37" s="4560"/>
      <c r="FIL37" s="4560"/>
      <c r="FIM37" s="4560"/>
      <c r="FIN37" s="4560"/>
      <c r="FIO37" s="4560"/>
      <c r="FIP37" s="4560"/>
      <c r="FIQ37" s="4560"/>
      <c r="FIR37" s="4560"/>
      <c r="FIS37" s="4560"/>
      <c r="FIT37" s="4560"/>
      <c r="FIU37" s="4560"/>
      <c r="FIV37" s="4560"/>
      <c r="FIW37" s="4560"/>
      <c r="FIX37" s="4560"/>
      <c r="FIY37" s="4560"/>
      <c r="FIZ37" s="4560"/>
      <c r="FJA37" s="4560"/>
      <c r="FJB37" s="4560"/>
      <c r="FJC37" s="4560"/>
      <c r="FJD37" s="4560"/>
      <c r="FJE37" s="4560"/>
      <c r="FJF37" s="4560"/>
      <c r="FJG37" s="4560"/>
      <c r="FJH37" s="4560"/>
      <c r="FJI37" s="4560"/>
      <c r="FJJ37" s="4560"/>
      <c r="FJK37" s="4560"/>
      <c r="FJL37" s="4560"/>
      <c r="FJM37" s="4560"/>
      <c r="FJN37" s="4560"/>
      <c r="FJO37" s="4560"/>
      <c r="FJP37" s="4560"/>
      <c r="FJQ37" s="4560"/>
      <c r="FJR37" s="4560"/>
      <c r="FJS37" s="4560"/>
      <c r="FJT37" s="4560"/>
      <c r="FJU37" s="4560"/>
      <c r="FJV37" s="4560"/>
      <c r="FJW37" s="4560"/>
      <c r="FJX37" s="4560"/>
      <c r="FJY37" s="4560"/>
      <c r="FJZ37" s="4560"/>
      <c r="FKA37" s="4560"/>
      <c r="FKB37" s="4560"/>
      <c r="FKC37" s="4560"/>
      <c r="FKD37" s="4560"/>
      <c r="FKE37" s="4560"/>
      <c r="FKF37" s="4560"/>
      <c r="FKG37" s="4560"/>
      <c r="FKH37" s="4560"/>
      <c r="FKI37" s="4560"/>
      <c r="FKJ37" s="4560"/>
      <c r="FKK37" s="4560"/>
      <c r="FKL37" s="4560"/>
      <c r="FKM37" s="4560"/>
      <c r="FKN37" s="4560"/>
      <c r="FKO37" s="4560"/>
      <c r="FKP37" s="4560"/>
      <c r="FKQ37" s="4560"/>
      <c r="FKR37" s="4560"/>
      <c r="FKS37" s="4560"/>
      <c r="FKT37" s="4560"/>
      <c r="FKU37" s="4560"/>
      <c r="FKV37" s="4560"/>
      <c r="FKW37" s="4560"/>
      <c r="FKX37" s="4560"/>
      <c r="FKY37" s="4560"/>
      <c r="FKZ37" s="4560"/>
      <c r="FLA37" s="4560"/>
      <c r="FLB37" s="4560"/>
      <c r="FLC37" s="4560"/>
      <c r="FLD37" s="4560"/>
      <c r="FLE37" s="4560"/>
      <c r="FLF37" s="4560"/>
      <c r="FLG37" s="4560"/>
      <c r="FLH37" s="4560"/>
      <c r="FLI37" s="4560"/>
      <c r="FLJ37" s="4560"/>
      <c r="FLK37" s="4560"/>
      <c r="FLL37" s="4560"/>
      <c r="FLM37" s="4560"/>
      <c r="FLN37" s="4560"/>
      <c r="FLO37" s="4560"/>
      <c r="FLP37" s="4560"/>
      <c r="FLQ37" s="4560"/>
      <c r="FLR37" s="4560"/>
      <c r="FLS37" s="4560"/>
      <c r="FLT37" s="4560"/>
      <c r="FLU37" s="4560"/>
      <c r="FLV37" s="4560"/>
      <c r="FLW37" s="4560"/>
      <c r="FLX37" s="4560"/>
      <c r="FLY37" s="4560"/>
      <c r="FLZ37" s="4560"/>
      <c r="FMA37" s="4560"/>
      <c r="FMB37" s="4560"/>
      <c r="FMC37" s="4560"/>
      <c r="FMD37" s="4560"/>
      <c r="FME37" s="4560"/>
      <c r="FMF37" s="4560"/>
      <c r="FMG37" s="4560"/>
      <c r="FMH37" s="4560"/>
      <c r="FMI37" s="4560"/>
      <c r="FMJ37" s="4560"/>
      <c r="FMK37" s="4560"/>
      <c r="FML37" s="4560"/>
      <c r="FMM37" s="4560"/>
      <c r="FMN37" s="4560"/>
      <c r="FMO37" s="4560"/>
      <c r="FMP37" s="4560"/>
      <c r="FMQ37" s="4560"/>
      <c r="FMR37" s="4560"/>
      <c r="FMS37" s="4560"/>
      <c r="FMT37" s="4560"/>
      <c r="FMU37" s="4560"/>
      <c r="FMV37" s="4560"/>
      <c r="FMW37" s="4560"/>
      <c r="FMX37" s="4560"/>
      <c r="FMY37" s="4560"/>
      <c r="FMZ37" s="4560"/>
      <c r="FNA37" s="4560"/>
      <c r="FNB37" s="4560"/>
      <c r="FNC37" s="4560"/>
      <c r="FND37" s="4560"/>
      <c r="FNE37" s="4560"/>
      <c r="FNF37" s="4560"/>
      <c r="FNG37" s="4560"/>
      <c r="FNH37" s="4560"/>
      <c r="FNI37" s="4560"/>
      <c r="FNJ37" s="4560"/>
      <c r="FNK37" s="4560"/>
      <c r="FNL37" s="4560"/>
      <c r="FNM37" s="4560"/>
      <c r="FNN37" s="4560"/>
      <c r="FNO37" s="4560"/>
      <c r="FNP37" s="4560"/>
      <c r="FNQ37" s="4560"/>
      <c r="FNR37" s="4560"/>
      <c r="FNS37" s="4560"/>
      <c r="FNT37" s="4560"/>
      <c r="FNU37" s="4560"/>
      <c r="FNV37" s="4560"/>
      <c r="FNW37" s="4560"/>
      <c r="FNX37" s="4560"/>
      <c r="FNY37" s="4560"/>
      <c r="FNZ37" s="4560"/>
      <c r="FOA37" s="4560"/>
      <c r="FOB37" s="4560"/>
      <c r="FOC37" s="4560"/>
      <c r="FOD37" s="4560"/>
      <c r="FOE37" s="4560"/>
      <c r="FOF37" s="4560"/>
      <c r="FOG37" s="4560"/>
      <c r="FOH37" s="4560"/>
      <c r="FOI37" s="4560"/>
      <c r="FOJ37" s="4560"/>
      <c r="FOK37" s="4560"/>
      <c r="FOL37" s="4560"/>
      <c r="FOM37" s="4560"/>
      <c r="FON37" s="4560"/>
      <c r="FOO37" s="4560"/>
      <c r="FOP37" s="4560"/>
      <c r="FOQ37" s="4560"/>
      <c r="FOR37" s="4560"/>
      <c r="FOS37" s="4560"/>
      <c r="FOT37" s="4560"/>
      <c r="FOU37" s="4560"/>
      <c r="FOV37" s="4560"/>
      <c r="FOW37" s="4560"/>
      <c r="FOX37" s="4560"/>
      <c r="FOY37" s="4560"/>
      <c r="FOZ37" s="4560"/>
      <c r="FPA37" s="4560"/>
      <c r="FPB37" s="4560"/>
      <c r="FPC37" s="4560"/>
      <c r="FPD37" s="4560"/>
      <c r="FPE37" s="4560"/>
      <c r="FPF37" s="4560"/>
      <c r="FPG37" s="4560"/>
      <c r="FPH37" s="4560"/>
      <c r="FPI37" s="4560"/>
      <c r="FPJ37" s="4560"/>
      <c r="FPK37" s="4560"/>
      <c r="FPL37" s="4560"/>
      <c r="FPM37" s="4560"/>
      <c r="FPN37" s="4560"/>
      <c r="FPO37" s="4560"/>
      <c r="FPP37" s="4560"/>
      <c r="FPQ37" s="4560"/>
      <c r="FPR37" s="4560"/>
      <c r="FPS37" s="4560"/>
      <c r="FPT37" s="4560"/>
      <c r="FPU37" s="4560"/>
      <c r="FPV37" s="4560"/>
      <c r="FPW37" s="4560"/>
      <c r="FPX37" s="4560"/>
      <c r="FPY37" s="4560"/>
      <c r="FPZ37" s="4560"/>
      <c r="FQA37" s="4560"/>
      <c r="FQB37" s="4560"/>
      <c r="FQC37" s="4560"/>
      <c r="FQD37" s="4560"/>
      <c r="FQE37" s="4560"/>
      <c r="FQF37" s="4560"/>
      <c r="FQG37" s="4560"/>
      <c r="FQH37" s="4560"/>
      <c r="FQI37" s="4560"/>
      <c r="FQJ37" s="4560"/>
      <c r="FQK37" s="4560"/>
      <c r="FQL37" s="4560"/>
      <c r="FQM37" s="4560"/>
      <c r="FQN37" s="4560"/>
      <c r="FQO37" s="4560"/>
      <c r="FQP37" s="4560"/>
      <c r="FQQ37" s="4560"/>
      <c r="FQR37" s="4560"/>
      <c r="FQS37" s="4560"/>
      <c r="FQT37" s="4560"/>
      <c r="FQU37" s="4560"/>
      <c r="FQV37" s="4560"/>
      <c r="FQW37" s="4560"/>
      <c r="FQX37" s="4560"/>
      <c r="FQY37" s="4560"/>
      <c r="FQZ37" s="4560"/>
      <c r="FRA37" s="4560"/>
      <c r="FRB37" s="4560"/>
      <c r="FRC37" s="4560"/>
      <c r="FRD37" s="4560"/>
      <c r="FRE37" s="4560"/>
      <c r="FRF37" s="4560"/>
      <c r="FRG37" s="4560"/>
      <c r="FRH37" s="4560"/>
      <c r="FRI37" s="4560"/>
      <c r="FRJ37" s="4560"/>
      <c r="FRK37" s="4560"/>
      <c r="FRL37" s="4560"/>
      <c r="FRM37" s="4560"/>
      <c r="FRN37" s="4560"/>
      <c r="FRO37" s="4560"/>
      <c r="FRP37" s="4560"/>
      <c r="FRQ37" s="4560"/>
      <c r="FRR37" s="4560"/>
      <c r="FRS37" s="4560"/>
      <c r="FRT37" s="4560"/>
      <c r="FRU37" s="4560"/>
      <c r="FRV37" s="4560"/>
      <c r="FRW37" s="4560"/>
      <c r="FRX37" s="4560"/>
      <c r="FRY37" s="4560"/>
      <c r="FRZ37" s="4560"/>
      <c r="FSA37" s="4560"/>
      <c r="FSB37" s="4560"/>
      <c r="FSC37" s="4560"/>
      <c r="FSD37" s="4560"/>
      <c r="FSE37" s="4560"/>
      <c r="FSF37" s="4560"/>
      <c r="FSG37" s="4560"/>
      <c r="FSH37" s="4560"/>
      <c r="FSI37" s="4560"/>
      <c r="FSJ37" s="4560"/>
      <c r="FSK37" s="4560"/>
      <c r="FSL37" s="4560"/>
      <c r="FSM37" s="4560"/>
      <c r="FSN37" s="4560"/>
      <c r="FSO37" s="4560"/>
      <c r="FSP37" s="4560"/>
      <c r="FSQ37" s="4560"/>
      <c r="FSR37" s="4560"/>
      <c r="FSS37" s="4560"/>
      <c r="FST37" s="4560"/>
      <c r="FSU37" s="4560"/>
      <c r="FSV37" s="4560"/>
      <c r="FSW37" s="4560"/>
      <c r="FSX37" s="4560"/>
      <c r="FSY37" s="4560"/>
      <c r="FSZ37" s="4560"/>
      <c r="FTA37" s="4560"/>
      <c r="FTB37" s="4560"/>
      <c r="FTC37" s="4560"/>
      <c r="FTD37" s="4560"/>
      <c r="FTE37" s="4560"/>
      <c r="FTF37" s="4560"/>
      <c r="FTG37" s="4560"/>
      <c r="FTH37" s="4560"/>
      <c r="FTI37" s="4560"/>
      <c r="FTJ37" s="4560"/>
      <c r="FTK37" s="4560"/>
      <c r="FTL37" s="4560"/>
      <c r="FTM37" s="4560"/>
      <c r="FTN37" s="4560"/>
      <c r="FTO37" s="4560"/>
      <c r="FTP37" s="4560"/>
      <c r="FTQ37" s="4560"/>
      <c r="FTR37" s="4560"/>
      <c r="FTS37" s="4560"/>
      <c r="FTT37" s="4560"/>
      <c r="FTU37" s="4560"/>
      <c r="FTV37" s="4560"/>
      <c r="FTW37" s="4560"/>
      <c r="FTX37" s="4560"/>
      <c r="FTY37" s="4560"/>
      <c r="FTZ37" s="4560"/>
      <c r="FUA37" s="4560"/>
      <c r="FUB37" s="4560"/>
      <c r="FUC37" s="4560"/>
      <c r="FUD37" s="4560"/>
      <c r="FUE37" s="4560"/>
      <c r="FUF37" s="4560"/>
      <c r="FUG37" s="4560"/>
      <c r="FUH37" s="4560"/>
      <c r="FUI37" s="4560"/>
      <c r="FUJ37" s="4560"/>
      <c r="FUK37" s="4560"/>
      <c r="FUL37" s="4560"/>
      <c r="FUM37" s="4560"/>
      <c r="FUN37" s="4560"/>
      <c r="FUO37" s="4560"/>
      <c r="FUP37" s="4560"/>
      <c r="FUQ37" s="4560"/>
      <c r="FUR37" s="4560"/>
      <c r="FUS37" s="4560"/>
      <c r="FUT37" s="4560"/>
      <c r="FUU37" s="4560"/>
      <c r="FUV37" s="4560"/>
      <c r="FUW37" s="4560"/>
      <c r="FUX37" s="4560"/>
      <c r="FUY37" s="4560"/>
      <c r="FUZ37" s="4560"/>
      <c r="FVA37" s="4560"/>
      <c r="FVB37" s="4560"/>
      <c r="FVC37" s="4560"/>
      <c r="FVD37" s="4560"/>
      <c r="FVE37" s="4560"/>
      <c r="FVF37" s="4560"/>
      <c r="FVG37" s="4560"/>
      <c r="FVH37" s="4560"/>
      <c r="FVI37" s="4560"/>
      <c r="FVJ37" s="4560"/>
      <c r="FVK37" s="4560"/>
      <c r="FVL37" s="4560"/>
      <c r="FVM37" s="4560"/>
      <c r="FVN37" s="4560"/>
      <c r="FVO37" s="4560"/>
      <c r="FVP37" s="4560"/>
      <c r="FVQ37" s="4560"/>
      <c r="FVR37" s="4560"/>
      <c r="FVS37" s="4560"/>
      <c r="FVT37" s="4560"/>
      <c r="FVU37" s="4560"/>
      <c r="FVV37" s="4560"/>
      <c r="FVW37" s="4560"/>
      <c r="FVX37" s="4560"/>
      <c r="FVY37" s="4560"/>
      <c r="FVZ37" s="4560"/>
      <c r="FWA37" s="4560"/>
      <c r="FWB37" s="4560"/>
      <c r="FWC37" s="4560"/>
      <c r="FWD37" s="4560"/>
      <c r="FWE37" s="4560"/>
      <c r="FWF37" s="4560"/>
      <c r="FWG37" s="4560"/>
      <c r="FWH37" s="4560"/>
      <c r="FWI37" s="4560"/>
      <c r="FWJ37" s="4560"/>
      <c r="FWK37" s="4560"/>
      <c r="FWL37" s="4560"/>
      <c r="FWM37" s="4560"/>
      <c r="FWN37" s="4560"/>
      <c r="FWO37" s="4560"/>
      <c r="FWP37" s="4560"/>
      <c r="FWQ37" s="4560"/>
      <c r="FWR37" s="4560"/>
      <c r="FWS37" s="4560"/>
      <c r="FWT37" s="4560"/>
      <c r="FWU37" s="4560"/>
      <c r="FWV37" s="4560"/>
      <c r="FWW37" s="4560"/>
      <c r="FWX37" s="4560"/>
      <c r="FWY37" s="4560"/>
      <c r="FWZ37" s="4560"/>
      <c r="FXA37" s="4560"/>
      <c r="FXB37" s="4560"/>
      <c r="FXC37" s="4560"/>
      <c r="FXD37" s="4560"/>
      <c r="FXE37" s="4560"/>
      <c r="FXF37" s="4560"/>
      <c r="FXG37" s="4560"/>
      <c r="FXH37" s="4560"/>
      <c r="FXI37" s="4560"/>
      <c r="FXJ37" s="4560"/>
      <c r="FXK37" s="4560"/>
      <c r="FXL37" s="4560"/>
      <c r="FXM37" s="4560"/>
      <c r="FXN37" s="4560"/>
      <c r="FXO37" s="4560"/>
      <c r="FXP37" s="4560"/>
      <c r="FXQ37" s="4560"/>
      <c r="FXR37" s="4560"/>
      <c r="FXS37" s="4560"/>
      <c r="FXT37" s="4560"/>
      <c r="FXU37" s="4560"/>
      <c r="FXV37" s="4560"/>
      <c r="FXW37" s="4560"/>
      <c r="FXX37" s="4560"/>
      <c r="FXY37" s="4560"/>
      <c r="FXZ37" s="4560"/>
      <c r="FYA37" s="4560"/>
      <c r="FYB37" s="4560"/>
      <c r="FYC37" s="4560"/>
      <c r="FYD37" s="4560"/>
      <c r="FYE37" s="4560"/>
      <c r="FYF37" s="4560"/>
      <c r="FYG37" s="4560"/>
      <c r="FYH37" s="4560"/>
      <c r="FYI37" s="4560"/>
      <c r="FYJ37" s="4560"/>
      <c r="FYK37" s="4560"/>
      <c r="FYL37" s="4560"/>
      <c r="FYM37" s="4560"/>
      <c r="FYN37" s="4560"/>
      <c r="FYO37" s="4560"/>
      <c r="FYP37" s="4560"/>
      <c r="FYQ37" s="4560"/>
      <c r="FYR37" s="4560"/>
      <c r="FYS37" s="4560"/>
      <c r="FYT37" s="4560"/>
      <c r="FYU37" s="4560"/>
      <c r="FYV37" s="4560"/>
      <c r="FYW37" s="4560"/>
      <c r="FYX37" s="4560"/>
      <c r="FYY37" s="4560"/>
      <c r="FYZ37" s="4560"/>
      <c r="FZA37" s="4560"/>
      <c r="FZB37" s="4560"/>
      <c r="FZC37" s="4560"/>
      <c r="FZD37" s="4560"/>
      <c r="FZE37" s="4560"/>
      <c r="FZF37" s="4560"/>
      <c r="FZG37" s="4560"/>
      <c r="FZH37" s="4560"/>
      <c r="FZI37" s="4560"/>
      <c r="FZJ37" s="4560"/>
      <c r="FZK37" s="4560"/>
      <c r="FZL37" s="4560"/>
      <c r="FZM37" s="4560"/>
      <c r="FZN37" s="4560"/>
      <c r="FZO37" s="4560"/>
      <c r="FZP37" s="4560"/>
      <c r="FZQ37" s="4560"/>
      <c r="FZR37" s="4560"/>
      <c r="FZS37" s="4560"/>
      <c r="FZT37" s="4560"/>
      <c r="FZU37" s="4560"/>
      <c r="FZV37" s="4560"/>
      <c r="FZW37" s="4560"/>
      <c r="FZX37" s="4560"/>
      <c r="FZY37" s="4560"/>
      <c r="FZZ37" s="4560"/>
      <c r="GAA37" s="4560"/>
      <c r="GAB37" s="4560"/>
      <c r="GAC37" s="4560"/>
      <c r="GAD37" s="4560"/>
      <c r="GAE37" s="4560"/>
      <c r="GAF37" s="4560"/>
      <c r="GAG37" s="4560"/>
      <c r="GAH37" s="4560"/>
      <c r="GAI37" s="4560"/>
      <c r="GAJ37" s="4560"/>
      <c r="GAK37" s="4560"/>
      <c r="GAL37" s="4560"/>
      <c r="GAM37" s="4560"/>
      <c r="GAN37" s="4560"/>
      <c r="GAO37" s="4560"/>
      <c r="GAP37" s="4560"/>
      <c r="GAQ37" s="4560"/>
      <c r="GAR37" s="4560"/>
      <c r="GAS37" s="4560"/>
      <c r="GAT37" s="4560"/>
      <c r="GAU37" s="4560"/>
      <c r="GAV37" s="4560"/>
      <c r="GAW37" s="4560"/>
      <c r="GAX37" s="4560"/>
      <c r="GAY37" s="4560"/>
      <c r="GAZ37" s="4560"/>
      <c r="GBA37" s="4560"/>
      <c r="GBB37" s="4560"/>
      <c r="GBC37" s="4560"/>
      <c r="GBD37" s="4560"/>
      <c r="GBE37" s="4560"/>
      <c r="GBF37" s="4560"/>
      <c r="GBG37" s="4560"/>
      <c r="GBH37" s="4560"/>
      <c r="GBI37" s="4560"/>
      <c r="GBJ37" s="4560"/>
      <c r="GBK37" s="4560"/>
      <c r="GBL37" s="4560"/>
      <c r="GBM37" s="4560"/>
      <c r="GBN37" s="4560"/>
      <c r="GBO37" s="4560"/>
      <c r="GBP37" s="4560"/>
      <c r="GBQ37" s="4560"/>
      <c r="GBR37" s="4560"/>
      <c r="GBS37" s="4560"/>
      <c r="GBT37" s="4560"/>
      <c r="GBU37" s="4560"/>
      <c r="GBV37" s="4560"/>
      <c r="GBW37" s="4560"/>
      <c r="GBX37" s="4560"/>
      <c r="GBY37" s="4560"/>
      <c r="GBZ37" s="4560"/>
      <c r="GCA37" s="4560"/>
      <c r="GCB37" s="4560"/>
      <c r="GCC37" s="4560"/>
      <c r="GCD37" s="4560"/>
      <c r="GCE37" s="4560"/>
      <c r="GCF37" s="4560"/>
      <c r="GCG37" s="4560"/>
      <c r="GCH37" s="4560"/>
      <c r="GCI37" s="4560"/>
      <c r="GCJ37" s="4560"/>
      <c r="GCK37" s="4560"/>
      <c r="GCL37" s="4560"/>
      <c r="GCM37" s="4560"/>
      <c r="GCN37" s="4560"/>
      <c r="GCO37" s="4560"/>
      <c r="GCP37" s="4560"/>
      <c r="GCQ37" s="4560"/>
      <c r="GCR37" s="4560"/>
      <c r="GCS37" s="4560"/>
      <c r="GCT37" s="4560"/>
      <c r="GCU37" s="4560"/>
      <c r="GCV37" s="4560"/>
      <c r="GCW37" s="4560"/>
      <c r="GCX37" s="4560"/>
      <c r="GCY37" s="4560"/>
      <c r="GCZ37" s="4560"/>
      <c r="GDA37" s="4560"/>
      <c r="GDB37" s="4560"/>
      <c r="GDC37" s="4560"/>
      <c r="GDD37" s="4560"/>
      <c r="GDE37" s="4560"/>
      <c r="GDF37" s="4560"/>
      <c r="GDG37" s="4560"/>
      <c r="GDH37" s="4560"/>
      <c r="GDI37" s="4560"/>
      <c r="GDJ37" s="4560"/>
      <c r="GDK37" s="4560"/>
      <c r="GDL37" s="4560"/>
      <c r="GDM37" s="4560"/>
      <c r="GDN37" s="4560"/>
      <c r="GDO37" s="4560"/>
      <c r="GDP37" s="4560"/>
      <c r="GDQ37" s="4560"/>
      <c r="GDR37" s="4560"/>
      <c r="GDS37" s="4560"/>
      <c r="GDT37" s="4560"/>
      <c r="GDU37" s="4560"/>
      <c r="GDV37" s="4560"/>
      <c r="GDW37" s="4560"/>
      <c r="GDX37" s="4560"/>
      <c r="GDY37" s="4560"/>
      <c r="GDZ37" s="4560"/>
      <c r="GEA37" s="4560"/>
      <c r="GEB37" s="4560"/>
      <c r="GEC37" s="4560"/>
      <c r="GED37" s="4560"/>
      <c r="GEE37" s="4560"/>
      <c r="GEF37" s="4560"/>
      <c r="GEG37" s="4560"/>
      <c r="GEH37" s="4560"/>
      <c r="GEI37" s="4560"/>
      <c r="GEJ37" s="4560"/>
      <c r="GEK37" s="4560"/>
      <c r="GEL37" s="4560"/>
      <c r="GEM37" s="4560"/>
      <c r="GEN37" s="4560"/>
      <c r="GEO37" s="4560"/>
      <c r="GEP37" s="4560"/>
      <c r="GEQ37" s="4560"/>
      <c r="GER37" s="4560"/>
      <c r="GES37" s="4560"/>
      <c r="GET37" s="4560"/>
      <c r="GEU37" s="4560"/>
      <c r="GEV37" s="4560"/>
      <c r="GEW37" s="4560"/>
      <c r="GEX37" s="4560"/>
      <c r="GEY37" s="4560"/>
      <c r="GEZ37" s="4560"/>
      <c r="GFA37" s="4560"/>
      <c r="GFB37" s="4560"/>
      <c r="GFC37" s="4560"/>
      <c r="GFD37" s="4560"/>
      <c r="GFE37" s="4560"/>
      <c r="GFF37" s="4560"/>
      <c r="GFG37" s="4560"/>
      <c r="GFH37" s="4560"/>
      <c r="GFI37" s="4560"/>
      <c r="GFJ37" s="4560"/>
      <c r="GFK37" s="4560"/>
      <c r="GFL37" s="4560"/>
      <c r="GFM37" s="4560"/>
      <c r="GFN37" s="4560"/>
      <c r="GFO37" s="4560"/>
      <c r="GFP37" s="4560"/>
      <c r="GFQ37" s="4560"/>
      <c r="GFR37" s="4560"/>
      <c r="GFS37" s="4560"/>
      <c r="GFT37" s="4560"/>
      <c r="GFU37" s="4560"/>
      <c r="GFV37" s="4560"/>
      <c r="GFW37" s="4560"/>
      <c r="GFX37" s="4560"/>
      <c r="GFY37" s="4560"/>
      <c r="GFZ37" s="4560"/>
      <c r="GGA37" s="4560"/>
      <c r="GGB37" s="4560"/>
      <c r="GGC37" s="4560"/>
      <c r="GGD37" s="4560"/>
      <c r="GGE37" s="4560"/>
      <c r="GGF37" s="4560"/>
      <c r="GGG37" s="4560"/>
      <c r="GGH37" s="4560"/>
      <c r="GGI37" s="4560"/>
      <c r="GGJ37" s="4560"/>
      <c r="GGK37" s="4560"/>
      <c r="GGL37" s="4560"/>
      <c r="GGM37" s="4560"/>
      <c r="GGN37" s="4560"/>
      <c r="GGO37" s="4560"/>
      <c r="GGP37" s="4560"/>
      <c r="GGQ37" s="4560"/>
      <c r="GGR37" s="4560"/>
      <c r="GGS37" s="4560"/>
      <c r="GGT37" s="4560"/>
      <c r="GGU37" s="4560"/>
      <c r="GGV37" s="4560"/>
      <c r="GGW37" s="4560"/>
      <c r="GGX37" s="4560"/>
      <c r="GGY37" s="4560"/>
      <c r="GGZ37" s="4560"/>
      <c r="GHA37" s="4560"/>
      <c r="GHB37" s="4560"/>
      <c r="GHC37" s="4560"/>
      <c r="GHD37" s="4560"/>
      <c r="GHE37" s="4560"/>
      <c r="GHF37" s="4560"/>
      <c r="GHG37" s="4560"/>
      <c r="GHH37" s="4560"/>
      <c r="GHI37" s="4560"/>
      <c r="GHJ37" s="4560"/>
      <c r="GHK37" s="4560"/>
      <c r="GHL37" s="4560"/>
      <c r="GHM37" s="4560"/>
      <c r="GHN37" s="4560"/>
      <c r="GHO37" s="4560"/>
      <c r="GHP37" s="4560"/>
      <c r="GHQ37" s="4560"/>
      <c r="GHR37" s="4560"/>
      <c r="GHS37" s="4560"/>
      <c r="GHT37" s="4560"/>
      <c r="GHU37" s="4560"/>
      <c r="GHV37" s="4560"/>
      <c r="GHW37" s="4560"/>
      <c r="GHX37" s="4560"/>
      <c r="GHY37" s="4560"/>
      <c r="GHZ37" s="4560"/>
      <c r="GIA37" s="4560"/>
      <c r="GIB37" s="4560"/>
      <c r="GIC37" s="4560"/>
      <c r="GID37" s="4560"/>
      <c r="GIE37" s="4560"/>
      <c r="GIF37" s="4560"/>
      <c r="GIG37" s="4560"/>
      <c r="GIH37" s="4560"/>
      <c r="GII37" s="4560"/>
      <c r="GIJ37" s="4560"/>
      <c r="GIK37" s="4560"/>
      <c r="GIL37" s="4560"/>
      <c r="GIM37" s="4560"/>
      <c r="GIN37" s="4560"/>
      <c r="GIO37" s="4560"/>
      <c r="GIP37" s="4560"/>
      <c r="GIQ37" s="4560"/>
      <c r="GIR37" s="4560"/>
      <c r="GIS37" s="4560"/>
      <c r="GIT37" s="4560"/>
      <c r="GIU37" s="4560"/>
      <c r="GIV37" s="4560"/>
      <c r="GIW37" s="4560"/>
      <c r="GIX37" s="4560"/>
      <c r="GIY37" s="4560"/>
      <c r="GIZ37" s="4560"/>
      <c r="GJA37" s="4560"/>
      <c r="GJB37" s="4560"/>
      <c r="GJC37" s="4560"/>
      <c r="GJD37" s="4560"/>
      <c r="GJE37" s="4560"/>
      <c r="GJF37" s="4560"/>
      <c r="GJG37" s="4560"/>
      <c r="GJH37" s="4560"/>
      <c r="GJI37" s="4560"/>
      <c r="GJJ37" s="4560"/>
      <c r="GJK37" s="4560"/>
      <c r="GJL37" s="4560"/>
      <c r="GJM37" s="4560"/>
      <c r="GJN37" s="4560"/>
      <c r="GJO37" s="4560"/>
      <c r="GJP37" s="4560"/>
      <c r="GJQ37" s="4560"/>
      <c r="GJR37" s="4560"/>
      <c r="GJS37" s="4560"/>
      <c r="GJT37" s="4560"/>
      <c r="GJU37" s="4560"/>
      <c r="GJV37" s="4560"/>
      <c r="GJW37" s="4560"/>
      <c r="GJX37" s="4560"/>
      <c r="GJY37" s="4560"/>
      <c r="GJZ37" s="4560"/>
      <c r="GKA37" s="4560"/>
      <c r="GKB37" s="4560"/>
      <c r="GKC37" s="4560"/>
      <c r="GKD37" s="4560"/>
      <c r="GKE37" s="4560"/>
      <c r="GKF37" s="4560"/>
      <c r="GKG37" s="4560"/>
      <c r="GKH37" s="4560"/>
      <c r="GKI37" s="4560"/>
      <c r="GKJ37" s="4560"/>
      <c r="GKK37" s="4560"/>
      <c r="GKL37" s="4560"/>
      <c r="GKM37" s="4560"/>
      <c r="GKN37" s="4560"/>
      <c r="GKO37" s="4560"/>
      <c r="GKP37" s="4560"/>
      <c r="GKQ37" s="4560"/>
      <c r="GKR37" s="4560"/>
      <c r="GKS37" s="4560"/>
      <c r="GKT37" s="4560"/>
      <c r="GKU37" s="4560"/>
      <c r="GKV37" s="4560"/>
      <c r="GKW37" s="4560"/>
      <c r="GKX37" s="4560"/>
      <c r="GKY37" s="4560"/>
      <c r="GKZ37" s="4560"/>
      <c r="GLA37" s="4560"/>
      <c r="GLB37" s="4560"/>
      <c r="GLC37" s="4560"/>
      <c r="GLD37" s="4560"/>
      <c r="GLE37" s="4560"/>
      <c r="GLF37" s="4560"/>
      <c r="GLG37" s="4560"/>
      <c r="GLH37" s="4560"/>
      <c r="GLI37" s="4560"/>
      <c r="GLJ37" s="4560"/>
      <c r="GLK37" s="4560"/>
      <c r="GLL37" s="4560"/>
      <c r="GLM37" s="4560"/>
      <c r="GLN37" s="4560"/>
      <c r="GLO37" s="4560"/>
      <c r="GLP37" s="4560"/>
      <c r="GLQ37" s="4560"/>
      <c r="GLR37" s="4560"/>
      <c r="GLS37" s="4560"/>
      <c r="GLT37" s="4560"/>
      <c r="GLU37" s="4560"/>
      <c r="GLV37" s="4560"/>
      <c r="GLW37" s="4560"/>
      <c r="GLX37" s="4560"/>
      <c r="GLY37" s="4560"/>
      <c r="GLZ37" s="4560"/>
      <c r="GMA37" s="4560"/>
      <c r="GMB37" s="4560"/>
      <c r="GMC37" s="4560"/>
      <c r="GMD37" s="4560"/>
      <c r="GME37" s="4560"/>
      <c r="GMF37" s="4560"/>
      <c r="GMG37" s="4560"/>
      <c r="GMH37" s="4560"/>
      <c r="GMI37" s="4560"/>
      <c r="GMJ37" s="4560"/>
      <c r="GMK37" s="4560"/>
      <c r="GML37" s="4560"/>
      <c r="GMM37" s="4560"/>
      <c r="GMN37" s="4560"/>
      <c r="GMO37" s="4560"/>
      <c r="GMP37" s="4560"/>
      <c r="GMQ37" s="4560"/>
      <c r="GMR37" s="4560"/>
      <c r="GMS37" s="4560"/>
      <c r="GMT37" s="4560"/>
      <c r="GMU37" s="4560"/>
      <c r="GMV37" s="4560"/>
      <c r="GMW37" s="4560"/>
      <c r="GMX37" s="4560"/>
      <c r="GMY37" s="4560"/>
      <c r="GMZ37" s="4560"/>
      <c r="GNA37" s="4560"/>
      <c r="GNB37" s="4560"/>
      <c r="GNC37" s="4560"/>
      <c r="GND37" s="4560"/>
      <c r="GNE37" s="4560"/>
      <c r="GNF37" s="4560"/>
      <c r="GNG37" s="4560"/>
      <c r="GNH37" s="4560"/>
      <c r="GNI37" s="4560"/>
      <c r="GNJ37" s="4560"/>
      <c r="GNK37" s="4560"/>
      <c r="GNL37" s="4560"/>
      <c r="GNM37" s="4560"/>
      <c r="GNN37" s="4560"/>
      <c r="GNO37" s="4560"/>
      <c r="GNP37" s="4560"/>
      <c r="GNQ37" s="4560"/>
      <c r="GNR37" s="4560"/>
      <c r="GNS37" s="4560"/>
      <c r="GNT37" s="4560"/>
      <c r="GNU37" s="4560"/>
      <c r="GNV37" s="4560"/>
      <c r="GNW37" s="4560"/>
      <c r="GNX37" s="4560"/>
      <c r="GNY37" s="4560"/>
      <c r="GNZ37" s="4560"/>
      <c r="GOA37" s="4560"/>
      <c r="GOB37" s="4560"/>
      <c r="GOC37" s="4560"/>
      <c r="GOD37" s="4560"/>
      <c r="GOE37" s="4560"/>
      <c r="GOF37" s="4560"/>
      <c r="GOG37" s="4560"/>
      <c r="GOH37" s="4560"/>
      <c r="GOI37" s="4560"/>
      <c r="GOJ37" s="4560"/>
      <c r="GOK37" s="4560"/>
      <c r="GOL37" s="4560"/>
      <c r="GOM37" s="4560"/>
      <c r="GON37" s="4560"/>
      <c r="GOO37" s="4560"/>
      <c r="GOP37" s="4560"/>
      <c r="GOQ37" s="4560"/>
      <c r="GOR37" s="4560"/>
      <c r="GOS37" s="4560"/>
      <c r="GOT37" s="4560"/>
      <c r="GOU37" s="4560"/>
      <c r="GOV37" s="4560"/>
      <c r="GOW37" s="4560"/>
      <c r="GOX37" s="4560"/>
      <c r="GOY37" s="4560"/>
      <c r="GOZ37" s="4560"/>
      <c r="GPA37" s="4560"/>
      <c r="GPB37" s="4560"/>
      <c r="GPC37" s="4560"/>
      <c r="GPD37" s="4560"/>
      <c r="GPE37" s="4560"/>
      <c r="GPF37" s="4560"/>
      <c r="GPG37" s="4560"/>
      <c r="GPH37" s="4560"/>
      <c r="GPI37" s="4560"/>
      <c r="GPJ37" s="4560"/>
      <c r="GPK37" s="4560"/>
      <c r="GPL37" s="4560"/>
      <c r="GPM37" s="4560"/>
      <c r="GPN37" s="4560"/>
      <c r="GPO37" s="4560"/>
      <c r="GPP37" s="4560"/>
      <c r="GPQ37" s="4560"/>
      <c r="GPR37" s="4560"/>
      <c r="GPS37" s="4560"/>
      <c r="GPT37" s="4560"/>
      <c r="GPU37" s="4560"/>
      <c r="GPV37" s="4560"/>
      <c r="GPW37" s="4560"/>
      <c r="GPX37" s="4560"/>
      <c r="GPY37" s="4560"/>
      <c r="GPZ37" s="4560"/>
      <c r="GQA37" s="4560"/>
      <c r="GQB37" s="4560"/>
      <c r="GQC37" s="4560"/>
      <c r="GQD37" s="4560"/>
      <c r="GQE37" s="4560"/>
      <c r="GQF37" s="4560"/>
      <c r="GQG37" s="4560"/>
      <c r="GQH37" s="4560"/>
      <c r="GQI37" s="4560"/>
      <c r="GQJ37" s="4560"/>
      <c r="GQK37" s="4560"/>
      <c r="GQL37" s="4560"/>
      <c r="GQM37" s="4560"/>
      <c r="GQN37" s="4560"/>
      <c r="GQO37" s="4560"/>
      <c r="GQP37" s="4560"/>
      <c r="GQQ37" s="4560"/>
      <c r="GQR37" s="4560"/>
      <c r="GQS37" s="4560"/>
      <c r="GQT37" s="4560"/>
      <c r="GQU37" s="4560"/>
      <c r="GQV37" s="4560"/>
      <c r="GQW37" s="4560"/>
      <c r="GQX37" s="4560"/>
      <c r="GQY37" s="4560"/>
      <c r="GQZ37" s="4560"/>
      <c r="GRA37" s="4560"/>
      <c r="GRB37" s="4560"/>
      <c r="GRC37" s="4560"/>
      <c r="GRD37" s="4560"/>
      <c r="GRE37" s="4560"/>
      <c r="GRF37" s="4560"/>
      <c r="GRG37" s="4560"/>
      <c r="GRH37" s="4560"/>
      <c r="GRI37" s="4560"/>
      <c r="GRJ37" s="4560"/>
      <c r="GRK37" s="4560"/>
      <c r="GRL37" s="4560"/>
      <c r="GRM37" s="4560"/>
      <c r="GRN37" s="4560"/>
      <c r="GRO37" s="4560"/>
      <c r="GRP37" s="4560"/>
      <c r="GRQ37" s="4560"/>
      <c r="GRR37" s="4560"/>
      <c r="GRS37" s="4560"/>
      <c r="GRT37" s="4560"/>
      <c r="GRU37" s="4560"/>
      <c r="GRV37" s="4560"/>
      <c r="GRW37" s="4560"/>
      <c r="GRX37" s="4560"/>
      <c r="GRY37" s="4560"/>
      <c r="GRZ37" s="4560"/>
      <c r="GSA37" s="4560"/>
      <c r="GSB37" s="4560"/>
      <c r="GSC37" s="4560"/>
      <c r="GSD37" s="4560"/>
      <c r="GSE37" s="4560"/>
      <c r="GSF37" s="4560"/>
      <c r="GSG37" s="4560"/>
      <c r="GSH37" s="4560"/>
      <c r="GSI37" s="4560"/>
      <c r="GSJ37" s="4560"/>
      <c r="GSK37" s="4560"/>
      <c r="GSL37" s="4560"/>
      <c r="GSM37" s="4560"/>
      <c r="GSN37" s="4560"/>
      <c r="GSO37" s="4560"/>
      <c r="GSP37" s="4560"/>
      <c r="GSQ37" s="4560"/>
      <c r="GSR37" s="4560"/>
      <c r="GSS37" s="4560"/>
      <c r="GST37" s="4560"/>
      <c r="GSU37" s="4560"/>
      <c r="GSV37" s="4560"/>
      <c r="GSW37" s="4560"/>
      <c r="GSX37" s="4560"/>
      <c r="GSY37" s="4560"/>
      <c r="GSZ37" s="4560"/>
      <c r="GTA37" s="4560"/>
      <c r="GTB37" s="4560"/>
      <c r="GTC37" s="4560"/>
      <c r="GTD37" s="4560"/>
      <c r="GTE37" s="4560"/>
      <c r="GTF37" s="4560"/>
      <c r="GTG37" s="4560"/>
      <c r="GTH37" s="4560"/>
      <c r="GTI37" s="4560"/>
      <c r="GTJ37" s="4560"/>
      <c r="GTK37" s="4560"/>
      <c r="GTL37" s="4560"/>
      <c r="GTM37" s="4560"/>
      <c r="GTN37" s="4560"/>
      <c r="GTO37" s="4560"/>
      <c r="GTP37" s="4560"/>
      <c r="GTQ37" s="4560"/>
      <c r="GTR37" s="4560"/>
      <c r="GTS37" s="4560"/>
      <c r="GTT37" s="4560"/>
      <c r="GTU37" s="4560"/>
      <c r="GTV37" s="4560"/>
      <c r="GTW37" s="4560"/>
      <c r="GTX37" s="4560"/>
      <c r="GTY37" s="4560"/>
      <c r="GTZ37" s="4560"/>
      <c r="GUA37" s="4560"/>
      <c r="GUB37" s="4560"/>
      <c r="GUC37" s="4560"/>
      <c r="GUD37" s="4560"/>
      <c r="GUE37" s="4560"/>
      <c r="GUF37" s="4560"/>
      <c r="GUG37" s="4560"/>
      <c r="GUH37" s="4560"/>
      <c r="GUI37" s="4560"/>
      <c r="GUJ37" s="4560"/>
      <c r="GUK37" s="4560"/>
      <c r="GUL37" s="4560"/>
      <c r="GUM37" s="4560"/>
      <c r="GUN37" s="4560"/>
      <c r="GUO37" s="4560"/>
      <c r="GUP37" s="4560"/>
      <c r="GUQ37" s="4560"/>
      <c r="GUR37" s="4560"/>
      <c r="GUS37" s="4560"/>
      <c r="GUT37" s="4560"/>
      <c r="GUU37" s="4560"/>
      <c r="GUV37" s="4560"/>
      <c r="GUW37" s="4560"/>
      <c r="GUX37" s="4560"/>
      <c r="GUY37" s="4560"/>
      <c r="GUZ37" s="4560"/>
      <c r="GVA37" s="4560"/>
      <c r="GVB37" s="4560"/>
      <c r="GVC37" s="4560"/>
      <c r="GVD37" s="4560"/>
      <c r="GVE37" s="4560"/>
      <c r="GVF37" s="4560"/>
      <c r="GVG37" s="4560"/>
      <c r="GVH37" s="4560"/>
      <c r="GVI37" s="4560"/>
      <c r="GVJ37" s="4560"/>
      <c r="GVK37" s="4560"/>
      <c r="GVL37" s="4560"/>
      <c r="GVM37" s="4560"/>
      <c r="GVN37" s="4560"/>
      <c r="GVO37" s="4560"/>
      <c r="GVP37" s="4560"/>
      <c r="GVQ37" s="4560"/>
      <c r="GVR37" s="4560"/>
      <c r="GVS37" s="4560"/>
      <c r="GVT37" s="4560"/>
      <c r="GVU37" s="4560"/>
      <c r="GVV37" s="4560"/>
      <c r="GVW37" s="4560"/>
      <c r="GVX37" s="4560"/>
      <c r="GVY37" s="4560"/>
      <c r="GVZ37" s="4560"/>
      <c r="GWA37" s="4560"/>
      <c r="GWB37" s="4560"/>
      <c r="GWC37" s="4560"/>
      <c r="GWD37" s="4560"/>
      <c r="GWE37" s="4560"/>
      <c r="GWF37" s="4560"/>
      <c r="GWG37" s="4560"/>
      <c r="GWH37" s="4560"/>
      <c r="GWI37" s="4560"/>
      <c r="GWJ37" s="4560"/>
      <c r="GWK37" s="4560"/>
      <c r="GWL37" s="4560"/>
      <c r="GWM37" s="4560"/>
      <c r="GWN37" s="4560"/>
      <c r="GWO37" s="4560"/>
      <c r="GWP37" s="4560"/>
      <c r="GWQ37" s="4560"/>
      <c r="GWR37" s="4560"/>
      <c r="GWS37" s="4560"/>
      <c r="GWT37" s="4560"/>
      <c r="GWU37" s="4560"/>
      <c r="GWV37" s="4560"/>
      <c r="GWW37" s="4560"/>
      <c r="GWX37" s="4560"/>
      <c r="GWY37" s="4560"/>
      <c r="GWZ37" s="4560"/>
      <c r="GXA37" s="4560"/>
      <c r="GXB37" s="4560"/>
      <c r="GXC37" s="4560"/>
      <c r="GXD37" s="4560"/>
      <c r="GXE37" s="4560"/>
      <c r="GXF37" s="4560"/>
      <c r="GXG37" s="4560"/>
      <c r="GXH37" s="4560"/>
      <c r="GXI37" s="4560"/>
      <c r="GXJ37" s="4560"/>
      <c r="GXK37" s="4560"/>
      <c r="GXL37" s="4560"/>
      <c r="GXM37" s="4560"/>
      <c r="GXN37" s="4560"/>
      <c r="GXO37" s="4560"/>
      <c r="GXP37" s="4560"/>
      <c r="GXQ37" s="4560"/>
      <c r="GXR37" s="4560"/>
      <c r="GXS37" s="4560"/>
      <c r="GXT37" s="4560"/>
      <c r="GXU37" s="4560"/>
      <c r="GXV37" s="4560"/>
      <c r="GXW37" s="4560"/>
      <c r="GXX37" s="4560"/>
      <c r="GXY37" s="4560"/>
      <c r="GXZ37" s="4560"/>
      <c r="GYA37" s="4560"/>
      <c r="GYB37" s="4560"/>
      <c r="GYC37" s="4560"/>
      <c r="GYD37" s="4560"/>
      <c r="GYE37" s="4560"/>
      <c r="GYF37" s="4560"/>
      <c r="GYG37" s="4560"/>
      <c r="GYH37" s="4560"/>
      <c r="GYI37" s="4560"/>
      <c r="GYJ37" s="4560"/>
      <c r="GYK37" s="4560"/>
      <c r="GYL37" s="4560"/>
      <c r="GYM37" s="4560"/>
      <c r="GYN37" s="4560"/>
      <c r="GYO37" s="4560"/>
      <c r="GYP37" s="4560"/>
      <c r="GYQ37" s="4560"/>
      <c r="GYR37" s="4560"/>
      <c r="GYS37" s="4560"/>
      <c r="GYT37" s="4560"/>
      <c r="GYU37" s="4560"/>
      <c r="GYV37" s="4560"/>
      <c r="GYW37" s="4560"/>
      <c r="GYX37" s="4560"/>
      <c r="GYY37" s="4560"/>
      <c r="GYZ37" s="4560"/>
      <c r="GZA37" s="4560"/>
      <c r="GZB37" s="4560"/>
      <c r="GZC37" s="4560"/>
      <c r="GZD37" s="4560"/>
      <c r="GZE37" s="4560"/>
      <c r="GZF37" s="4560"/>
      <c r="GZG37" s="4560"/>
      <c r="GZH37" s="4560"/>
      <c r="GZI37" s="4560"/>
      <c r="GZJ37" s="4560"/>
      <c r="GZK37" s="4560"/>
      <c r="GZL37" s="4560"/>
      <c r="GZM37" s="4560"/>
      <c r="GZN37" s="4560"/>
      <c r="GZO37" s="4560"/>
      <c r="GZP37" s="4560"/>
      <c r="GZQ37" s="4560"/>
      <c r="GZR37" s="4560"/>
      <c r="GZS37" s="4560"/>
      <c r="GZT37" s="4560"/>
      <c r="GZU37" s="4560"/>
      <c r="GZV37" s="4560"/>
      <c r="GZW37" s="4560"/>
      <c r="GZX37" s="4560"/>
      <c r="GZY37" s="4560"/>
      <c r="GZZ37" s="4560"/>
      <c r="HAA37" s="4560"/>
      <c r="HAB37" s="4560"/>
      <c r="HAC37" s="4560"/>
      <c r="HAD37" s="4560"/>
      <c r="HAE37" s="4560"/>
      <c r="HAF37" s="4560"/>
      <c r="HAG37" s="4560"/>
      <c r="HAH37" s="4560"/>
      <c r="HAI37" s="4560"/>
      <c r="HAJ37" s="4560"/>
      <c r="HAK37" s="4560"/>
      <c r="HAL37" s="4560"/>
      <c r="HAM37" s="4560"/>
      <c r="HAN37" s="4560"/>
      <c r="HAO37" s="4560"/>
      <c r="HAP37" s="4560"/>
      <c r="HAQ37" s="4560"/>
      <c r="HAR37" s="4560"/>
      <c r="HAS37" s="4560"/>
      <c r="HAT37" s="4560"/>
      <c r="HAU37" s="4560"/>
      <c r="HAV37" s="4560"/>
      <c r="HAW37" s="4560"/>
      <c r="HAX37" s="4560"/>
      <c r="HAY37" s="4560"/>
      <c r="HAZ37" s="4560"/>
      <c r="HBA37" s="4560"/>
      <c r="HBB37" s="4560"/>
      <c r="HBC37" s="4560"/>
      <c r="HBD37" s="4560"/>
      <c r="HBE37" s="4560"/>
      <c r="HBF37" s="4560"/>
      <c r="HBG37" s="4560"/>
      <c r="HBH37" s="4560"/>
      <c r="HBI37" s="4560"/>
      <c r="HBJ37" s="4560"/>
      <c r="HBK37" s="4560"/>
      <c r="HBL37" s="4560"/>
      <c r="HBM37" s="4560"/>
      <c r="HBN37" s="4560"/>
      <c r="HBO37" s="4560"/>
      <c r="HBP37" s="4560"/>
      <c r="HBQ37" s="4560"/>
      <c r="HBR37" s="4560"/>
      <c r="HBS37" s="4560"/>
      <c r="HBT37" s="4560"/>
      <c r="HBU37" s="4560"/>
      <c r="HBV37" s="4560"/>
      <c r="HBW37" s="4560"/>
      <c r="HBX37" s="4560"/>
      <c r="HBY37" s="4560"/>
      <c r="HBZ37" s="4560"/>
      <c r="HCA37" s="4560"/>
      <c r="HCB37" s="4560"/>
      <c r="HCC37" s="4560"/>
      <c r="HCD37" s="4560"/>
      <c r="HCE37" s="4560"/>
      <c r="HCF37" s="4560"/>
      <c r="HCG37" s="4560"/>
      <c r="HCH37" s="4560"/>
      <c r="HCI37" s="4560"/>
      <c r="HCJ37" s="4560"/>
      <c r="HCK37" s="4560"/>
      <c r="HCL37" s="4560"/>
      <c r="HCM37" s="4560"/>
      <c r="HCN37" s="4560"/>
      <c r="HCO37" s="4560"/>
      <c r="HCP37" s="4560"/>
      <c r="HCQ37" s="4560"/>
      <c r="HCR37" s="4560"/>
      <c r="HCS37" s="4560"/>
      <c r="HCT37" s="4560"/>
      <c r="HCU37" s="4560"/>
      <c r="HCV37" s="4560"/>
      <c r="HCW37" s="4560"/>
      <c r="HCX37" s="4560"/>
      <c r="HCY37" s="4560"/>
      <c r="HCZ37" s="4560"/>
      <c r="HDA37" s="4560"/>
      <c r="HDB37" s="4560"/>
      <c r="HDC37" s="4560"/>
      <c r="HDD37" s="4560"/>
      <c r="HDE37" s="4560"/>
      <c r="HDF37" s="4560"/>
      <c r="HDG37" s="4560"/>
      <c r="HDH37" s="4560"/>
      <c r="HDI37" s="4560"/>
      <c r="HDJ37" s="4560"/>
      <c r="HDK37" s="4560"/>
      <c r="HDL37" s="4560"/>
      <c r="HDM37" s="4560"/>
      <c r="HDN37" s="4560"/>
      <c r="HDO37" s="4560"/>
      <c r="HDP37" s="4560"/>
      <c r="HDQ37" s="4560"/>
      <c r="HDR37" s="4560"/>
      <c r="HDS37" s="4560"/>
      <c r="HDT37" s="4560"/>
      <c r="HDU37" s="4560"/>
      <c r="HDV37" s="4560"/>
      <c r="HDW37" s="4560"/>
      <c r="HDX37" s="4560"/>
      <c r="HDY37" s="4560"/>
      <c r="HDZ37" s="4560"/>
      <c r="HEA37" s="4560"/>
      <c r="HEB37" s="4560"/>
      <c r="HEC37" s="4560"/>
      <c r="HED37" s="4560"/>
      <c r="HEE37" s="4560"/>
      <c r="HEF37" s="4560"/>
      <c r="HEG37" s="4560"/>
      <c r="HEH37" s="4560"/>
      <c r="HEI37" s="4560"/>
      <c r="HEJ37" s="4560"/>
      <c r="HEK37" s="4560"/>
      <c r="HEL37" s="4560"/>
      <c r="HEM37" s="4560"/>
      <c r="HEN37" s="4560"/>
      <c r="HEO37" s="4560"/>
      <c r="HEP37" s="4560"/>
      <c r="HEQ37" s="4560"/>
      <c r="HER37" s="4560"/>
      <c r="HES37" s="4560"/>
      <c r="HET37" s="4560"/>
      <c r="HEU37" s="4560"/>
      <c r="HEV37" s="4560"/>
      <c r="HEW37" s="4560"/>
      <c r="HEX37" s="4560"/>
      <c r="HEY37" s="4560"/>
      <c r="HEZ37" s="4560"/>
      <c r="HFA37" s="4560"/>
      <c r="HFB37" s="4560"/>
      <c r="HFC37" s="4560"/>
      <c r="HFD37" s="4560"/>
      <c r="HFE37" s="4560"/>
      <c r="HFF37" s="4560"/>
      <c r="HFG37" s="4560"/>
      <c r="HFH37" s="4560"/>
      <c r="HFI37" s="4560"/>
      <c r="HFJ37" s="4560"/>
      <c r="HFK37" s="4560"/>
      <c r="HFL37" s="4560"/>
      <c r="HFM37" s="4560"/>
      <c r="HFN37" s="4560"/>
      <c r="HFO37" s="4560"/>
      <c r="HFP37" s="4560"/>
      <c r="HFQ37" s="4560"/>
      <c r="HFR37" s="4560"/>
      <c r="HFS37" s="4560"/>
      <c r="HFT37" s="4560"/>
      <c r="HFU37" s="4560"/>
      <c r="HFV37" s="4560"/>
      <c r="HFW37" s="4560"/>
      <c r="HFX37" s="4560"/>
      <c r="HFY37" s="4560"/>
      <c r="HFZ37" s="4560"/>
      <c r="HGA37" s="4560"/>
      <c r="HGB37" s="4560"/>
      <c r="HGC37" s="4560"/>
      <c r="HGD37" s="4560"/>
      <c r="HGE37" s="4560"/>
      <c r="HGF37" s="4560"/>
      <c r="HGG37" s="4560"/>
      <c r="HGH37" s="4560"/>
      <c r="HGI37" s="4560"/>
      <c r="HGJ37" s="4560"/>
      <c r="HGK37" s="4560"/>
      <c r="HGL37" s="4560"/>
      <c r="HGM37" s="4560"/>
      <c r="HGN37" s="4560"/>
      <c r="HGO37" s="4560"/>
      <c r="HGP37" s="4560"/>
      <c r="HGQ37" s="4560"/>
      <c r="HGR37" s="4560"/>
      <c r="HGS37" s="4560"/>
      <c r="HGT37" s="4560"/>
      <c r="HGU37" s="4560"/>
      <c r="HGV37" s="4560"/>
      <c r="HGW37" s="4560"/>
      <c r="HGX37" s="4560"/>
      <c r="HGY37" s="4560"/>
      <c r="HGZ37" s="4560"/>
      <c r="HHA37" s="4560"/>
      <c r="HHB37" s="4560"/>
      <c r="HHC37" s="4560"/>
      <c r="HHD37" s="4560"/>
      <c r="HHE37" s="4560"/>
      <c r="HHF37" s="4560"/>
      <c r="HHG37" s="4560"/>
      <c r="HHH37" s="4560"/>
      <c r="HHI37" s="4560"/>
      <c r="HHJ37" s="4560"/>
      <c r="HHK37" s="4560"/>
      <c r="HHL37" s="4560"/>
      <c r="HHM37" s="4560"/>
      <c r="HHN37" s="4560"/>
      <c r="HHO37" s="4560"/>
      <c r="HHP37" s="4560"/>
      <c r="HHQ37" s="4560"/>
      <c r="HHR37" s="4560"/>
      <c r="HHS37" s="4560"/>
      <c r="HHT37" s="4560"/>
      <c r="HHU37" s="4560"/>
      <c r="HHV37" s="4560"/>
      <c r="HHW37" s="4560"/>
      <c r="HHX37" s="4560"/>
      <c r="HHY37" s="4560"/>
      <c r="HHZ37" s="4560"/>
      <c r="HIA37" s="4560"/>
      <c r="HIB37" s="4560"/>
      <c r="HIC37" s="4560"/>
      <c r="HID37" s="4560"/>
      <c r="HIE37" s="4560"/>
      <c r="HIF37" s="4560"/>
      <c r="HIG37" s="4560"/>
      <c r="HIH37" s="4560"/>
      <c r="HII37" s="4560"/>
      <c r="HIJ37" s="4560"/>
      <c r="HIK37" s="4560"/>
      <c r="HIL37" s="4560"/>
      <c r="HIM37" s="4560"/>
      <c r="HIN37" s="4560"/>
      <c r="HIO37" s="4560"/>
      <c r="HIP37" s="4560"/>
      <c r="HIQ37" s="4560"/>
      <c r="HIR37" s="4560"/>
      <c r="HIS37" s="4560"/>
      <c r="HIT37" s="4560"/>
      <c r="HIU37" s="4560"/>
      <c r="HIV37" s="4560"/>
      <c r="HIW37" s="4560"/>
      <c r="HIX37" s="4560"/>
      <c r="HIY37" s="4560"/>
      <c r="HIZ37" s="4560"/>
      <c r="HJA37" s="4560"/>
      <c r="HJB37" s="4560"/>
      <c r="HJC37" s="4560"/>
      <c r="HJD37" s="4560"/>
      <c r="HJE37" s="4560"/>
      <c r="HJF37" s="4560"/>
      <c r="HJG37" s="4560"/>
      <c r="HJH37" s="4560"/>
      <c r="HJI37" s="4560"/>
      <c r="HJJ37" s="4560"/>
      <c r="HJK37" s="4560"/>
      <c r="HJL37" s="4560"/>
      <c r="HJM37" s="4560"/>
      <c r="HJN37" s="4560"/>
      <c r="HJO37" s="4560"/>
      <c r="HJP37" s="4560"/>
      <c r="HJQ37" s="4560"/>
      <c r="HJR37" s="4560"/>
      <c r="HJS37" s="4560"/>
      <c r="HJT37" s="4560"/>
      <c r="HJU37" s="4560"/>
      <c r="HJV37" s="4560"/>
      <c r="HJW37" s="4560"/>
      <c r="HJX37" s="4560"/>
      <c r="HJY37" s="4560"/>
      <c r="HJZ37" s="4560"/>
      <c r="HKA37" s="4560"/>
      <c r="HKB37" s="4560"/>
      <c r="HKC37" s="4560"/>
      <c r="HKD37" s="4560"/>
      <c r="HKE37" s="4560"/>
      <c r="HKF37" s="4560"/>
      <c r="HKG37" s="4560"/>
      <c r="HKH37" s="4560"/>
      <c r="HKI37" s="4560"/>
      <c r="HKJ37" s="4560"/>
      <c r="HKK37" s="4560"/>
      <c r="HKL37" s="4560"/>
      <c r="HKM37" s="4560"/>
      <c r="HKN37" s="4560"/>
      <c r="HKO37" s="4560"/>
      <c r="HKP37" s="4560"/>
      <c r="HKQ37" s="4560"/>
      <c r="HKR37" s="4560"/>
      <c r="HKS37" s="4560"/>
      <c r="HKT37" s="4560"/>
      <c r="HKU37" s="4560"/>
      <c r="HKV37" s="4560"/>
      <c r="HKW37" s="4560"/>
      <c r="HKX37" s="4560"/>
      <c r="HKY37" s="4560"/>
      <c r="HKZ37" s="4560"/>
      <c r="HLA37" s="4560"/>
      <c r="HLB37" s="4560"/>
      <c r="HLC37" s="4560"/>
      <c r="HLD37" s="4560"/>
      <c r="HLE37" s="4560"/>
      <c r="HLF37" s="4560"/>
      <c r="HLG37" s="4560"/>
      <c r="HLH37" s="4560"/>
      <c r="HLI37" s="4560"/>
      <c r="HLJ37" s="4560"/>
      <c r="HLK37" s="4560"/>
      <c r="HLL37" s="4560"/>
      <c r="HLM37" s="4560"/>
      <c r="HLN37" s="4560"/>
      <c r="HLO37" s="4560"/>
      <c r="HLP37" s="4560"/>
      <c r="HLQ37" s="4560"/>
      <c r="HLR37" s="4560"/>
      <c r="HLS37" s="4560"/>
      <c r="HLT37" s="4560"/>
      <c r="HLU37" s="4560"/>
      <c r="HLV37" s="4560"/>
      <c r="HLW37" s="4560"/>
      <c r="HLX37" s="4560"/>
      <c r="HLY37" s="4560"/>
      <c r="HLZ37" s="4560"/>
      <c r="HMA37" s="4560"/>
      <c r="HMB37" s="4560"/>
      <c r="HMC37" s="4560"/>
      <c r="HMD37" s="4560"/>
      <c r="HME37" s="4560"/>
      <c r="HMF37" s="4560"/>
      <c r="HMG37" s="4560"/>
      <c r="HMH37" s="4560"/>
      <c r="HMI37" s="4560"/>
      <c r="HMJ37" s="4560"/>
      <c r="HMK37" s="4560"/>
      <c r="HML37" s="4560"/>
      <c r="HMM37" s="4560"/>
      <c r="HMN37" s="4560"/>
      <c r="HMO37" s="4560"/>
      <c r="HMP37" s="4560"/>
      <c r="HMQ37" s="4560"/>
      <c r="HMR37" s="4560"/>
      <c r="HMS37" s="4560"/>
      <c r="HMT37" s="4560"/>
      <c r="HMU37" s="4560"/>
      <c r="HMV37" s="4560"/>
      <c r="HMW37" s="4560"/>
      <c r="HMX37" s="4560"/>
      <c r="HMY37" s="4560"/>
      <c r="HMZ37" s="4560"/>
      <c r="HNA37" s="4560"/>
      <c r="HNB37" s="4560"/>
      <c r="HNC37" s="4560"/>
      <c r="HND37" s="4560"/>
      <c r="HNE37" s="4560"/>
      <c r="HNF37" s="4560"/>
      <c r="HNG37" s="4560"/>
      <c r="HNH37" s="4560"/>
      <c r="HNI37" s="4560"/>
      <c r="HNJ37" s="4560"/>
      <c r="HNK37" s="4560"/>
      <c r="HNL37" s="4560"/>
      <c r="HNM37" s="4560"/>
      <c r="HNN37" s="4560"/>
      <c r="HNO37" s="4560"/>
      <c r="HNP37" s="4560"/>
      <c r="HNQ37" s="4560"/>
      <c r="HNR37" s="4560"/>
      <c r="HNS37" s="4560"/>
      <c r="HNT37" s="4560"/>
      <c r="HNU37" s="4560"/>
      <c r="HNV37" s="4560"/>
      <c r="HNW37" s="4560"/>
      <c r="HNX37" s="4560"/>
      <c r="HNY37" s="4560"/>
      <c r="HNZ37" s="4560"/>
      <c r="HOA37" s="4560"/>
      <c r="HOB37" s="4560"/>
      <c r="HOC37" s="4560"/>
      <c r="HOD37" s="4560"/>
      <c r="HOE37" s="4560"/>
      <c r="HOF37" s="4560"/>
      <c r="HOG37" s="4560"/>
      <c r="HOH37" s="4560"/>
      <c r="HOI37" s="4560"/>
      <c r="HOJ37" s="4560"/>
      <c r="HOK37" s="4560"/>
      <c r="HOL37" s="4560"/>
      <c r="HOM37" s="4560"/>
      <c r="HON37" s="4560"/>
      <c r="HOO37" s="4560"/>
      <c r="HOP37" s="4560"/>
      <c r="HOQ37" s="4560"/>
      <c r="HOR37" s="4560"/>
      <c r="HOS37" s="4560"/>
      <c r="HOT37" s="4560"/>
      <c r="HOU37" s="4560"/>
      <c r="HOV37" s="4560"/>
      <c r="HOW37" s="4560"/>
      <c r="HOX37" s="4560"/>
      <c r="HOY37" s="4560"/>
      <c r="HOZ37" s="4560"/>
      <c r="HPA37" s="4560"/>
      <c r="HPB37" s="4560"/>
      <c r="HPC37" s="4560"/>
      <c r="HPD37" s="4560"/>
      <c r="HPE37" s="4560"/>
      <c r="HPF37" s="4560"/>
      <c r="HPG37" s="4560"/>
      <c r="HPH37" s="4560"/>
      <c r="HPI37" s="4560"/>
      <c r="HPJ37" s="4560"/>
      <c r="HPK37" s="4560"/>
      <c r="HPL37" s="4560"/>
      <c r="HPM37" s="4560"/>
      <c r="HPN37" s="4560"/>
      <c r="HPO37" s="4560"/>
      <c r="HPP37" s="4560"/>
      <c r="HPQ37" s="4560"/>
      <c r="HPR37" s="4560"/>
      <c r="HPS37" s="4560"/>
      <c r="HPT37" s="4560"/>
      <c r="HPU37" s="4560"/>
      <c r="HPV37" s="4560"/>
      <c r="HPW37" s="4560"/>
      <c r="HPX37" s="4560"/>
      <c r="HPY37" s="4560"/>
      <c r="HPZ37" s="4560"/>
      <c r="HQA37" s="4560"/>
      <c r="HQB37" s="4560"/>
      <c r="HQC37" s="4560"/>
      <c r="HQD37" s="4560"/>
      <c r="HQE37" s="4560"/>
      <c r="HQF37" s="4560"/>
      <c r="HQG37" s="4560"/>
      <c r="HQH37" s="4560"/>
      <c r="HQI37" s="4560"/>
      <c r="HQJ37" s="4560"/>
      <c r="HQK37" s="4560"/>
      <c r="HQL37" s="4560"/>
      <c r="HQM37" s="4560"/>
      <c r="HQN37" s="4560"/>
      <c r="HQO37" s="4560"/>
      <c r="HQP37" s="4560"/>
      <c r="HQQ37" s="4560"/>
      <c r="HQR37" s="4560"/>
      <c r="HQS37" s="4560"/>
      <c r="HQT37" s="4560"/>
      <c r="HQU37" s="4560"/>
      <c r="HQV37" s="4560"/>
      <c r="HQW37" s="4560"/>
      <c r="HQX37" s="4560"/>
      <c r="HQY37" s="4560"/>
      <c r="HQZ37" s="4560"/>
      <c r="HRA37" s="4560"/>
      <c r="HRB37" s="4560"/>
      <c r="HRC37" s="4560"/>
      <c r="HRD37" s="4560"/>
      <c r="HRE37" s="4560"/>
      <c r="HRF37" s="4560"/>
      <c r="HRG37" s="4560"/>
      <c r="HRH37" s="4560"/>
      <c r="HRI37" s="4560"/>
      <c r="HRJ37" s="4560"/>
      <c r="HRK37" s="4560"/>
      <c r="HRL37" s="4560"/>
      <c r="HRM37" s="4560"/>
      <c r="HRN37" s="4560"/>
      <c r="HRO37" s="4560"/>
      <c r="HRP37" s="4560"/>
      <c r="HRQ37" s="4560"/>
      <c r="HRR37" s="4560"/>
      <c r="HRS37" s="4560"/>
      <c r="HRT37" s="4560"/>
      <c r="HRU37" s="4560"/>
      <c r="HRV37" s="4560"/>
      <c r="HRW37" s="4560"/>
      <c r="HRX37" s="4560"/>
      <c r="HRY37" s="4560"/>
      <c r="HRZ37" s="4560"/>
      <c r="HSA37" s="4560"/>
      <c r="HSB37" s="4560"/>
      <c r="HSC37" s="4560"/>
      <c r="HSD37" s="4560"/>
      <c r="HSE37" s="4560"/>
      <c r="HSF37" s="4560"/>
      <c r="HSG37" s="4560"/>
      <c r="HSH37" s="4560"/>
      <c r="HSI37" s="4560"/>
      <c r="HSJ37" s="4560"/>
      <c r="HSK37" s="4560"/>
      <c r="HSL37" s="4560"/>
      <c r="HSM37" s="4560"/>
      <c r="HSN37" s="4560"/>
      <c r="HSO37" s="4560"/>
      <c r="HSP37" s="4560"/>
      <c r="HSQ37" s="4560"/>
      <c r="HSR37" s="4560"/>
      <c r="HSS37" s="4560"/>
      <c r="HST37" s="4560"/>
      <c r="HSU37" s="4560"/>
      <c r="HSV37" s="4560"/>
      <c r="HSW37" s="4560"/>
      <c r="HSX37" s="4560"/>
      <c r="HSY37" s="4560"/>
      <c r="HSZ37" s="4560"/>
      <c r="HTA37" s="4560"/>
      <c r="HTB37" s="4560"/>
      <c r="HTC37" s="4560"/>
      <c r="HTD37" s="4560"/>
      <c r="HTE37" s="4560"/>
      <c r="HTF37" s="4560"/>
      <c r="HTG37" s="4560"/>
      <c r="HTH37" s="4560"/>
      <c r="HTI37" s="4560"/>
      <c r="HTJ37" s="4560"/>
      <c r="HTK37" s="4560"/>
      <c r="HTL37" s="4560"/>
      <c r="HTM37" s="4560"/>
      <c r="HTN37" s="4560"/>
      <c r="HTO37" s="4560"/>
      <c r="HTP37" s="4560"/>
      <c r="HTQ37" s="4560"/>
      <c r="HTR37" s="4560"/>
      <c r="HTS37" s="4560"/>
      <c r="HTT37" s="4560"/>
      <c r="HTU37" s="4560"/>
      <c r="HTV37" s="4560"/>
      <c r="HTW37" s="4560"/>
      <c r="HTX37" s="4560"/>
      <c r="HTY37" s="4560"/>
      <c r="HTZ37" s="4560"/>
      <c r="HUA37" s="4560"/>
      <c r="HUB37" s="4560"/>
      <c r="HUC37" s="4560"/>
      <c r="HUD37" s="4560"/>
      <c r="HUE37" s="4560"/>
      <c r="HUF37" s="4560"/>
      <c r="HUG37" s="4560"/>
      <c r="HUH37" s="4560"/>
      <c r="HUI37" s="4560"/>
      <c r="HUJ37" s="4560"/>
      <c r="HUK37" s="4560"/>
      <c r="HUL37" s="4560"/>
      <c r="HUM37" s="4560"/>
      <c r="HUN37" s="4560"/>
      <c r="HUO37" s="4560"/>
      <c r="HUP37" s="4560"/>
      <c r="HUQ37" s="4560"/>
      <c r="HUR37" s="4560"/>
      <c r="HUS37" s="4560"/>
      <c r="HUT37" s="4560"/>
      <c r="HUU37" s="4560"/>
      <c r="HUV37" s="4560"/>
      <c r="HUW37" s="4560"/>
      <c r="HUX37" s="4560"/>
      <c r="HUY37" s="4560"/>
      <c r="HUZ37" s="4560"/>
      <c r="HVA37" s="4560"/>
      <c r="HVB37" s="4560"/>
      <c r="HVC37" s="4560"/>
      <c r="HVD37" s="4560"/>
      <c r="HVE37" s="4560"/>
      <c r="HVF37" s="4560"/>
      <c r="HVG37" s="4560"/>
      <c r="HVH37" s="4560"/>
      <c r="HVI37" s="4560"/>
      <c r="HVJ37" s="4560"/>
      <c r="HVK37" s="4560"/>
      <c r="HVL37" s="4560"/>
      <c r="HVM37" s="4560"/>
      <c r="HVN37" s="4560"/>
      <c r="HVO37" s="4560"/>
      <c r="HVP37" s="4560"/>
      <c r="HVQ37" s="4560"/>
      <c r="HVR37" s="4560"/>
      <c r="HVS37" s="4560"/>
      <c r="HVT37" s="4560"/>
      <c r="HVU37" s="4560"/>
      <c r="HVV37" s="4560"/>
      <c r="HVW37" s="4560"/>
      <c r="HVX37" s="4560"/>
      <c r="HVY37" s="4560"/>
      <c r="HVZ37" s="4560"/>
      <c r="HWA37" s="4560"/>
      <c r="HWB37" s="4560"/>
      <c r="HWC37" s="4560"/>
      <c r="HWD37" s="4560"/>
      <c r="HWE37" s="4560"/>
      <c r="HWF37" s="4560"/>
      <c r="HWG37" s="4560"/>
      <c r="HWH37" s="4560"/>
      <c r="HWI37" s="4560"/>
      <c r="HWJ37" s="4560"/>
      <c r="HWK37" s="4560"/>
      <c r="HWL37" s="4560"/>
      <c r="HWM37" s="4560"/>
      <c r="HWN37" s="4560"/>
      <c r="HWO37" s="4560"/>
      <c r="HWP37" s="4560"/>
      <c r="HWQ37" s="4560"/>
      <c r="HWR37" s="4560"/>
      <c r="HWS37" s="4560"/>
      <c r="HWT37" s="4560"/>
      <c r="HWU37" s="4560"/>
      <c r="HWV37" s="4560"/>
      <c r="HWW37" s="4560"/>
      <c r="HWX37" s="4560"/>
      <c r="HWY37" s="4560"/>
      <c r="HWZ37" s="4560"/>
      <c r="HXA37" s="4560"/>
      <c r="HXB37" s="4560"/>
      <c r="HXC37" s="4560"/>
      <c r="HXD37" s="4560"/>
      <c r="HXE37" s="4560"/>
      <c r="HXF37" s="4560"/>
      <c r="HXG37" s="4560"/>
      <c r="HXH37" s="4560"/>
      <c r="HXI37" s="4560"/>
      <c r="HXJ37" s="4560"/>
      <c r="HXK37" s="4560"/>
      <c r="HXL37" s="4560"/>
      <c r="HXM37" s="4560"/>
      <c r="HXN37" s="4560"/>
      <c r="HXO37" s="4560"/>
      <c r="HXP37" s="4560"/>
      <c r="HXQ37" s="4560"/>
      <c r="HXR37" s="4560"/>
      <c r="HXS37" s="4560"/>
      <c r="HXT37" s="4560"/>
      <c r="HXU37" s="4560"/>
      <c r="HXV37" s="4560"/>
      <c r="HXW37" s="4560"/>
      <c r="HXX37" s="4560"/>
      <c r="HXY37" s="4560"/>
      <c r="HXZ37" s="4560"/>
      <c r="HYA37" s="4560"/>
      <c r="HYB37" s="4560"/>
      <c r="HYC37" s="4560"/>
      <c r="HYD37" s="4560"/>
      <c r="HYE37" s="4560"/>
      <c r="HYF37" s="4560"/>
      <c r="HYG37" s="4560"/>
      <c r="HYH37" s="4560"/>
      <c r="HYI37" s="4560"/>
      <c r="HYJ37" s="4560"/>
      <c r="HYK37" s="4560"/>
      <c r="HYL37" s="4560"/>
      <c r="HYM37" s="4560"/>
      <c r="HYN37" s="4560"/>
      <c r="HYO37" s="4560"/>
      <c r="HYP37" s="4560"/>
      <c r="HYQ37" s="4560"/>
      <c r="HYR37" s="4560"/>
      <c r="HYS37" s="4560"/>
      <c r="HYT37" s="4560"/>
      <c r="HYU37" s="4560"/>
      <c r="HYV37" s="4560"/>
      <c r="HYW37" s="4560"/>
      <c r="HYX37" s="4560"/>
      <c r="HYY37" s="4560"/>
      <c r="HYZ37" s="4560"/>
      <c r="HZA37" s="4560"/>
      <c r="HZB37" s="4560"/>
      <c r="HZC37" s="4560"/>
      <c r="HZD37" s="4560"/>
      <c r="HZE37" s="4560"/>
      <c r="HZF37" s="4560"/>
      <c r="HZG37" s="4560"/>
      <c r="HZH37" s="4560"/>
      <c r="HZI37" s="4560"/>
      <c r="HZJ37" s="4560"/>
      <c r="HZK37" s="4560"/>
      <c r="HZL37" s="4560"/>
      <c r="HZM37" s="4560"/>
      <c r="HZN37" s="4560"/>
      <c r="HZO37" s="4560"/>
      <c r="HZP37" s="4560"/>
      <c r="HZQ37" s="4560"/>
      <c r="HZR37" s="4560"/>
      <c r="HZS37" s="4560"/>
      <c r="HZT37" s="4560"/>
      <c r="HZU37" s="4560"/>
      <c r="HZV37" s="4560"/>
      <c r="HZW37" s="4560"/>
      <c r="HZX37" s="4560"/>
      <c r="HZY37" s="4560"/>
      <c r="HZZ37" s="4560"/>
      <c r="IAA37" s="4560"/>
      <c r="IAB37" s="4560"/>
      <c r="IAC37" s="4560"/>
      <c r="IAD37" s="4560"/>
      <c r="IAE37" s="4560"/>
      <c r="IAF37" s="4560"/>
      <c r="IAG37" s="4560"/>
      <c r="IAH37" s="4560"/>
      <c r="IAI37" s="4560"/>
      <c r="IAJ37" s="4560"/>
      <c r="IAK37" s="4560"/>
      <c r="IAL37" s="4560"/>
      <c r="IAM37" s="4560"/>
      <c r="IAN37" s="4560"/>
      <c r="IAO37" s="4560"/>
      <c r="IAP37" s="4560"/>
      <c r="IAQ37" s="4560"/>
      <c r="IAR37" s="4560"/>
      <c r="IAS37" s="4560"/>
      <c r="IAT37" s="4560"/>
      <c r="IAU37" s="4560"/>
      <c r="IAV37" s="4560"/>
      <c r="IAW37" s="4560"/>
      <c r="IAX37" s="4560"/>
      <c r="IAY37" s="4560"/>
      <c r="IAZ37" s="4560"/>
      <c r="IBA37" s="4560"/>
      <c r="IBB37" s="4560"/>
      <c r="IBC37" s="4560"/>
      <c r="IBD37" s="4560"/>
      <c r="IBE37" s="4560"/>
      <c r="IBF37" s="4560"/>
      <c r="IBG37" s="4560"/>
      <c r="IBH37" s="4560"/>
      <c r="IBI37" s="4560"/>
      <c r="IBJ37" s="4560"/>
      <c r="IBK37" s="4560"/>
      <c r="IBL37" s="4560"/>
      <c r="IBM37" s="4560"/>
      <c r="IBN37" s="4560"/>
      <c r="IBO37" s="4560"/>
      <c r="IBP37" s="4560"/>
      <c r="IBQ37" s="4560"/>
      <c r="IBR37" s="4560"/>
      <c r="IBS37" s="4560"/>
      <c r="IBT37" s="4560"/>
      <c r="IBU37" s="4560"/>
      <c r="IBV37" s="4560"/>
      <c r="IBW37" s="4560"/>
      <c r="IBX37" s="4560"/>
      <c r="IBY37" s="4560"/>
      <c r="IBZ37" s="4560"/>
      <c r="ICA37" s="4560"/>
      <c r="ICB37" s="4560"/>
      <c r="ICC37" s="4560"/>
      <c r="ICD37" s="4560"/>
      <c r="ICE37" s="4560"/>
      <c r="ICF37" s="4560"/>
      <c r="ICG37" s="4560"/>
      <c r="ICH37" s="4560"/>
      <c r="ICI37" s="4560"/>
      <c r="ICJ37" s="4560"/>
      <c r="ICK37" s="4560"/>
      <c r="ICL37" s="4560"/>
      <c r="ICM37" s="4560"/>
      <c r="ICN37" s="4560"/>
      <c r="ICO37" s="4560"/>
      <c r="ICP37" s="4560"/>
      <c r="ICQ37" s="4560"/>
      <c r="ICR37" s="4560"/>
      <c r="ICS37" s="4560"/>
      <c r="ICT37" s="4560"/>
      <c r="ICU37" s="4560"/>
      <c r="ICV37" s="4560"/>
      <c r="ICW37" s="4560"/>
      <c r="ICX37" s="4560"/>
      <c r="ICY37" s="4560"/>
      <c r="ICZ37" s="4560"/>
      <c r="IDA37" s="4560"/>
      <c r="IDB37" s="4560"/>
      <c r="IDC37" s="4560"/>
      <c r="IDD37" s="4560"/>
      <c r="IDE37" s="4560"/>
      <c r="IDF37" s="4560"/>
      <c r="IDG37" s="4560"/>
      <c r="IDH37" s="4560"/>
      <c r="IDI37" s="4560"/>
      <c r="IDJ37" s="4560"/>
      <c r="IDK37" s="4560"/>
      <c r="IDL37" s="4560"/>
      <c r="IDM37" s="4560"/>
      <c r="IDN37" s="4560"/>
      <c r="IDO37" s="4560"/>
      <c r="IDP37" s="4560"/>
      <c r="IDQ37" s="4560"/>
      <c r="IDR37" s="4560"/>
      <c r="IDS37" s="4560"/>
      <c r="IDT37" s="4560"/>
      <c r="IDU37" s="4560"/>
      <c r="IDV37" s="4560"/>
      <c r="IDW37" s="4560"/>
      <c r="IDX37" s="4560"/>
      <c r="IDY37" s="4560"/>
      <c r="IDZ37" s="4560"/>
      <c r="IEA37" s="4560"/>
      <c r="IEB37" s="4560"/>
      <c r="IEC37" s="4560"/>
      <c r="IED37" s="4560"/>
      <c r="IEE37" s="4560"/>
      <c r="IEF37" s="4560"/>
      <c r="IEG37" s="4560"/>
      <c r="IEH37" s="4560"/>
      <c r="IEI37" s="4560"/>
      <c r="IEJ37" s="4560"/>
      <c r="IEK37" s="4560"/>
      <c r="IEL37" s="4560"/>
      <c r="IEM37" s="4560"/>
      <c r="IEN37" s="4560"/>
      <c r="IEO37" s="4560"/>
      <c r="IEP37" s="4560"/>
      <c r="IEQ37" s="4560"/>
      <c r="IER37" s="4560"/>
      <c r="IES37" s="4560"/>
      <c r="IET37" s="4560"/>
      <c r="IEU37" s="4560"/>
      <c r="IEV37" s="4560"/>
      <c r="IEW37" s="4560"/>
      <c r="IEX37" s="4560"/>
      <c r="IEY37" s="4560"/>
      <c r="IEZ37" s="4560"/>
      <c r="IFA37" s="4560"/>
      <c r="IFB37" s="4560"/>
      <c r="IFC37" s="4560"/>
      <c r="IFD37" s="4560"/>
      <c r="IFE37" s="4560"/>
      <c r="IFF37" s="4560"/>
      <c r="IFG37" s="4560"/>
      <c r="IFH37" s="4560"/>
      <c r="IFI37" s="4560"/>
      <c r="IFJ37" s="4560"/>
      <c r="IFK37" s="4560"/>
      <c r="IFL37" s="4560"/>
      <c r="IFM37" s="4560"/>
      <c r="IFN37" s="4560"/>
      <c r="IFO37" s="4560"/>
      <c r="IFP37" s="4560"/>
      <c r="IFQ37" s="4560"/>
      <c r="IFR37" s="4560"/>
      <c r="IFS37" s="4560"/>
      <c r="IFT37" s="4560"/>
      <c r="IFU37" s="4560"/>
      <c r="IFV37" s="4560"/>
      <c r="IFW37" s="4560"/>
      <c r="IFX37" s="4560"/>
      <c r="IFY37" s="4560"/>
      <c r="IFZ37" s="4560"/>
      <c r="IGA37" s="4560"/>
      <c r="IGB37" s="4560"/>
      <c r="IGC37" s="4560"/>
      <c r="IGD37" s="4560"/>
      <c r="IGE37" s="4560"/>
      <c r="IGF37" s="4560"/>
      <c r="IGG37" s="4560"/>
      <c r="IGH37" s="4560"/>
      <c r="IGI37" s="4560"/>
      <c r="IGJ37" s="4560"/>
      <c r="IGK37" s="4560"/>
      <c r="IGL37" s="4560"/>
      <c r="IGM37" s="4560"/>
      <c r="IGN37" s="4560"/>
      <c r="IGO37" s="4560"/>
      <c r="IGP37" s="4560"/>
      <c r="IGQ37" s="4560"/>
      <c r="IGR37" s="4560"/>
      <c r="IGS37" s="4560"/>
      <c r="IGT37" s="4560"/>
      <c r="IGU37" s="4560"/>
      <c r="IGV37" s="4560"/>
      <c r="IGW37" s="4560"/>
      <c r="IGX37" s="4560"/>
      <c r="IGY37" s="4560"/>
      <c r="IGZ37" s="4560"/>
      <c r="IHA37" s="4560"/>
      <c r="IHB37" s="4560"/>
      <c r="IHC37" s="4560"/>
      <c r="IHD37" s="4560"/>
      <c r="IHE37" s="4560"/>
      <c r="IHF37" s="4560"/>
      <c r="IHG37" s="4560"/>
      <c r="IHH37" s="4560"/>
      <c r="IHI37" s="4560"/>
      <c r="IHJ37" s="4560"/>
      <c r="IHK37" s="4560"/>
      <c r="IHL37" s="4560"/>
      <c r="IHM37" s="4560"/>
      <c r="IHN37" s="4560"/>
      <c r="IHO37" s="4560"/>
      <c r="IHP37" s="4560"/>
      <c r="IHQ37" s="4560"/>
      <c r="IHR37" s="4560"/>
      <c r="IHS37" s="4560"/>
      <c r="IHT37" s="4560"/>
      <c r="IHU37" s="4560"/>
      <c r="IHV37" s="4560"/>
      <c r="IHW37" s="4560"/>
      <c r="IHX37" s="4560"/>
      <c r="IHY37" s="4560"/>
      <c r="IHZ37" s="4560"/>
      <c r="IIA37" s="4560"/>
      <c r="IIB37" s="4560"/>
      <c r="IIC37" s="4560"/>
      <c r="IID37" s="4560"/>
      <c r="IIE37" s="4560"/>
      <c r="IIF37" s="4560"/>
      <c r="IIG37" s="4560"/>
      <c r="IIH37" s="4560"/>
      <c r="III37" s="4560"/>
      <c r="IIJ37" s="4560"/>
      <c r="IIK37" s="4560"/>
      <c r="IIL37" s="4560"/>
      <c r="IIM37" s="4560"/>
      <c r="IIN37" s="4560"/>
      <c r="IIO37" s="4560"/>
      <c r="IIP37" s="4560"/>
      <c r="IIQ37" s="4560"/>
      <c r="IIR37" s="4560"/>
      <c r="IIS37" s="4560"/>
      <c r="IIT37" s="4560"/>
      <c r="IIU37" s="4560"/>
      <c r="IIV37" s="4560"/>
      <c r="IIW37" s="4560"/>
      <c r="IIX37" s="4560"/>
      <c r="IIY37" s="4560"/>
      <c r="IIZ37" s="4560"/>
      <c r="IJA37" s="4560"/>
      <c r="IJB37" s="4560"/>
      <c r="IJC37" s="4560"/>
      <c r="IJD37" s="4560"/>
      <c r="IJE37" s="4560"/>
      <c r="IJF37" s="4560"/>
      <c r="IJG37" s="4560"/>
      <c r="IJH37" s="4560"/>
      <c r="IJI37" s="4560"/>
      <c r="IJJ37" s="4560"/>
      <c r="IJK37" s="4560"/>
      <c r="IJL37" s="4560"/>
      <c r="IJM37" s="4560"/>
      <c r="IJN37" s="4560"/>
      <c r="IJO37" s="4560"/>
      <c r="IJP37" s="4560"/>
      <c r="IJQ37" s="4560"/>
      <c r="IJR37" s="4560"/>
      <c r="IJS37" s="4560"/>
      <c r="IJT37" s="4560"/>
      <c r="IJU37" s="4560"/>
      <c r="IJV37" s="4560"/>
      <c r="IJW37" s="4560"/>
      <c r="IJX37" s="4560"/>
      <c r="IJY37" s="4560"/>
      <c r="IJZ37" s="4560"/>
      <c r="IKA37" s="4560"/>
      <c r="IKB37" s="4560"/>
      <c r="IKC37" s="4560"/>
      <c r="IKD37" s="4560"/>
      <c r="IKE37" s="4560"/>
      <c r="IKF37" s="4560"/>
      <c r="IKG37" s="4560"/>
      <c r="IKH37" s="4560"/>
      <c r="IKI37" s="4560"/>
      <c r="IKJ37" s="4560"/>
      <c r="IKK37" s="4560"/>
      <c r="IKL37" s="4560"/>
      <c r="IKM37" s="4560"/>
      <c r="IKN37" s="4560"/>
      <c r="IKO37" s="4560"/>
      <c r="IKP37" s="4560"/>
      <c r="IKQ37" s="4560"/>
      <c r="IKR37" s="4560"/>
      <c r="IKS37" s="4560"/>
      <c r="IKT37" s="4560"/>
      <c r="IKU37" s="4560"/>
      <c r="IKV37" s="4560"/>
      <c r="IKW37" s="4560"/>
      <c r="IKX37" s="4560"/>
      <c r="IKY37" s="4560"/>
      <c r="IKZ37" s="4560"/>
      <c r="ILA37" s="4560"/>
      <c r="ILB37" s="4560"/>
      <c r="ILC37" s="4560"/>
      <c r="ILD37" s="4560"/>
      <c r="ILE37" s="4560"/>
      <c r="ILF37" s="4560"/>
      <c r="ILG37" s="4560"/>
      <c r="ILH37" s="4560"/>
      <c r="ILI37" s="4560"/>
      <c r="ILJ37" s="4560"/>
      <c r="ILK37" s="4560"/>
      <c r="ILL37" s="4560"/>
      <c r="ILM37" s="4560"/>
      <c r="ILN37" s="4560"/>
      <c r="ILO37" s="4560"/>
      <c r="ILP37" s="4560"/>
      <c r="ILQ37" s="4560"/>
      <c r="ILR37" s="4560"/>
      <c r="ILS37" s="4560"/>
      <c r="ILT37" s="4560"/>
      <c r="ILU37" s="4560"/>
      <c r="ILV37" s="4560"/>
      <c r="ILW37" s="4560"/>
      <c r="ILX37" s="4560"/>
      <c r="ILY37" s="4560"/>
      <c r="ILZ37" s="4560"/>
      <c r="IMA37" s="4560"/>
      <c r="IMB37" s="4560"/>
      <c r="IMC37" s="4560"/>
      <c r="IMD37" s="4560"/>
      <c r="IME37" s="4560"/>
      <c r="IMF37" s="4560"/>
      <c r="IMG37" s="4560"/>
      <c r="IMH37" s="4560"/>
      <c r="IMI37" s="4560"/>
      <c r="IMJ37" s="4560"/>
      <c r="IMK37" s="4560"/>
      <c r="IML37" s="4560"/>
      <c r="IMM37" s="4560"/>
      <c r="IMN37" s="4560"/>
      <c r="IMO37" s="4560"/>
      <c r="IMP37" s="4560"/>
      <c r="IMQ37" s="4560"/>
      <c r="IMR37" s="4560"/>
      <c r="IMS37" s="4560"/>
      <c r="IMT37" s="4560"/>
      <c r="IMU37" s="4560"/>
      <c r="IMV37" s="4560"/>
      <c r="IMW37" s="4560"/>
      <c r="IMX37" s="4560"/>
      <c r="IMY37" s="4560"/>
      <c r="IMZ37" s="4560"/>
      <c r="INA37" s="4560"/>
      <c r="INB37" s="4560"/>
      <c r="INC37" s="4560"/>
      <c r="IND37" s="4560"/>
      <c r="INE37" s="4560"/>
      <c r="INF37" s="4560"/>
      <c r="ING37" s="4560"/>
      <c r="INH37" s="4560"/>
      <c r="INI37" s="4560"/>
      <c r="INJ37" s="4560"/>
      <c r="INK37" s="4560"/>
      <c r="INL37" s="4560"/>
      <c r="INM37" s="4560"/>
      <c r="INN37" s="4560"/>
      <c r="INO37" s="4560"/>
      <c r="INP37" s="4560"/>
      <c r="INQ37" s="4560"/>
      <c r="INR37" s="4560"/>
      <c r="INS37" s="4560"/>
      <c r="INT37" s="4560"/>
      <c r="INU37" s="4560"/>
      <c r="INV37" s="4560"/>
      <c r="INW37" s="4560"/>
      <c r="INX37" s="4560"/>
      <c r="INY37" s="4560"/>
      <c r="INZ37" s="4560"/>
      <c r="IOA37" s="4560"/>
      <c r="IOB37" s="4560"/>
      <c r="IOC37" s="4560"/>
      <c r="IOD37" s="4560"/>
      <c r="IOE37" s="4560"/>
      <c r="IOF37" s="4560"/>
      <c r="IOG37" s="4560"/>
      <c r="IOH37" s="4560"/>
      <c r="IOI37" s="4560"/>
      <c r="IOJ37" s="4560"/>
      <c r="IOK37" s="4560"/>
      <c r="IOL37" s="4560"/>
      <c r="IOM37" s="4560"/>
      <c r="ION37" s="4560"/>
      <c r="IOO37" s="4560"/>
      <c r="IOP37" s="4560"/>
      <c r="IOQ37" s="4560"/>
      <c r="IOR37" s="4560"/>
      <c r="IOS37" s="4560"/>
      <c r="IOT37" s="4560"/>
      <c r="IOU37" s="4560"/>
      <c r="IOV37" s="4560"/>
      <c r="IOW37" s="4560"/>
      <c r="IOX37" s="4560"/>
      <c r="IOY37" s="4560"/>
      <c r="IOZ37" s="4560"/>
      <c r="IPA37" s="4560"/>
      <c r="IPB37" s="4560"/>
      <c r="IPC37" s="4560"/>
      <c r="IPD37" s="4560"/>
      <c r="IPE37" s="4560"/>
      <c r="IPF37" s="4560"/>
      <c r="IPG37" s="4560"/>
      <c r="IPH37" s="4560"/>
      <c r="IPI37" s="4560"/>
      <c r="IPJ37" s="4560"/>
      <c r="IPK37" s="4560"/>
      <c r="IPL37" s="4560"/>
      <c r="IPM37" s="4560"/>
      <c r="IPN37" s="4560"/>
      <c r="IPO37" s="4560"/>
      <c r="IPP37" s="4560"/>
      <c r="IPQ37" s="4560"/>
      <c r="IPR37" s="4560"/>
      <c r="IPS37" s="4560"/>
      <c r="IPT37" s="4560"/>
      <c r="IPU37" s="4560"/>
      <c r="IPV37" s="4560"/>
      <c r="IPW37" s="4560"/>
      <c r="IPX37" s="4560"/>
      <c r="IPY37" s="4560"/>
      <c r="IPZ37" s="4560"/>
      <c r="IQA37" s="4560"/>
      <c r="IQB37" s="4560"/>
      <c r="IQC37" s="4560"/>
      <c r="IQD37" s="4560"/>
      <c r="IQE37" s="4560"/>
      <c r="IQF37" s="4560"/>
      <c r="IQG37" s="4560"/>
      <c r="IQH37" s="4560"/>
      <c r="IQI37" s="4560"/>
      <c r="IQJ37" s="4560"/>
      <c r="IQK37" s="4560"/>
      <c r="IQL37" s="4560"/>
      <c r="IQM37" s="4560"/>
      <c r="IQN37" s="4560"/>
      <c r="IQO37" s="4560"/>
      <c r="IQP37" s="4560"/>
      <c r="IQQ37" s="4560"/>
      <c r="IQR37" s="4560"/>
      <c r="IQS37" s="4560"/>
      <c r="IQT37" s="4560"/>
      <c r="IQU37" s="4560"/>
      <c r="IQV37" s="4560"/>
      <c r="IQW37" s="4560"/>
      <c r="IQX37" s="4560"/>
      <c r="IQY37" s="4560"/>
      <c r="IQZ37" s="4560"/>
      <c r="IRA37" s="4560"/>
      <c r="IRB37" s="4560"/>
      <c r="IRC37" s="4560"/>
      <c r="IRD37" s="4560"/>
      <c r="IRE37" s="4560"/>
      <c r="IRF37" s="4560"/>
      <c r="IRG37" s="4560"/>
      <c r="IRH37" s="4560"/>
      <c r="IRI37" s="4560"/>
      <c r="IRJ37" s="4560"/>
      <c r="IRK37" s="4560"/>
      <c r="IRL37" s="4560"/>
      <c r="IRM37" s="4560"/>
      <c r="IRN37" s="4560"/>
      <c r="IRO37" s="4560"/>
      <c r="IRP37" s="4560"/>
      <c r="IRQ37" s="4560"/>
      <c r="IRR37" s="4560"/>
      <c r="IRS37" s="4560"/>
      <c r="IRT37" s="4560"/>
      <c r="IRU37" s="4560"/>
      <c r="IRV37" s="4560"/>
      <c r="IRW37" s="4560"/>
      <c r="IRX37" s="4560"/>
      <c r="IRY37" s="4560"/>
      <c r="IRZ37" s="4560"/>
      <c r="ISA37" s="4560"/>
      <c r="ISB37" s="4560"/>
      <c r="ISC37" s="4560"/>
      <c r="ISD37" s="4560"/>
      <c r="ISE37" s="4560"/>
      <c r="ISF37" s="4560"/>
      <c r="ISG37" s="4560"/>
      <c r="ISH37" s="4560"/>
      <c r="ISI37" s="4560"/>
      <c r="ISJ37" s="4560"/>
      <c r="ISK37" s="4560"/>
      <c r="ISL37" s="4560"/>
      <c r="ISM37" s="4560"/>
      <c r="ISN37" s="4560"/>
      <c r="ISO37" s="4560"/>
      <c r="ISP37" s="4560"/>
      <c r="ISQ37" s="4560"/>
      <c r="ISR37" s="4560"/>
      <c r="ISS37" s="4560"/>
      <c r="IST37" s="4560"/>
      <c r="ISU37" s="4560"/>
      <c r="ISV37" s="4560"/>
      <c r="ISW37" s="4560"/>
      <c r="ISX37" s="4560"/>
      <c r="ISY37" s="4560"/>
      <c r="ISZ37" s="4560"/>
      <c r="ITA37" s="4560"/>
      <c r="ITB37" s="4560"/>
      <c r="ITC37" s="4560"/>
      <c r="ITD37" s="4560"/>
      <c r="ITE37" s="4560"/>
      <c r="ITF37" s="4560"/>
      <c r="ITG37" s="4560"/>
      <c r="ITH37" s="4560"/>
      <c r="ITI37" s="4560"/>
      <c r="ITJ37" s="4560"/>
      <c r="ITK37" s="4560"/>
      <c r="ITL37" s="4560"/>
      <c r="ITM37" s="4560"/>
      <c r="ITN37" s="4560"/>
      <c r="ITO37" s="4560"/>
      <c r="ITP37" s="4560"/>
      <c r="ITQ37" s="4560"/>
      <c r="ITR37" s="4560"/>
      <c r="ITS37" s="4560"/>
      <c r="ITT37" s="4560"/>
      <c r="ITU37" s="4560"/>
      <c r="ITV37" s="4560"/>
      <c r="ITW37" s="4560"/>
      <c r="ITX37" s="4560"/>
      <c r="ITY37" s="4560"/>
      <c r="ITZ37" s="4560"/>
      <c r="IUA37" s="4560"/>
      <c r="IUB37" s="4560"/>
      <c r="IUC37" s="4560"/>
      <c r="IUD37" s="4560"/>
      <c r="IUE37" s="4560"/>
      <c r="IUF37" s="4560"/>
      <c r="IUG37" s="4560"/>
      <c r="IUH37" s="4560"/>
      <c r="IUI37" s="4560"/>
      <c r="IUJ37" s="4560"/>
      <c r="IUK37" s="4560"/>
      <c r="IUL37" s="4560"/>
      <c r="IUM37" s="4560"/>
      <c r="IUN37" s="4560"/>
      <c r="IUO37" s="4560"/>
      <c r="IUP37" s="4560"/>
      <c r="IUQ37" s="4560"/>
      <c r="IUR37" s="4560"/>
      <c r="IUS37" s="4560"/>
      <c r="IUT37" s="4560"/>
      <c r="IUU37" s="4560"/>
      <c r="IUV37" s="4560"/>
      <c r="IUW37" s="4560"/>
      <c r="IUX37" s="4560"/>
      <c r="IUY37" s="4560"/>
      <c r="IUZ37" s="4560"/>
      <c r="IVA37" s="4560"/>
      <c r="IVB37" s="4560"/>
      <c r="IVC37" s="4560"/>
      <c r="IVD37" s="4560"/>
      <c r="IVE37" s="4560"/>
      <c r="IVF37" s="4560"/>
      <c r="IVG37" s="4560"/>
      <c r="IVH37" s="4560"/>
      <c r="IVI37" s="4560"/>
      <c r="IVJ37" s="4560"/>
      <c r="IVK37" s="4560"/>
      <c r="IVL37" s="4560"/>
      <c r="IVM37" s="4560"/>
      <c r="IVN37" s="4560"/>
      <c r="IVO37" s="4560"/>
      <c r="IVP37" s="4560"/>
      <c r="IVQ37" s="4560"/>
      <c r="IVR37" s="4560"/>
      <c r="IVS37" s="4560"/>
      <c r="IVT37" s="4560"/>
      <c r="IVU37" s="4560"/>
      <c r="IVV37" s="4560"/>
      <c r="IVW37" s="4560"/>
      <c r="IVX37" s="4560"/>
      <c r="IVY37" s="4560"/>
      <c r="IVZ37" s="4560"/>
      <c r="IWA37" s="4560"/>
      <c r="IWB37" s="4560"/>
      <c r="IWC37" s="4560"/>
      <c r="IWD37" s="4560"/>
      <c r="IWE37" s="4560"/>
      <c r="IWF37" s="4560"/>
      <c r="IWG37" s="4560"/>
      <c r="IWH37" s="4560"/>
      <c r="IWI37" s="4560"/>
      <c r="IWJ37" s="4560"/>
      <c r="IWK37" s="4560"/>
      <c r="IWL37" s="4560"/>
      <c r="IWM37" s="4560"/>
      <c r="IWN37" s="4560"/>
      <c r="IWO37" s="4560"/>
      <c r="IWP37" s="4560"/>
      <c r="IWQ37" s="4560"/>
      <c r="IWR37" s="4560"/>
      <c r="IWS37" s="4560"/>
      <c r="IWT37" s="4560"/>
      <c r="IWU37" s="4560"/>
      <c r="IWV37" s="4560"/>
      <c r="IWW37" s="4560"/>
      <c r="IWX37" s="4560"/>
      <c r="IWY37" s="4560"/>
      <c r="IWZ37" s="4560"/>
      <c r="IXA37" s="4560"/>
      <c r="IXB37" s="4560"/>
      <c r="IXC37" s="4560"/>
      <c r="IXD37" s="4560"/>
      <c r="IXE37" s="4560"/>
      <c r="IXF37" s="4560"/>
      <c r="IXG37" s="4560"/>
      <c r="IXH37" s="4560"/>
      <c r="IXI37" s="4560"/>
      <c r="IXJ37" s="4560"/>
      <c r="IXK37" s="4560"/>
      <c r="IXL37" s="4560"/>
      <c r="IXM37" s="4560"/>
      <c r="IXN37" s="4560"/>
      <c r="IXO37" s="4560"/>
      <c r="IXP37" s="4560"/>
      <c r="IXQ37" s="4560"/>
      <c r="IXR37" s="4560"/>
      <c r="IXS37" s="4560"/>
      <c r="IXT37" s="4560"/>
      <c r="IXU37" s="4560"/>
      <c r="IXV37" s="4560"/>
      <c r="IXW37" s="4560"/>
      <c r="IXX37" s="4560"/>
      <c r="IXY37" s="4560"/>
      <c r="IXZ37" s="4560"/>
      <c r="IYA37" s="4560"/>
      <c r="IYB37" s="4560"/>
      <c r="IYC37" s="4560"/>
      <c r="IYD37" s="4560"/>
      <c r="IYE37" s="4560"/>
      <c r="IYF37" s="4560"/>
      <c r="IYG37" s="4560"/>
      <c r="IYH37" s="4560"/>
      <c r="IYI37" s="4560"/>
      <c r="IYJ37" s="4560"/>
      <c r="IYK37" s="4560"/>
      <c r="IYL37" s="4560"/>
      <c r="IYM37" s="4560"/>
      <c r="IYN37" s="4560"/>
      <c r="IYO37" s="4560"/>
      <c r="IYP37" s="4560"/>
      <c r="IYQ37" s="4560"/>
      <c r="IYR37" s="4560"/>
      <c r="IYS37" s="4560"/>
      <c r="IYT37" s="4560"/>
      <c r="IYU37" s="4560"/>
      <c r="IYV37" s="4560"/>
      <c r="IYW37" s="4560"/>
      <c r="IYX37" s="4560"/>
      <c r="IYY37" s="4560"/>
      <c r="IYZ37" s="4560"/>
      <c r="IZA37" s="4560"/>
      <c r="IZB37" s="4560"/>
      <c r="IZC37" s="4560"/>
      <c r="IZD37" s="4560"/>
      <c r="IZE37" s="4560"/>
      <c r="IZF37" s="4560"/>
      <c r="IZG37" s="4560"/>
      <c r="IZH37" s="4560"/>
      <c r="IZI37" s="4560"/>
      <c r="IZJ37" s="4560"/>
      <c r="IZK37" s="4560"/>
      <c r="IZL37" s="4560"/>
      <c r="IZM37" s="4560"/>
      <c r="IZN37" s="4560"/>
      <c r="IZO37" s="4560"/>
      <c r="IZP37" s="4560"/>
      <c r="IZQ37" s="4560"/>
      <c r="IZR37" s="4560"/>
      <c r="IZS37" s="4560"/>
      <c r="IZT37" s="4560"/>
      <c r="IZU37" s="4560"/>
      <c r="IZV37" s="4560"/>
      <c r="IZW37" s="4560"/>
      <c r="IZX37" s="4560"/>
      <c r="IZY37" s="4560"/>
      <c r="IZZ37" s="4560"/>
      <c r="JAA37" s="4560"/>
      <c r="JAB37" s="4560"/>
      <c r="JAC37" s="4560"/>
      <c r="JAD37" s="4560"/>
      <c r="JAE37" s="4560"/>
      <c r="JAF37" s="4560"/>
      <c r="JAG37" s="4560"/>
      <c r="JAH37" s="4560"/>
      <c r="JAI37" s="4560"/>
      <c r="JAJ37" s="4560"/>
      <c r="JAK37" s="4560"/>
      <c r="JAL37" s="4560"/>
      <c r="JAM37" s="4560"/>
      <c r="JAN37" s="4560"/>
      <c r="JAO37" s="4560"/>
      <c r="JAP37" s="4560"/>
      <c r="JAQ37" s="4560"/>
      <c r="JAR37" s="4560"/>
      <c r="JAS37" s="4560"/>
      <c r="JAT37" s="4560"/>
      <c r="JAU37" s="4560"/>
      <c r="JAV37" s="4560"/>
      <c r="JAW37" s="4560"/>
      <c r="JAX37" s="4560"/>
      <c r="JAY37" s="4560"/>
      <c r="JAZ37" s="4560"/>
      <c r="JBA37" s="4560"/>
      <c r="JBB37" s="4560"/>
      <c r="JBC37" s="4560"/>
      <c r="JBD37" s="4560"/>
      <c r="JBE37" s="4560"/>
      <c r="JBF37" s="4560"/>
      <c r="JBG37" s="4560"/>
      <c r="JBH37" s="4560"/>
      <c r="JBI37" s="4560"/>
      <c r="JBJ37" s="4560"/>
      <c r="JBK37" s="4560"/>
      <c r="JBL37" s="4560"/>
      <c r="JBM37" s="4560"/>
      <c r="JBN37" s="4560"/>
      <c r="JBO37" s="4560"/>
      <c r="JBP37" s="4560"/>
      <c r="JBQ37" s="4560"/>
      <c r="JBR37" s="4560"/>
      <c r="JBS37" s="4560"/>
      <c r="JBT37" s="4560"/>
      <c r="JBU37" s="4560"/>
      <c r="JBV37" s="4560"/>
      <c r="JBW37" s="4560"/>
      <c r="JBX37" s="4560"/>
      <c r="JBY37" s="4560"/>
      <c r="JBZ37" s="4560"/>
      <c r="JCA37" s="4560"/>
      <c r="JCB37" s="4560"/>
      <c r="JCC37" s="4560"/>
      <c r="JCD37" s="4560"/>
      <c r="JCE37" s="4560"/>
      <c r="JCF37" s="4560"/>
      <c r="JCG37" s="4560"/>
      <c r="JCH37" s="4560"/>
      <c r="JCI37" s="4560"/>
      <c r="JCJ37" s="4560"/>
      <c r="JCK37" s="4560"/>
      <c r="JCL37" s="4560"/>
      <c r="JCM37" s="4560"/>
      <c r="JCN37" s="4560"/>
      <c r="JCO37" s="4560"/>
      <c r="JCP37" s="4560"/>
      <c r="JCQ37" s="4560"/>
      <c r="JCR37" s="4560"/>
      <c r="JCS37" s="4560"/>
      <c r="JCT37" s="4560"/>
      <c r="JCU37" s="4560"/>
      <c r="JCV37" s="4560"/>
      <c r="JCW37" s="4560"/>
      <c r="JCX37" s="4560"/>
      <c r="JCY37" s="4560"/>
      <c r="JCZ37" s="4560"/>
      <c r="JDA37" s="4560"/>
      <c r="JDB37" s="4560"/>
      <c r="JDC37" s="4560"/>
      <c r="JDD37" s="4560"/>
      <c r="JDE37" s="4560"/>
      <c r="JDF37" s="4560"/>
      <c r="JDG37" s="4560"/>
      <c r="JDH37" s="4560"/>
      <c r="JDI37" s="4560"/>
      <c r="JDJ37" s="4560"/>
      <c r="JDK37" s="4560"/>
      <c r="JDL37" s="4560"/>
      <c r="JDM37" s="4560"/>
      <c r="JDN37" s="4560"/>
      <c r="JDO37" s="4560"/>
      <c r="JDP37" s="4560"/>
      <c r="JDQ37" s="4560"/>
      <c r="JDR37" s="4560"/>
      <c r="JDS37" s="4560"/>
      <c r="JDT37" s="4560"/>
      <c r="JDU37" s="4560"/>
      <c r="JDV37" s="4560"/>
      <c r="JDW37" s="4560"/>
      <c r="JDX37" s="4560"/>
      <c r="JDY37" s="4560"/>
      <c r="JDZ37" s="4560"/>
      <c r="JEA37" s="4560"/>
      <c r="JEB37" s="4560"/>
      <c r="JEC37" s="4560"/>
      <c r="JED37" s="4560"/>
      <c r="JEE37" s="4560"/>
      <c r="JEF37" s="4560"/>
      <c r="JEG37" s="4560"/>
      <c r="JEH37" s="4560"/>
      <c r="JEI37" s="4560"/>
      <c r="JEJ37" s="4560"/>
      <c r="JEK37" s="4560"/>
      <c r="JEL37" s="4560"/>
      <c r="JEM37" s="4560"/>
      <c r="JEN37" s="4560"/>
      <c r="JEO37" s="4560"/>
      <c r="JEP37" s="4560"/>
      <c r="JEQ37" s="4560"/>
      <c r="JER37" s="4560"/>
      <c r="JES37" s="4560"/>
      <c r="JET37" s="4560"/>
      <c r="JEU37" s="4560"/>
      <c r="JEV37" s="4560"/>
      <c r="JEW37" s="4560"/>
      <c r="JEX37" s="4560"/>
      <c r="JEY37" s="4560"/>
      <c r="JEZ37" s="4560"/>
      <c r="JFA37" s="4560"/>
      <c r="JFB37" s="4560"/>
      <c r="JFC37" s="4560"/>
      <c r="JFD37" s="4560"/>
      <c r="JFE37" s="4560"/>
      <c r="JFF37" s="4560"/>
      <c r="JFG37" s="4560"/>
      <c r="JFH37" s="4560"/>
      <c r="JFI37" s="4560"/>
      <c r="JFJ37" s="4560"/>
      <c r="JFK37" s="4560"/>
      <c r="JFL37" s="4560"/>
      <c r="JFM37" s="4560"/>
      <c r="JFN37" s="4560"/>
      <c r="JFO37" s="4560"/>
      <c r="JFP37" s="4560"/>
      <c r="JFQ37" s="4560"/>
      <c r="JFR37" s="4560"/>
      <c r="JFS37" s="4560"/>
      <c r="JFT37" s="4560"/>
      <c r="JFU37" s="4560"/>
      <c r="JFV37" s="4560"/>
      <c r="JFW37" s="4560"/>
      <c r="JFX37" s="4560"/>
      <c r="JFY37" s="4560"/>
      <c r="JFZ37" s="4560"/>
      <c r="JGA37" s="4560"/>
      <c r="JGB37" s="4560"/>
      <c r="JGC37" s="4560"/>
      <c r="JGD37" s="4560"/>
      <c r="JGE37" s="4560"/>
      <c r="JGF37" s="4560"/>
      <c r="JGG37" s="4560"/>
      <c r="JGH37" s="4560"/>
      <c r="JGI37" s="4560"/>
      <c r="JGJ37" s="4560"/>
      <c r="JGK37" s="4560"/>
      <c r="JGL37" s="4560"/>
      <c r="JGM37" s="4560"/>
      <c r="JGN37" s="4560"/>
      <c r="JGO37" s="4560"/>
      <c r="JGP37" s="4560"/>
      <c r="JGQ37" s="4560"/>
      <c r="JGR37" s="4560"/>
      <c r="JGS37" s="4560"/>
      <c r="JGT37" s="4560"/>
      <c r="JGU37" s="4560"/>
      <c r="JGV37" s="4560"/>
      <c r="JGW37" s="4560"/>
      <c r="JGX37" s="4560"/>
      <c r="JGY37" s="4560"/>
      <c r="JGZ37" s="4560"/>
      <c r="JHA37" s="4560"/>
      <c r="JHB37" s="4560"/>
      <c r="JHC37" s="4560"/>
      <c r="JHD37" s="4560"/>
      <c r="JHE37" s="4560"/>
      <c r="JHF37" s="4560"/>
      <c r="JHG37" s="4560"/>
      <c r="JHH37" s="4560"/>
      <c r="JHI37" s="4560"/>
      <c r="JHJ37" s="4560"/>
      <c r="JHK37" s="4560"/>
      <c r="JHL37" s="4560"/>
      <c r="JHM37" s="4560"/>
      <c r="JHN37" s="4560"/>
      <c r="JHO37" s="4560"/>
      <c r="JHP37" s="4560"/>
      <c r="JHQ37" s="4560"/>
      <c r="JHR37" s="4560"/>
      <c r="JHS37" s="4560"/>
      <c r="JHT37" s="4560"/>
      <c r="JHU37" s="4560"/>
      <c r="JHV37" s="4560"/>
      <c r="JHW37" s="4560"/>
      <c r="JHX37" s="4560"/>
      <c r="JHY37" s="4560"/>
      <c r="JHZ37" s="4560"/>
      <c r="JIA37" s="4560"/>
      <c r="JIB37" s="4560"/>
      <c r="JIC37" s="4560"/>
      <c r="JID37" s="4560"/>
      <c r="JIE37" s="4560"/>
      <c r="JIF37" s="4560"/>
      <c r="JIG37" s="4560"/>
      <c r="JIH37" s="4560"/>
      <c r="JII37" s="4560"/>
      <c r="JIJ37" s="4560"/>
      <c r="JIK37" s="4560"/>
      <c r="JIL37" s="4560"/>
      <c r="JIM37" s="4560"/>
      <c r="JIN37" s="4560"/>
      <c r="JIO37" s="4560"/>
      <c r="JIP37" s="4560"/>
      <c r="JIQ37" s="4560"/>
      <c r="JIR37" s="4560"/>
      <c r="JIS37" s="4560"/>
      <c r="JIT37" s="4560"/>
      <c r="JIU37" s="4560"/>
      <c r="JIV37" s="4560"/>
      <c r="JIW37" s="4560"/>
      <c r="JIX37" s="4560"/>
      <c r="JIY37" s="4560"/>
      <c r="JIZ37" s="4560"/>
      <c r="JJA37" s="4560"/>
      <c r="JJB37" s="4560"/>
      <c r="JJC37" s="4560"/>
      <c r="JJD37" s="4560"/>
      <c r="JJE37" s="4560"/>
      <c r="JJF37" s="4560"/>
      <c r="JJG37" s="4560"/>
      <c r="JJH37" s="4560"/>
      <c r="JJI37" s="4560"/>
      <c r="JJJ37" s="4560"/>
      <c r="JJK37" s="4560"/>
      <c r="JJL37" s="4560"/>
      <c r="JJM37" s="4560"/>
      <c r="JJN37" s="4560"/>
      <c r="JJO37" s="4560"/>
      <c r="JJP37" s="4560"/>
      <c r="JJQ37" s="4560"/>
      <c r="JJR37" s="4560"/>
      <c r="JJS37" s="4560"/>
      <c r="JJT37" s="4560"/>
      <c r="JJU37" s="4560"/>
      <c r="JJV37" s="4560"/>
      <c r="JJW37" s="4560"/>
      <c r="JJX37" s="4560"/>
      <c r="JJY37" s="4560"/>
      <c r="JJZ37" s="4560"/>
      <c r="JKA37" s="4560"/>
      <c r="JKB37" s="4560"/>
      <c r="JKC37" s="4560"/>
      <c r="JKD37" s="4560"/>
      <c r="JKE37" s="4560"/>
      <c r="JKF37" s="4560"/>
      <c r="JKG37" s="4560"/>
      <c r="JKH37" s="4560"/>
      <c r="JKI37" s="4560"/>
      <c r="JKJ37" s="4560"/>
      <c r="JKK37" s="4560"/>
      <c r="JKL37" s="4560"/>
      <c r="JKM37" s="4560"/>
      <c r="JKN37" s="4560"/>
      <c r="JKO37" s="4560"/>
      <c r="JKP37" s="4560"/>
      <c r="JKQ37" s="4560"/>
      <c r="JKR37" s="4560"/>
      <c r="JKS37" s="4560"/>
      <c r="JKT37" s="4560"/>
      <c r="JKU37" s="4560"/>
      <c r="JKV37" s="4560"/>
      <c r="JKW37" s="4560"/>
      <c r="JKX37" s="4560"/>
      <c r="JKY37" s="4560"/>
      <c r="JKZ37" s="4560"/>
      <c r="JLA37" s="4560"/>
      <c r="JLB37" s="4560"/>
      <c r="JLC37" s="4560"/>
      <c r="JLD37" s="4560"/>
      <c r="JLE37" s="4560"/>
      <c r="JLF37" s="4560"/>
      <c r="JLG37" s="4560"/>
      <c r="JLH37" s="4560"/>
      <c r="JLI37" s="4560"/>
      <c r="JLJ37" s="4560"/>
      <c r="JLK37" s="4560"/>
      <c r="JLL37" s="4560"/>
      <c r="JLM37" s="4560"/>
      <c r="JLN37" s="4560"/>
      <c r="JLO37" s="4560"/>
      <c r="JLP37" s="4560"/>
      <c r="JLQ37" s="4560"/>
      <c r="JLR37" s="4560"/>
      <c r="JLS37" s="4560"/>
      <c r="JLT37" s="4560"/>
      <c r="JLU37" s="4560"/>
      <c r="JLV37" s="4560"/>
      <c r="JLW37" s="4560"/>
      <c r="JLX37" s="4560"/>
      <c r="JLY37" s="4560"/>
      <c r="JLZ37" s="4560"/>
      <c r="JMA37" s="4560"/>
      <c r="JMB37" s="4560"/>
      <c r="JMC37" s="4560"/>
      <c r="JMD37" s="4560"/>
      <c r="JME37" s="4560"/>
      <c r="JMF37" s="4560"/>
      <c r="JMG37" s="4560"/>
      <c r="JMH37" s="4560"/>
      <c r="JMI37" s="4560"/>
      <c r="JMJ37" s="4560"/>
      <c r="JMK37" s="4560"/>
      <c r="JML37" s="4560"/>
      <c r="JMM37" s="4560"/>
      <c r="JMN37" s="4560"/>
      <c r="JMO37" s="4560"/>
      <c r="JMP37" s="4560"/>
      <c r="JMQ37" s="4560"/>
      <c r="JMR37" s="4560"/>
      <c r="JMS37" s="4560"/>
      <c r="JMT37" s="4560"/>
      <c r="JMU37" s="4560"/>
      <c r="JMV37" s="4560"/>
      <c r="JMW37" s="4560"/>
      <c r="JMX37" s="4560"/>
      <c r="JMY37" s="4560"/>
      <c r="JMZ37" s="4560"/>
      <c r="JNA37" s="4560"/>
      <c r="JNB37" s="4560"/>
      <c r="JNC37" s="4560"/>
      <c r="JND37" s="4560"/>
      <c r="JNE37" s="4560"/>
      <c r="JNF37" s="4560"/>
      <c r="JNG37" s="4560"/>
      <c r="JNH37" s="4560"/>
      <c r="JNI37" s="4560"/>
      <c r="JNJ37" s="4560"/>
      <c r="JNK37" s="4560"/>
      <c r="JNL37" s="4560"/>
      <c r="JNM37" s="4560"/>
      <c r="JNN37" s="4560"/>
      <c r="JNO37" s="4560"/>
      <c r="JNP37" s="4560"/>
      <c r="JNQ37" s="4560"/>
      <c r="JNR37" s="4560"/>
      <c r="JNS37" s="4560"/>
      <c r="JNT37" s="4560"/>
      <c r="JNU37" s="4560"/>
      <c r="JNV37" s="4560"/>
      <c r="JNW37" s="4560"/>
      <c r="JNX37" s="4560"/>
      <c r="JNY37" s="4560"/>
      <c r="JNZ37" s="4560"/>
      <c r="JOA37" s="4560"/>
      <c r="JOB37" s="4560"/>
      <c r="JOC37" s="4560"/>
      <c r="JOD37" s="4560"/>
      <c r="JOE37" s="4560"/>
      <c r="JOF37" s="4560"/>
      <c r="JOG37" s="4560"/>
      <c r="JOH37" s="4560"/>
      <c r="JOI37" s="4560"/>
      <c r="JOJ37" s="4560"/>
      <c r="JOK37" s="4560"/>
      <c r="JOL37" s="4560"/>
      <c r="JOM37" s="4560"/>
      <c r="JON37" s="4560"/>
      <c r="JOO37" s="4560"/>
      <c r="JOP37" s="4560"/>
      <c r="JOQ37" s="4560"/>
      <c r="JOR37" s="4560"/>
      <c r="JOS37" s="4560"/>
      <c r="JOT37" s="4560"/>
      <c r="JOU37" s="4560"/>
      <c r="JOV37" s="4560"/>
      <c r="JOW37" s="4560"/>
      <c r="JOX37" s="4560"/>
      <c r="JOY37" s="4560"/>
      <c r="JOZ37" s="4560"/>
      <c r="JPA37" s="4560"/>
      <c r="JPB37" s="4560"/>
      <c r="JPC37" s="4560"/>
      <c r="JPD37" s="4560"/>
      <c r="JPE37" s="4560"/>
      <c r="JPF37" s="4560"/>
      <c r="JPG37" s="4560"/>
      <c r="JPH37" s="4560"/>
      <c r="JPI37" s="4560"/>
      <c r="JPJ37" s="4560"/>
      <c r="JPK37" s="4560"/>
      <c r="JPL37" s="4560"/>
      <c r="JPM37" s="4560"/>
      <c r="JPN37" s="4560"/>
      <c r="JPO37" s="4560"/>
      <c r="JPP37" s="4560"/>
      <c r="JPQ37" s="4560"/>
      <c r="JPR37" s="4560"/>
      <c r="JPS37" s="4560"/>
      <c r="JPT37" s="4560"/>
      <c r="JPU37" s="4560"/>
      <c r="JPV37" s="4560"/>
      <c r="JPW37" s="4560"/>
      <c r="JPX37" s="4560"/>
      <c r="JPY37" s="4560"/>
      <c r="JPZ37" s="4560"/>
      <c r="JQA37" s="4560"/>
      <c r="JQB37" s="4560"/>
      <c r="JQC37" s="4560"/>
      <c r="JQD37" s="4560"/>
      <c r="JQE37" s="4560"/>
      <c r="JQF37" s="4560"/>
      <c r="JQG37" s="4560"/>
      <c r="JQH37" s="4560"/>
      <c r="JQI37" s="4560"/>
      <c r="JQJ37" s="4560"/>
      <c r="JQK37" s="4560"/>
      <c r="JQL37" s="4560"/>
      <c r="JQM37" s="4560"/>
      <c r="JQN37" s="4560"/>
      <c r="JQO37" s="4560"/>
      <c r="JQP37" s="4560"/>
      <c r="JQQ37" s="4560"/>
      <c r="JQR37" s="4560"/>
      <c r="JQS37" s="4560"/>
      <c r="JQT37" s="4560"/>
      <c r="JQU37" s="4560"/>
      <c r="JQV37" s="4560"/>
      <c r="JQW37" s="4560"/>
      <c r="JQX37" s="4560"/>
      <c r="JQY37" s="4560"/>
      <c r="JQZ37" s="4560"/>
      <c r="JRA37" s="4560"/>
      <c r="JRB37" s="4560"/>
      <c r="JRC37" s="4560"/>
      <c r="JRD37" s="4560"/>
      <c r="JRE37" s="4560"/>
      <c r="JRF37" s="4560"/>
      <c r="JRG37" s="4560"/>
      <c r="JRH37" s="4560"/>
      <c r="JRI37" s="4560"/>
      <c r="JRJ37" s="4560"/>
      <c r="JRK37" s="4560"/>
      <c r="JRL37" s="4560"/>
      <c r="JRM37" s="4560"/>
      <c r="JRN37" s="4560"/>
      <c r="JRO37" s="4560"/>
      <c r="JRP37" s="4560"/>
      <c r="JRQ37" s="4560"/>
      <c r="JRR37" s="4560"/>
      <c r="JRS37" s="4560"/>
      <c r="JRT37" s="4560"/>
      <c r="JRU37" s="4560"/>
      <c r="JRV37" s="4560"/>
      <c r="JRW37" s="4560"/>
      <c r="JRX37" s="4560"/>
      <c r="JRY37" s="4560"/>
      <c r="JRZ37" s="4560"/>
      <c r="JSA37" s="4560"/>
      <c r="JSB37" s="4560"/>
      <c r="JSC37" s="4560"/>
      <c r="JSD37" s="4560"/>
      <c r="JSE37" s="4560"/>
      <c r="JSF37" s="4560"/>
      <c r="JSG37" s="4560"/>
      <c r="JSH37" s="4560"/>
      <c r="JSI37" s="4560"/>
      <c r="JSJ37" s="4560"/>
      <c r="JSK37" s="4560"/>
      <c r="JSL37" s="4560"/>
      <c r="JSM37" s="4560"/>
      <c r="JSN37" s="4560"/>
      <c r="JSO37" s="4560"/>
      <c r="JSP37" s="4560"/>
      <c r="JSQ37" s="4560"/>
      <c r="JSR37" s="4560"/>
      <c r="JSS37" s="4560"/>
      <c r="JST37" s="4560"/>
      <c r="JSU37" s="4560"/>
      <c r="JSV37" s="4560"/>
      <c r="JSW37" s="4560"/>
      <c r="JSX37" s="4560"/>
      <c r="JSY37" s="4560"/>
      <c r="JSZ37" s="4560"/>
      <c r="JTA37" s="4560"/>
      <c r="JTB37" s="4560"/>
      <c r="JTC37" s="4560"/>
      <c r="JTD37" s="4560"/>
      <c r="JTE37" s="4560"/>
      <c r="JTF37" s="4560"/>
      <c r="JTG37" s="4560"/>
      <c r="JTH37" s="4560"/>
      <c r="JTI37" s="4560"/>
      <c r="JTJ37" s="4560"/>
      <c r="JTK37" s="4560"/>
      <c r="JTL37" s="4560"/>
      <c r="JTM37" s="4560"/>
      <c r="JTN37" s="4560"/>
      <c r="JTO37" s="4560"/>
      <c r="JTP37" s="4560"/>
      <c r="JTQ37" s="4560"/>
      <c r="JTR37" s="4560"/>
      <c r="JTS37" s="4560"/>
      <c r="JTT37" s="4560"/>
      <c r="JTU37" s="4560"/>
      <c r="JTV37" s="4560"/>
      <c r="JTW37" s="4560"/>
      <c r="JTX37" s="4560"/>
      <c r="JTY37" s="4560"/>
      <c r="JTZ37" s="4560"/>
      <c r="JUA37" s="4560"/>
      <c r="JUB37" s="4560"/>
      <c r="JUC37" s="4560"/>
      <c r="JUD37" s="4560"/>
      <c r="JUE37" s="4560"/>
      <c r="JUF37" s="4560"/>
      <c r="JUG37" s="4560"/>
      <c r="JUH37" s="4560"/>
      <c r="JUI37" s="4560"/>
      <c r="JUJ37" s="4560"/>
      <c r="JUK37" s="4560"/>
      <c r="JUL37" s="4560"/>
      <c r="JUM37" s="4560"/>
      <c r="JUN37" s="4560"/>
      <c r="JUO37" s="4560"/>
      <c r="JUP37" s="4560"/>
      <c r="JUQ37" s="4560"/>
      <c r="JUR37" s="4560"/>
      <c r="JUS37" s="4560"/>
      <c r="JUT37" s="4560"/>
      <c r="JUU37" s="4560"/>
      <c r="JUV37" s="4560"/>
      <c r="JUW37" s="4560"/>
      <c r="JUX37" s="4560"/>
      <c r="JUY37" s="4560"/>
      <c r="JUZ37" s="4560"/>
      <c r="JVA37" s="4560"/>
      <c r="JVB37" s="4560"/>
      <c r="JVC37" s="4560"/>
      <c r="JVD37" s="4560"/>
      <c r="JVE37" s="4560"/>
      <c r="JVF37" s="4560"/>
      <c r="JVG37" s="4560"/>
      <c r="JVH37" s="4560"/>
      <c r="JVI37" s="4560"/>
      <c r="JVJ37" s="4560"/>
      <c r="JVK37" s="4560"/>
      <c r="JVL37" s="4560"/>
      <c r="JVM37" s="4560"/>
      <c r="JVN37" s="4560"/>
      <c r="JVO37" s="4560"/>
      <c r="JVP37" s="4560"/>
      <c r="JVQ37" s="4560"/>
      <c r="JVR37" s="4560"/>
      <c r="JVS37" s="4560"/>
      <c r="JVT37" s="4560"/>
      <c r="JVU37" s="4560"/>
      <c r="JVV37" s="4560"/>
      <c r="JVW37" s="4560"/>
      <c r="JVX37" s="4560"/>
      <c r="JVY37" s="4560"/>
      <c r="JVZ37" s="4560"/>
      <c r="JWA37" s="4560"/>
      <c r="JWB37" s="4560"/>
      <c r="JWC37" s="4560"/>
      <c r="JWD37" s="4560"/>
      <c r="JWE37" s="4560"/>
      <c r="JWF37" s="4560"/>
      <c r="JWG37" s="4560"/>
      <c r="JWH37" s="4560"/>
      <c r="JWI37" s="4560"/>
      <c r="JWJ37" s="4560"/>
      <c r="JWK37" s="4560"/>
      <c r="JWL37" s="4560"/>
      <c r="JWM37" s="4560"/>
      <c r="JWN37" s="4560"/>
      <c r="JWO37" s="4560"/>
      <c r="JWP37" s="4560"/>
      <c r="JWQ37" s="4560"/>
      <c r="JWR37" s="4560"/>
      <c r="JWS37" s="4560"/>
      <c r="JWT37" s="4560"/>
      <c r="JWU37" s="4560"/>
      <c r="JWV37" s="4560"/>
      <c r="JWW37" s="4560"/>
      <c r="JWX37" s="4560"/>
      <c r="JWY37" s="4560"/>
      <c r="JWZ37" s="4560"/>
      <c r="JXA37" s="4560"/>
      <c r="JXB37" s="4560"/>
      <c r="JXC37" s="4560"/>
      <c r="JXD37" s="4560"/>
      <c r="JXE37" s="4560"/>
      <c r="JXF37" s="4560"/>
      <c r="JXG37" s="4560"/>
      <c r="JXH37" s="4560"/>
      <c r="JXI37" s="4560"/>
      <c r="JXJ37" s="4560"/>
      <c r="JXK37" s="4560"/>
      <c r="JXL37" s="4560"/>
      <c r="JXM37" s="4560"/>
      <c r="JXN37" s="4560"/>
      <c r="JXO37" s="4560"/>
      <c r="JXP37" s="4560"/>
      <c r="JXQ37" s="4560"/>
      <c r="JXR37" s="4560"/>
      <c r="JXS37" s="4560"/>
      <c r="JXT37" s="4560"/>
      <c r="JXU37" s="4560"/>
      <c r="JXV37" s="4560"/>
      <c r="JXW37" s="4560"/>
      <c r="JXX37" s="4560"/>
      <c r="JXY37" s="4560"/>
      <c r="JXZ37" s="4560"/>
      <c r="JYA37" s="4560"/>
      <c r="JYB37" s="4560"/>
      <c r="JYC37" s="4560"/>
      <c r="JYD37" s="4560"/>
      <c r="JYE37" s="4560"/>
      <c r="JYF37" s="4560"/>
      <c r="JYG37" s="4560"/>
      <c r="JYH37" s="4560"/>
      <c r="JYI37" s="4560"/>
      <c r="JYJ37" s="4560"/>
      <c r="JYK37" s="4560"/>
      <c r="JYL37" s="4560"/>
      <c r="JYM37" s="4560"/>
      <c r="JYN37" s="4560"/>
      <c r="JYO37" s="4560"/>
      <c r="JYP37" s="4560"/>
      <c r="JYQ37" s="4560"/>
      <c r="JYR37" s="4560"/>
      <c r="JYS37" s="4560"/>
      <c r="JYT37" s="4560"/>
      <c r="JYU37" s="4560"/>
      <c r="JYV37" s="4560"/>
      <c r="JYW37" s="4560"/>
      <c r="JYX37" s="4560"/>
      <c r="JYY37" s="4560"/>
      <c r="JYZ37" s="4560"/>
      <c r="JZA37" s="4560"/>
      <c r="JZB37" s="4560"/>
      <c r="JZC37" s="4560"/>
      <c r="JZD37" s="4560"/>
      <c r="JZE37" s="4560"/>
      <c r="JZF37" s="4560"/>
      <c r="JZG37" s="4560"/>
      <c r="JZH37" s="4560"/>
      <c r="JZI37" s="4560"/>
      <c r="JZJ37" s="4560"/>
      <c r="JZK37" s="4560"/>
      <c r="JZL37" s="4560"/>
      <c r="JZM37" s="4560"/>
      <c r="JZN37" s="4560"/>
      <c r="JZO37" s="4560"/>
      <c r="JZP37" s="4560"/>
      <c r="JZQ37" s="4560"/>
      <c r="JZR37" s="4560"/>
      <c r="JZS37" s="4560"/>
      <c r="JZT37" s="4560"/>
      <c r="JZU37" s="4560"/>
      <c r="JZV37" s="4560"/>
      <c r="JZW37" s="4560"/>
      <c r="JZX37" s="4560"/>
      <c r="JZY37" s="4560"/>
      <c r="JZZ37" s="4560"/>
      <c r="KAA37" s="4560"/>
      <c r="KAB37" s="4560"/>
      <c r="KAC37" s="4560"/>
      <c r="KAD37" s="4560"/>
      <c r="KAE37" s="4560"/>
      <c r="KAF37" s="4560"/>
      <c r="KAG37" s="4560"/>
      <c r="KAH37" s="4560"/>
      <c r="KAI37" s="4560"/>
      <c r="KAJ37" s="4560"/>
      <c r="KAK37" s="4560"/>
      <c r="KAL37" s="4560"/>
      <c r="KAM37" s="4560"/>
      <c r="KAN37" s="4560"/>
      <c r="KAO37" s="4560"/>
      <c r="KAP37" s="4560"/>
      <c r="KAQ37" s="4560"/>
      <c r="KAR37" s="4560"/>
      <c r="KAS37" s="4560"/>
      <c r="KAT37" s="4560"/>
      <c r="KAU37" s="4560"/>
      <c r="KAV37" s="4560"/>
      <c r="KAW37" s="4560"/>
      <c r="KAX37" s="4560"/>
      <c r="KAY37" s="4560"/>
      <c r="KAZ37" s="4560"/>
      <c r="KBA37" s="4560"/>
      <c r="KBB37" s="4560"/>
      <c r="KBC37" s="4560"/>
      <c r="KBD37" s="4560"/>
      <c r="KBE37" s="4560"/>
      <c r="KBF37" s="4560"/>
      <c r="KBG37" s="4560"/>
      <c r="KBH37" s="4560"/>
      <c r="KBI37" s="4560"/>
      <c r="KBJ37" s="4560"/>
      <c r="KBK37" s="4560"/>
      <c r="KBL37" s="4560"/>
      <c r="KBM37" s="4560"/>
      <c r="KBN37" s="4560"/>
      <c r="KBO37" s="4560"/>
      <c r="KBP37" s="4560"/>
      <c r="KBQ37" s="4560"/>
      <c r="KBR37" s="4560"/>
      <c r="KBS37" s="4560"/>
      <c r="KBT37" s="4560"/>
      <c r="KBU37" s="4560"/>
      <c r="KBV37" s="4560"/>
      <c r="KBW37" s="4560"/>
      <c r="KBX37" s="4560"/>
      <c r="KBY37" s="4560"/>
      <c r="KBZ37" s="4560"/>
      <c r="KCA37" s="4560"/>
      <c r="KCB37" s="4560"/>
      <c r="KCC37" s="4560"/>
      <c r="KCD37" s="4560"/>
      <c r="KCE37" s="4560"/>
      <c r="KCF37" s="4560"/>
      <c r="KCG37" s="4560"/>
      <c r="KCH37" s="4560"/>
      <c r="KCI37" s="4560"/>
      <c r="KCJ37" s="4560"/>
      <c r="KCK37" s="4560"/>
      <c r="KCL37" s="4560"/>
      <c r="KCM37" s="4560"/>
      <c r="KCN37" s="4560"/>
      <c r="KCO37" s="4560"/>
      <c r="KCP37" s="4560"/>
      <c r="KCQ37" s="4560"/>
      <c r="KCR37" s="4560"/>
      <c r="KCS37" s="4560"/>
      <c r="KCT37" s="4560"/>
      <c r="KCU37" s="4560"/>
      <c r="KCV37" s="4560"/>
      <c r="KCW37" s="4560"/>
      <c r="KCX37" s="4560"/>
      <c r="KCY37" s="4560"/>
      <c r="KCZ37" s="4560"/>
      <c r="KDA37" s="4560"/>
      <c r="KDB37" s="4560"/>
      <c r="KDC37" s="4560"/>
      <c r="KDD37" s="4560"/>
      <c r="KDE37" s="4560"/>
      <c r="KDF37" s="4560"/>
      <c r="KDG37" s="4560"/>
      <c r="KDH37" s="4560"/>
      <c r="KDI37" s="4560"/>
      <c r="KDJ37" s="4560"/>
      <c r="KDK37" s="4560"/>
      <c r="KDL37" s="4560"/>
      <c r="KDM37" s="4560"/>
      <c r="KDN37" s="4560"/>
      <c r="KDO37" s="4560"/>
      <c r="KDP37" s="4560"/>
      <c r="KDQ37" s="4560"/>
      <c r="KDR37" s="4560"/>
      <c r="KDS37" s="4560"/>
      <c r="KDT37" s="4560"/>
      <c r="KDU37" s="4560"/>
      <c r="KDV37" s="4560"/>
      <c r="KDW37" s="4560"/>
      <c r="KDX37" s="4560"/>
      <c r="KDY37" s="4560"/>
      <c r="KDZ37" s="4560"/>
      <c r="KEA37" s="4560"/>
      <c r="KEB37" s="4560"/>
      <c r="KEC37" s="4560"/>
      <c r="KED37" s="4560"/>
      <c r="KEE37" s="4560"/>
      <c r="KEF37" s="4560"/>
      <c r="KEG37" s="4560"/>
      <c r="KEH37" s="4560"/>
      <c r="KEI37" s="4560"/>
      <c r="KEJ37" s="4560"/>
      <c r="KEK37" s="4560"/>
      <c r="KEL37" s="4560"/>
      <c r="KEM37" s="4560"/>
      <c r="KEN37" s="4560"/>
      <c r="KEO37" s="4560"/>
      <c r="KEP37" s="4560"/>
      <c r="KEQ37" s="4560"/>
      <c r="KER37" s="4560"/>
      <c r="KES37" s="4560"/>
      <c r="KET37" s="4560"/>
      <c r="KEU37" s="4560"/>
      <c r="KEV37" s="4560"/>
      <c r="KEW37" s="4560"/>
      <c r="KEX37" s="4560"/>
      <c r="KEY37" s="4560"/>
      <c r="KEZ37" s="4560"/>
      <c r="KFA37" s="4560"/>
      <c r="KFB37" s="4560"/>
      <c r="KFC37" s="4560"/>
      <c r="KFD37" s="4560"/>
      <c r="KFE37" s="4560"/>
      <c r="KFF37" s="4560"/>
      <c r="KFG37" s="4560"/>
      <c r="KFH37" s="4560"/>
      <c r="KFI37" s="4560"/>
      <c r="KFJ37" s="4560"/>
      <c r="KFK37" s="4560"/>
      <c r="KFL37" s="4560"/>
      <c r="KFM37" s="4560"/>
      <c r="KFN37" s="4560"/>
      <c r="KFO37" s="4560"/>
      <c r="KFP37" s="4560"/>
      <c r="KFQ37" s="4560"/>
      <c r="KFR37" s="4560"/>
      <c r="KFS37" s="4560"/>
      <c r="KFT37" s="4560"/>
      <c r="KFU37" s="4560"/>
      <c r="KFV37" s="4560"/>
      <c r="KFW37" s="4560"/>
      <c r="KFX37" s="4560"/>
      <c r="KFY37" s="4560"/>
      <c r="KFZ37" s="4560"/>
      <c r="KGA37" s="4560"/>
      <c r="KGB37" s="4560"/>
      <c r="KGC37" s="4560"/>
      <c r="KGD37" s="4560"/>
      <c r="KGE37" s="4560"/>
      <c r="KGF37" s="4560"/>
      <c r="KGG37" s="4560"/>
      <c r="KGH37" s="4560"/>
      <c r="KGI37" s="4560"/>
      <c r="KGJ37" s="4560"/>
      <c r="KGK37" s="4560"/>
      <c r="KGL37" s="4560"/>
      <c r="KGM37" s="4560"/>
      <c r="KGN37" s="4560"/>
      <c r="KGO37" s="4560"/>
      <c r="KGP37" s="4560"/>
      <c r="KGQ37" s="4560"/>
      <c r="KGR37" s="4560"/>
      <c r="KGS37" s="4560"/>
      <c r="KGT37" s="4560"/>
      <c r="KGU37" s="4560"/>
      <c r="KGV37" s="4560"/>
      <c r="KGW37" s="4560"/>
      <c r="KGX37" s="4560"/>
      <c r="KGY37" s="4560"/>
      <c r="KGZ37" s="4560"/>
      <c r="KHA37" s="4560"/>
      <c r="KHB37" s="4560"/>
      <c r="KHC37" s="4560"/>
      <c r="KHD37" s="4560"/>
      <c r="KHE37" s="4560"/>
      <c r="KHF37" s="4560"/>
      <c r="KHG37" s="4560"/>
      <c r="KHH37" s="4560"/>
      <c r="KHI37" s="4560"/>
      <c r="KHJ37" s="4560"/>
      <c r="KHK37" s="4560"/>
      <c r="KHL37" s="4560"/>
      <c r="KHM37" s="4560"/>
      <c r="KHN37" s="4560"/>
      <c r="KHO37" s="4560"/>
      <c r="KHP37" s="4560"/>
      <c r="KHQ37" s="4560"/>
      <c r="KHR37" s="4560"/>
      <c r="KHS37" s="4560"/>
      <c r="KHT37" s="4560"/>
      <c r="KHU37" s="4560"/>
      <c r="KHV37" s="4560"/>
      <c r="KHW37" s="4560"/>
      <c r="KHX37" s="4560"/>
      <c r="KHY37" s="4560"/>
      <c r="KHZ37" s="4560"/>
      <c r="KIA37" s="4560"/>
      <c r="KIB37" s="4560"/>
      <c r="KIC37" s="4560"/>
      <c r="KID37" s="4560"/>
      <c r="KIE37" s="4560"/>
      <c r="KIF37" s="4560"/>
      <c r="KIG37" s="4560"/>
      <c r="KIH37" s="4560"/>
      <c r="KII37" s="4560"/>
      <c r="KIJ37" s="4560"/>
      <c r="KIK37" s="4560"/>
      <c r="KIL37" s="4560"/>
      <c r="KIM37" s="4560"/>
      <c r="KIN37" s="4560"/>
      <c r="KIO37" s="4560"/>
      <c r="KIP37" s="4560"/>
      <c r="KIQ37" s="4560"/>
      <c r="KIR37" s="4560"/>
      <c r="KIS37" s="4560"/>
      <c r="KIT37" s="4560"/>
      <c r="KIU37" s="4560"/>
      <c r="KIV37" s="4560"/>
      <c r="KIW37" s="4560"/>
      <c r="KIX37" s="4560"/>
      <c r="KIY37" s="4560"/>
      <c r="KIZ37" s="4560"/>
      <c r="KJA37" s="4560"/>
      <c r="KJB37" s="4560"/>
      <c r="KJC37" s="4560"/>
      <c r="KJD37" s="4560"/>
      <c r="KJE37" s="4560"/>
      <c r="KJF37" s="4560"/>
      <c r="KJG37" s="4560"/>
      <c r="KJH37" s="4560"/>
      <c r="KJI37" s="4560"/>
      <c r="KJJ37" s="4560"/>
      <c r="KJK37" s="4560"/>
      <c r="KJL37" s="4560"/>
      <c r="KJM37" s="4560"/>
      <c r="KJN37" s="4560"/>
      <c r="KJO37" s="4560"/>
      <c r="KJP37" s="4560"/>
      <c r="KJQ37" s="4560"/>
      <c r="KJR37" s="4560"/>
      <c r="KJS37" s="4560"/>
      <c r="KJT37" s="4560"/>
      <c r="KJU37" s="4560"/>
      <c r="KJV37" s="4560"/>
      <c r="KJW37" s="4560"/>
      <c r="KJX37" s="4560"/>
      <c r="KJY37" s="4560"/>
      <c r="KJZ37" s="4560"/>
      <c r="KKA37" s="4560"/>
      <c r="KKB37" s="4560"/>
      <c r="KKC37" s="4560"/>
      <c r="KKD37" s="4560"/>
      <c r="KKE37" s="4560"/>
      <c r="KKF37" s="4560"/>
      <c r="KKG37" s="4560"/>
      <c r="KKH37" s="4560"/>
      <c r="KKI37" s="4560"/>
      <c r="KKJ37" s="4560"/>
      <c r="KKK37" s="4560"/>
      <c r="KKL37" s="4560"/>
      <c r="KKM37" s="4560"/>
      <c r="KKN37" s="4560"/>
      <c r="KKO37" s="4560"/>
      <c r="KKP37" s="4560"/>
      <c r="KKQ37" s="4560"/>
      <c r="KKR37" s="4560"/>
      <c r="KKS37" s="4560"/>
      <c r="KKT37" s="4560"/>
      <c r="KKU37" s="4560"/>
      <c r="KKV37" s="4560"/>
      <c r="KKW37" s="4560"/>
      <c r="KKX37" s="4560"/>
      <c r="KKY37" s="4560"/>
      <c r="KKZ37" s="4560"/>
      <c r="KLA37" s="4560"/>
      <c r="KLB37" s="4560"/>
      <c r="KLC37" s="4560"/>
      <c r="KLD37" s="4560"/>
      <c r="KLE37" s="4560"/>
      <c r="KLF37" s="4560"/>
      <c r="KLG37" s="4560"/>
      <c r="KLH37" s="4560"/>
      <c r="KLI37" s="4560"/>
      <c r="KLJ37" s="4560"/>
      <c r="KLK37" s="4560"/>
      <c r="KLL37" s="4560"/>
      <c r="KLM37" s="4560"/>
      <c r="KLN37" s="4560"/>
      <c r="KLO37" s="4560"/>
      <c r="KLP37" s="4560"/>
      <c r="KLQ37" s="4560"/>
      <c r="KLR37" s="4560"/>
      <c r="KLS37" s="4560"/>
      <c r="KLT37" s="4560"/>
      <c r="KLU37" s="4560"/>
      <c r="KLV37" s="4560"/>
      <c r="KLW37" s="4560"/>
      <c r="KLX37" s="4560"/>
      <c r="KLY37" s="4560"/>
      <c r="KLZ37" s="4560"/>
      <c r="KMA37" s="4560"/>
      <c r="KMB37" s="4560"/>
      <c r="KMC37" s="4560"/>
      <c r="KMD37" s="4560"/>
      <c r="KME37" s="4560"/>
      <c r="KMF37" s="4560"/>
      <c r="KMG37" s="4560"/>
      <c r="KMH37" s="4560"/>
      <c r="KMI37" s="4560"/>
      <c r="KMJ37" s="4560"/>
      <c r="KMK37" s="4560"/>
      <c r="KML37" s="4560"/>
      <c r="KMM37" s="4560"/>
      <c r="KMN37" s="4560"/>
      <c r="KMO37" s="4560"/>
      <c r="KMP37" s="4560"/>
      <c r="KMQ37" s="4560"/>
      <c r="KMR37" s="4560"/>
      <c r="KMS37" s="4560"/>
      <c r="KMT37" s="4560"/>
      <c r="KMU37" s="4560"/>
      <c r="KMV37" s="4560"/>
      <c r="KMW37" s="4560"/>
      <c r="KMX37" s="4560"/>
      <c r="KMY37" s="4560"/>
      <c r="KMZ37" s="4560"/>
      <c r="KNA37" s="4560"/>
      <c r="KNB37" s="4560"/>
      <c r="KNC37" s="4560"/>
      <c r="KND37" s="4560"/>
      <c r="KNE37" s="4560"/>
      <c r="KNF37" s="4560"/>
      <c r="KNG37" s="4560"/>
      <c r="KNH37" s="4560"/>
      <c r="KNI37" s="4560"/>
      <c r="KNJ37" s="4560"/>
      <c r="KNK37" s="4560"/>
      <c r="KNL37" s="4560"/>
      <c r="KNM37" s="4560"/>
      <c r="KNN37" s="4560"/>
      <c r="KNO37" s="4560"/>
      <c r="KNP37" s="4560"/>
      <c r="KNQ37" s="4560"/>
      <c r="KNR37" s="4560"/>
      <c r="KNS37" s="4560"/>
      <c r="KNT37" s="4560"/>
      <c r="KNU37" s="4560"/>
      <c r="KNV37" s="4560"/>
      <c r="KNW37" s="4560"/>
      <c r="KNX37" s="4560"/>
      <c r="KNY37" s="4560"/>
      <c r="KNZ37" s="4560"/>
      <c r="KOA37" s="4560"/>
      <c r="KOB37" s="4560"/>
      <c r="KOC37" s="4560"/>
      <c r="KOD37" s="4560"/>
      <c r="KOE37" s="4560"/>
      <c r="KOF37" s="4560"/>
      <c r="KOG37" s="4560"/>
      <c r="KOH37" s="4560"/>
      <c r="KOI37" s="4560"/>
      <c r="KOJ37" s="4560"/>
      <c r="KOK37" s="4560"/>
      <c r="KOL37" s="4560"/>
      <c r="KOM37" s="4560"/>
      <c r="KON37" s="4560"/>
      <c r="KOO37" s="4560"/>
      <c r="KOP37" s="4560"/>
      <c r="KOQ37" s="4560"/>
      <c r="KOR37" s="4560"/>
      <c r="KOS37" s="4560"/>
      <c r="KOT37" s="4560"/>
      <c r="KOU37" s="4560"/>
      <c r="KOV37" s="4560"/>
      <c r="KOW37" s="4560"/>
      <c r="KOX37" s="4560"/>
      <c r="KOY37" s="4560"/>
      <c r="KOZ37" s="4560"/>
      <c r="KPA37" s="4560"/>
      <c r="KPB37" s="4560"/>
      <c r="KPC37" s="4560"/>
      <c r="KPD37" s="4560"/>
      <c r="KPE37" s="4560"/>
      <c r="KPF37" s="4560"/>
      <c r="KPG37" s="4560"/>
      <c r="KPH37" s="4560"/>
      <c r="KPI37" s="4560"/>
      <c r="KPJ37" s="4560"/>
      <c r="KPK37" s="4560"/>
      <c r="KPL37" s="4560"/>
      <c r="KPM37" s="4560"/>
      <c r="KPN37" s="4560"/>
      <c r="KPO37" s="4560"/>
      <c r="KPP37" s="4560"/>
      <c r="KPQ37" s="4560"/>
      <c r="KPR37" s="4560"/>
      <c r="KPS37" s="4560"/>
      <c r="KPT37" s="4560"/>
      <c r="KPU37" s="4560"/>
      <c r="KPV37" s="4560"/>
      <c r="KPW37" s="4560"/>
      <c r="KPX37" s="4560"/>
      <c r="KPY37" s="4560"/>
      <c r="KPZ37" s="4560"/>
      <c r="KQA37" s="4560"/>
      <c r="KQB37" s="4560"/>
      <c r="KQC37" s="4560"/>
      <c r="KQD37" s="4560"/>
      <c r="KQE37" s="4560"/>
      <c r="KQF37" s="4560"/>
      <c r="KQG37" s="4560"/>
      <c r="KQH37" s="4560"/>
      <c r="KQI37" s="4560"/>
      <c r="KQJ37" s="4560"/>
      <c r="KQK37" s="4560"/>
      <c r="KQL37" s="4560"/>
      <c r="KQM37" s="4560"/>
      <c r="KQN37" s="4560"/>
      <c r="KQO37" s="4560"/>
      <c r="KQP37" s="4560"/>
      <c r="KQQ37" s="4560"/>
      <c r="KQR37" s="4560"/>
      <c r="KQS37" s="4560"/>
      <c r="KQT37" s="4560"/>
      <c r="KQU37" s="4560"/>
      <c r="KQV37" s="4560"/>
      <c r="KQW37" s="4560"/>
      <c r="KQX37" s="4560"/>
      <c r="KQY37" s="4560"/>
      <c r="KQZ37" s="4560"/>
      <c r="KRA37" s="4560"/>
      <c r="KRB37" s="4560"/>
      <c r="KRC37" s="4560"/>
      <c r="KRD37" s="4560"/>
      <c r="KRE37" s="4560"/>
      <c r="KRF37" s="4560"/>
      <c r="KRG37" s="4560"/>
      <c r="KRH37" s="4560"/>
      <c r="KRI37" s="4560"/>
      <c r="KRJ37" s="4560"/>
      <c r="KRK37" s="4560"/>
      <c r="KRL37" s="4560"/>
      <c r="KRM37" s="4560"/>
      <c r="KRN37" s="4560"/>
      <c r="KRO37" s="4560"/>
      <c r="KRP37" s="4560"/>
      <c r="KRQ37" s="4560"/>
      <c r="KRR37" s="4560"/>
      <c r="KRS37" s="4560"/>
      <c r="KRT37" s="4560"/>
      <c r="KRU37" s="4560"/>
      <c r="KRV37" s="4560"/>
      <c r="KRW37" s="4560"/>
      <c r="KRX37" s="4560"/>
      <c r="KRY37" s="4560"/>
      <c r="KRZ37" s="4560"/>
      <c r="KSA37" s="4560"/>
      <c r="KSB37" s="4560"/>
      <c r="KSC37" s="4560"/>
      <c r="KSD37" s="4560"/>
      <c r="KSE37" s="4560"/>
      <c r="KSF37" s="4560"/>
      <c r="KSG37" s="4560"/>
      <c r="KSH37" s="4560"/>
      <c r="KSI37" s="4560"/>
      <c r="KSJ37" s="4560"/>
      <c r="KSK37" s="4560"/>
      <c r="KSL37" s="4560"/>
      <c r="KSM37" s="4560"/>
      <c r="KSN37" s="4560"/>
      <c r="KSO37" s="4560"/>
      <c r="KSP37" s="4560"/>
      <c r="KSQ37" s="4560"/>
      <c r="KSR37" s="4560"/>
      <c r="KSS37" s="4560"/>
      <c r="KST37" s="4560"/>
      <c r="KSU37" s="4560"/>
      <c r="KSV37" s="4560"/>
      <c r="KSW37" s="4560"/>
      <c r="KSX37" s="4560"/>
      <c r="KSY37" s="4560"/>
      <c r="KSZ37" s="4560"/>
      <c r="KTA37" s="4560"/>
      <c r="KTB37" s="4560"/>
      <c r="KTC37" s="4560"/>
      <c r="KTD37" s="4560"/>
      <c r="KTE37" s="4560"/>
      <c r="KTF37" s="4560"/>
      <c r="KTG37" s="4560"/>
      <c r="KTH37" s="4560"/>
      <c r="KTI37" s="4560"/>
      <c r="KTJ37" s="4560"/>
      <c r="KTK37" s="4560"/>
      <c r="KTL37" s="4560"/>
      <c r="KTM37" s="4560"/>
      <c r="KTN37" s="4560"/>
      <c r="KTO37" s="4560"/>
      <c r="KTP37" s="4560"/>
      <c r="KTQ37" s="4560"/>
      <c r="KTR37" s="4560"/>
      <c r="KTS37" s="4560"/>
      <c r="KTT37" s="4560"/>
      <c r="KTU37" s="4560"/>
      <c r="KTV37" s="4560"/>
      <c r="KTW37" s="4560"/>
      <c r="KTX37" s="4560"/>
      <c r="KTY37" s="4560"/>
      <c r="KTZ37" s="4560"/>
      <c r="KUA37" s="4560"/>
      <c r="KUB37" s="4560"/>
      <c r="KUC37" s="4560"/>
      <c r="KUD37" s="4560"/>
      <c r="KUE37" s="4560"/>
      <c r="KUF37" s="4560"/>
      <c r="KUG37" s="4560"/>
      <c r="KUH37" s="4560"/>
      <c r="KUI37" s="4560"/>
      <c r="KUJ37" s="4560"/>
      <c r="KUK37" s="4560"/>
      <c r="KUL37" s="4560"/>
      <c r="KUM37" s="4560"/>
      <c r="KUN37" s="4560"/>
      <c r="KUO37" s="4560"/>
      <c r="KUP37" s="4560"/>
      <c r="KUQ37" s="4560"/>
      <c r="KUR37" s="4560"/>
      <c r="KUS37" s="4560"/>
      <c r="KUT37" s="4560"/>
      <c r="KUU37" s="4560"/>
      <c r="KUV37" s="4560"/>
      <c r="KUW37" s="4560"/>
      <c r="KUX37" s="4560"/>
      <c r="KUY37" s="4560"/>
      <c r="KUZ37" s="4560"/>
      <c r="KVA37" s="4560"/>
      <c r="KVB37" s="4560"/>
      <c r="KVC37" s="4560"/>
      <c r="KVD37" s="4560"/>
      <c r="KVE37" s="4560"/>
      <c r="KVF37" s="4560"/>
      <c r="KVG37" s="4560"/>
      <c r="KVH37" s="4560"/>
      <c r="KVI37" s="4560"/>
      <c r="KVJ37" s="4560"/>
      <c r="KVK37" s="4560"/>
      <c r="KVL37" s="4560"/>
      <c r="KVM37" s="4560"/>
      <c r="KVN37" s="4560"/>
      <c r="KVO37" s="4560"/>
      <c r="KVP37" s="4560"/>
      <c r="KVQ37" s="4560"/>
      <c r="KVR37" s="4560"/>
      <c r="KVS37" s="4560"/>
      <c r="KVT37" s="4560"/>
      <c r="KVU37" s="4560"/>
      <c r="KVV37" s="4560"/>
      <c r="KVW37" s="4560"/>
      <c r="KVX37" s="4560"/>
      <c r="KVY37" s="4560"/>
      <c r="KVZ37" s="4560"/>
      <c r="KWA37" s="4560"/>
      <c r="KWB37" s="4560"/>
      <c r="KWC37" s="4560"/>
      <c r="KWD37" s="4560"/>
      <c r="KWE37" s="4560"/>
      <c r="KWF37" s="4560"/>
      <c r="KWG37" s="4560"/>
      <c r="KWH37" s="4560"/>
      <c r="KWI37" s="4560"/>
      <c r="KWJ37" s="4560"/>
      <c r="KWK37" s="4560"/>
      <c r="KWL37" s="4560"/>
      <c r="KWM37" s="4560"/>
      <c r="KWN37" s="4560"/>
      <c r="KWO37" s="4560"/>
      <c r="KWP37" s="4560"/>
      <c r="KWQ37" s="4560"/>
      <c r="KWR37" s="4560"/>
      <c r="KWS37" s="4560"/>
      <c r="KWT37" s="4560"/>
      <c r="KWU37" s="4560"/>
      <c r="KWV37" s="4560"/>
      <c r="KWW37" s="4560"/>
      <c r="KWX37" s="4560"/>
      <c r="KWY37" s="4560"/>
      <c r="KWZ37" s="4560"/>
      <c r="KXA37" s="4560"/>
      <c r="KXB37" s="4560"/>
      <c r="KXC37" s="4560"/>
      <c r="KXD37" s="4560"/>
      <c r="KXE37" s="4560"/>
      <c r="KXF37" s="4560"/>
      <c r="KXG37" s="4560"/>
      <c r="KXH37" s="4560"/>
      <c r="KXI37" s="4560"/>
      <c r="KXJ37" s="4560"/>
      <c r="KXK37" s="4560"/>
      <c r="KXL37" s="4560"/>
      <c r="KXM37" s="4560"/>
      <c r="KXN37" s="4560"/>
      <c r="KXO37" s="4560"/>
      <c r="KXP37" s="4560"/>
      <c r="KXQ37" s="4560"/>
      <c r="KXR37" s="4560"/>
      <c r="KXS37" s="4560"/>
      <c r="KXT37" s="4560"/>
      <c r="KXU37" s="4560"/>
      <c r="KXV37" s="4560"/>
      <c r="KXW37" s="4560"/>
      <c r="KXX37" s="4560"/>
      <c r="KXY37" s="4560"/>
      <c r="KXZ37" s="4560"/>
      <c r="KYA37" s="4560"/>
      <c r="KYB37" s="4560"/>
      <c r="KYC37" s="4560"/>
      <c r="KYD37" s="4560"/>
      <c r="KYE37" s="4560"/>
      <c r="KYF37" s="4560"/>
      <c r="KYG37" s="4560"/>
      <c r="KYH37" s="4560"/>
      <c r="KYI37" s="4560"/>
      <c r="KYJ37" s="4560"/>
      <c r="KYK37" s="4560"/>
      <c r="KYL37" s="4560"/>
      <c r="KYM37" s="4560"/>
      <c r="KYN37" s="4560"/>
      <c r="KYO37" s="4560"/>
      <c r="KYP37" s="4560"/>
      <c r="KYQ37" s="4560"/>
      <c r="KYR37" s="4560"/>
      <c r="KYS37" s="4560"/>
      <c r="KYT37" s="4560"/>
      <c r="KYU37" s="4560"/>
      <c r="KYV37" s="4560"/>
      <c r="KYW37" s="4560"/>
      <c r="KYX37" s="4560"/>
      <c r="KYY37" s="4560"/>
      <c r="KYZ37" s="4560"/>
      <c r="KZA37" s="4560"/>
      <c r="KZB37" s="4560"/>
      <c r="KZC37" s="4560"/>
      <c r="KZD37" s="4560"/>
      <c r="KZE37" s="4560"/>
      <c r="KZF37" s="4560"/>
      <c r="KZG37" s="4560"/>
      <c r="KZH37" s="4560"/>
      <c r="KZI37" s="4560"/>
      <c r="KZJ37" s="4560"/>
      <c r="KZK37" s="4560"/>
      <c r="KZL37" s="4560"/>
      <c r="KZM37" s="4560"/>
      <c r="KZN37" s="4560"/>
      <c r="KZO37" s="4560"/>
      <c r="KZP37" s="4560"/>
      <c r="KZQ37" s="4560"/>
      <c r="KZR37" s="4560"/>
      <c r="KZS37" s="4560"/>
      <c r="KZT37" s="4560"/>
      <c r="KZU37" s="4560"/>
      <c r="KZV37" s="4560"/>
      <c r="KZW37" s="4560"/>
      <c r="KZX37" s="4560"/>
      <c r="KZY37" s="4560"/>
      <c r="KZZ37" s="4560"/>
      <c r="LAA37" s="4560"/>
      <c r="LAB37" s="4560"/>
      <c r="LAC37" s="4560"/>
      <c r="LAD37" s="4560"/>
      <c r="LAE37" s="4560"/>
      <c r="LAF37" s="4560"/>
      <c r="LAG37" s="4560"/>
      <c r="LAH37" s="4560"/>
      <c r="LAI37" s="4560"/>
      <c r="LAJ37" s="4560"/>
      <c r="LAK37" s="4560"/>
      <c r="LAL37" s="4560"/>
      <c r="LAM37" s="4560"/>
      <c r="LAN37" s="4560"/>
      <c r="LAO37" s="4560"/>
      <c r="LAP37" s="4560"/>
      <c r="LAQ37" s="4560"/>
      <c r="LAR37" s="4560"/>
      <c r="LAS37" s="4560"/>
      <c r="LAT37" s="4560"/>
      <c r="LAU37" s="4560"/>
      <c r="LAV37" s="4560"/>
      <c r="LAW37" s="4560"/>
      <c r="LAX37" s="4560"/>
      <c r="LAY37" s="4560"/>
      <c r="LAZ37" s="4560"/>
      <c r="LBA37" s="4560"/>
      <c r="LBB37" s="4560"/>
      <c r="LBC37" s="4560"/>
      <c r="LBD37" s="4560"/>
      <c r="LBE37" s="4560"/>
      <c r="LBF37" s="4560"/>
      <c r="LBG37" s="4560"/>
      <c r="LBH37" s="4560"/>
      <c r="LBI37" s="4560"/>
      <c r="LBJ37" s="4560"/>
      <c r="LBK37" s="4560"/>
      <c r="LBL37" s="4560"/>
      <c r="LBM37" s="4560"/>
      <c r="LBN37" s="4560"/>
      <c r="LBO37" s="4560"/>
      <c r="LBP37" s="4560"/>
      <c r="LBQ37" s="4560"/>
      <c r="LBR37" s="4560"/>
      <c r="LBS37" s="4560"/>
      <c r="LBT37" s="4560"/>
      <c r="LBU37" s="4560"/>
      <c r="LBV37" s="4560"/>
      <c r="LBW37" s="4560"/>
      <c r="LBX37" s="4560"/>
      <c r="LBY37" s="4560"/>
      <c r="LBZ37" s="4560"/>
      <c r="LCA37" s="4560"/>
      <c r="LCB37" s="4560"/>
      <c r="LCC37" s="4560"/>
      <c r="LCD37" s="4560"/>
      <c r="LCE37" s="4560"/>
      <c r="LCF37" s="4560"/>
      <c r="LCG37" s="4560"/>
      <c r="LCH37" s="4560"/>
      <c r="LCI37" s="4560"/>
      <c r="LCJ37" s="4560"/>
      <c r="LCK37" s="4560"/>
      <c r="LCL37" s="4560"/>
      <c r="LCM37" s="4560"/>
      <c r="LCN37" s="4560"/>
      <c r="LCO37" s="4560"/>
      <c r="LCP37" s="4560"/>
      <c r="LCQ37" s="4560"/>
      <c r="LCR37" s="4560"/>
      <c r="LCS37" s="4560"/>
      <c r="LCT37" s="4560"/>
      <c r="LCU37" s="4560"/>
      <c r="LCV37" s="4560"/>
      <c r="LCW37" s="4560"/>
      <c r="LCX37" s="4560"/>
      <c r="LCY37" s="4560"/>
      <c r="LCZ37" s="4560"/>
      <c r="LDA37" s="4560"/>
      <c r="LDB37" s="4560"/>
      <c r="LDC37" s="4560"/>
      <c r="LDD37" s="4560"/>
      <c r="LDE37" s="4560"/>
      <c r="LDF37" s="4560"/>
      <c r="LDG37" s="4560"/>
      <c r="LDH37" s="4560"/>
      <c r="LDI37" s="4560"/>
      <c r="LDJ37" s="4560"/>
      <c r="LDK37" s="4560"/>
      <c r="LDL37" s="4560"/>
      <c r="LDM37" s="4560"/>
      <c r="LDN37" s="4560"/>
      <c r="LDO37" s="4560"/>
      <c r="LDP37" s="4560"/>
      <c r="LDQ37" s="4560"/>
      <c r="LDR37" s="4560"/>
      <c r="LDS37" s="4560"/>
      <c r="LDT37" s="4560"/>
      <c r="LDU37" s="4560"/>
      <c r="LDV37" s="4560"/>
      <c r="LDW37" s="4560"/>
      <c r="LDX37" s="4560"/>
      <c r="LDY37" s="4560"/>
      <c r="LDZ37" s="4560"/>
      <c r="LEA37" s="4560"/>
      <c r="LEB37" s="4560"/>
      <c r="LEC37" s="4560"/>
      <c r="LED37" s="4560"/>
      <c r="LEE37" s="4560"/>
      <c r="LEF37" s="4560"/>
      <c r="LEG37" s="4560"/>
      <c r="LEH37" s="4560"/>
      <c r="LEI37" s="4560"/>
      <c r="LEJ37" s="4560"/>
      <c r="LEK37" s="4560"/>
      <c r="LEL37" s="4560"/>
      <c r="LEM37" s="4560"/>
      <c r="LEN37" s="4560"/>
      <c r="LEO37" s="4560"/>
      <c r="LEP37" s="4560"/>
      <c r="LEQ37" s="4560"/>
      <c r="LER37" s="4560"/>
      <c r="LES37" s="4560"/>
      <c r="LET37" s="4560"/>
      <c r="LEU37" s="4560"/>
      <c r="LEV37" s="4560"/>
      <c r="LEW37" s="4560"/>
      <c r="LEX37" s="4560"/>
      <c r="LEY37" s="4560"/>
      <c r="LEZ37" s="4560"/>
      <c r="LFA37" s="4560"/>
      <c r="LFB37" s="4560"/>
      <c r="LFC37" s="4560"/>
      <c r="LFD37" s="4560"/>
      <c r="LFE37" s="4560"/>
      <c r="LFF37" s="4560"/>
      <c r="LFG37" s="4560"/>
      <c r="LFH37" s="4560"/>
      <c r="LFI37" s="4560"/>
      <c r="LFJ37" s="4560"/>
      <c r="LFK37" s="4560"/>
      <c r="LFL37" s="4560"/>
      <c r="LFM37" s="4560"/>
      <c r="LFN37" s="4560"/>
      <c r="LFO37" s="4560"/>
      <c r="LFP37" s="4560"/>
      <c r="LFQ37" s="4560"/>
      <c r="LFR37" s="4560"/>
      <c r="LFS37" s="4560"/>
      <c r="LFT37" s="4560"/>
      <c r="LFU37" s="4560"/>
      <c r="LFV37" s="4560"/>
      <c r="LFW37" s="4560"/>
      <c r="LFX37" s="4560"/>
      <c r="LFY37" s="4560"/>
      <c r="LFZ37" s="4560"/>
      <c r="LGA37" s="4560"/>
      <c r="LGB37" s="4560"/>
      <c r="LGC37" s="4560"/>
      <c r="LGD37" s="4560"/>
      <c r="LGE37" s="4560"/>
      <c r="LGF37" s="4560"/>
      <c r="LGG37" s="4560"/>
      <c r="LGH37" s="4560"/>
      <c r="LGI37" s="4560"/>
      <c r="LGJ37" s="4560"/>
      <c r="LGK37" s="4560"/>
      <c r="LGL37" s="4560"/>
      <c r="LGM37" s="4560"/>
      <c r="LGN37" s="4560"/>
      <c r="LGO37" s="4560"/>
      <c r="LGP37" s="4560"/>
      <c r="LGQ37" s="4560"/>
      <c r="LGR37" s="4560"/>
      <c r="LGS37" s="4560"/>
      <c r="LGT37" s="4560"/>
      <c r="LGU37" s="4560"/>
      <c r="LGV37" s="4560"/>
      <c r="LGW37" s="4560"/>
      <c r="LGX37" s="4560"/>
      <c r="LGY37" s="4560"/>
      <c r="LGZ37" s="4560"/>
      <c r="LHA37" s="4560"/>
      <c r="LHB37" s="4560"/>
      <c r="LHC37" s="4560"/>
      <c r="LHD37" s="4560"/>
      <c r="LHE37" s="4560"/>
      <c r="LHF37" s="4560"/>
      <c r="LHG37" s="4560"/>
      <c r="LHH37" s="4560"/>
      <c r="LHI37" s="4560"/>
      <c r="LHJ37" s="4560"/>
      <c r="LHK37" s="4560"/>
      <c r="LHL37" s="4560"/>
      <c r="LHM37" s="4560"/>
      <c r="LHN37" s="4560"/>
      <c r="LHO37" s="4560"/>
      <c r="LHP37" s="4560"/>
      <c r="LHQ37" s="4560"/>
      <c r="LHR37" s="4560"/>
      <c r="LHS37" s="4560"/>
      <c r="LHT37" s="4560"/>
      <c r="LHU37" s="4560"/>
      <c r="LHV37" s="4560"/>
      <c r="LHW37" s="4560"/>
      <c r="LHX37" s="4560"/>
      <c r="LHY37" s="4560"/>
      <c r="LHZ37" s="4560"/>
      <c r="LIA37" s="4560"/>
      <c r="LIB37" s="4560"/>
      <c r="LIC37" s="4560"/>
      <c r="LID37" s="4560"/>
      <c r="LIE37" s="4560"/>
      <c r="LIF37" s="4560"/>
      <c r="LIG37" s="4560"/>
      <c r="LIH37" s="4560"/>
      <c r="LII37" s="4560"/>
      <c r="LIJ37" s="4560"/>
      <c r="LIK37" s="4560"/>
      <c r="LIL37" s="4560"/>
      <c r="LIM37" s="4560"/>
      <c r="LIN37" s="4560"/>
      <c r="LIO37" s="4560"/>
      <c r="LIP37" s="4560"/>
      <c r="LIQ37" s="4560"/>
      <c r="LIR37" s="4560"/>
      <c r="LIS37" s="4560"/>
      <c r="LIT37" s="4560"/>
      <c r="LIU37" s="4560"/>
      <c r="LIV37" s="4560"/>
      <c r="LIW37" s="4560"/>
      <c r="LIX37" s="4560"/>
      <c r="LIY37" s="4560"/>
      <c r="LIZ37" s="4560"/>
      <c r="LJA37" s="4560"/>
      <c r="LJB37" s="4560"/>
      <c r="LJC37" s="4560"/>
      <c r="LJD37" s="4560"/>
      <c r="LJE37" s="4560"/>
      <c r="LJF37" s="4560"/>
      <c r="LJG37" s="4560"/>
      <c r="LJH37" s="4560"/>
      <c r="LJI37" s="4560"/>
      <c r="LJJ37" s="4560"/>
      <c r="LJK37" s="4560"/>
      <c r="LJL37" s="4560"/>
      <c r="LJM37" s="4560"/>
      <c r="LJN37" s="4560"/>
      <c r="LJO37" s="4560"/>
      <c r="LJP37" s="4560"/>
      <c r="LJQ37" s="4560"/>
      <c r="LJR37" s="4560"/>
      <c r="LJS37" s="4560"/>
      <c r="LJT37" s="4560"/>
      <c r="LJU37" s="4560"/>
      <c r="LJV37" s="4560"/>
      <c r="LJW37" s="4560"/>
      <c r="LJX37" s="4560"/>
      <c r="LJY37" s="4560"/>
      <c r="LJZ37" s="4560"/>
      <c r="LKA37" s="4560"/>
      <c r="LKB37" s="4560"/>
      <c r="LKC37" s="4560"/>
      <c r="LKD37" s="4560"/>
      <c r="LKE37" s="4560"/>
      <c r="LKF37" s="4560"/>
      <c r="LKG37" s="4560"/>
      <c r="LKH37" s="4560"/>
      <c r="LKI37" s="4560"/>
      <c r="LKJ37" s="4560"/>
      <c r="LKK37" s="4560"/>
      <c r="LKL37" s="4560"/>
      <c r="LKM37" s="4560"/>
      <c r="LKN37" s="4560"/>
      <c r="LKO37" s="4560"/>
      <c r="LKP37" s="4560"/>
      <c r="LKQ37" s="4560"/>
      <c r="LKR37" s="4560"/>
      <c r="LKS37" s="4560"/>
      <c r="LKT37" s="4560"/>
      <c r="LKU37" s="4560"/>
      <c r="LKV37" s="4560"/>
      <c r="LKW37" s="4560"/>
      <c r="LKX37" s="4560"/>
      <c r="LKY37" s="4560"/>
      <c r="LKZ37" s="4560"/>
      <c r="LLA37" s="4560"/>
      <c r="LLB37" s="4560"/>
      <c r="LLC37" s="4560"/>
      <c r="LLD37" s="4560"/>
      <c r="LLE37" s="4560"/>
      <c r="LLF37" s="4560"/>
      <c r="LLG37" s="4560"/>
      <c r="LLH37" s="4560"/>
      <c r="LLI37" s="4560"/>
      <c r="LLJ37" s="4560"/>
      <c r="LLK37" s="4560"/>
      <c r="LLL37" s="4560"/>
      <c r="LLM37" s="4560"/>
      <c r="LLN37" s="4560"/>
      <c r="LLO37" s="4560"/>
      <c r="LLP37" s="4560"/>
      <c r="LLQ37" s="4560"/>
      <c r="LLR37" s="4560"/>
      <c r="LLS37" s="4560"/>
      <c r="LLT37" s="4560"/>
      <c r="LLU37" s="4560"/>
      <c r="LLV37" s="4560"/>
      <c r="LLW37" s="4560"/>
      <c r="LLX37" s="4560"/>
      <c r="LLY37" s="4560"/>
      <c r="LLZ37" s="4560"/>
      <c r="LMA37" s="4560"/>
      <c r="LMB37" s="4560"/>
      <c r="LMC37" s="4560"/>
      <c r="LMD37" s="4560"/>
      <c r="LME37" s="4560"/>
      <c r="LMF37" s="4560"/>
      <c r="LMG37" s="4560"/>
      <c r="LMH37" s="4560"/>
      <c r="LMI37" s="4560"/>
      <c r="LMJ37" s="4560"/>
      <c r="LMK37" s="4560"/>
      <c r="LML37" s="4560"/>
      <c r="LMM37" s="4560"/>
      <c r="LMN37" s="4560"/>
      <c r="LMO37" s="4560"/>
      <c r="LMP37" s="4560"/>
      <c r="LMQ37" s="4560"/>
      <c r="LMR37" s="4560"/>
      <c r="LMS37" s="4560"/>
      <c r="LMT37" s="4560"/>
      <c r="LMU37" s="4560"/>
      <c r="LMV37" s="4560"/>
      <c r="LMW37" s="4560"/>
      <c r="LMX37" s="4560"/>
      <c r="LMY37" s="4560"/>
      <c r="LMZ37" s="4560"/>
      <c r="LNA37" s="4560"/>
      <c r="LNB37" s="4560"/>
      <c r="LNC37" s="4560"/>
      <c r="LND37" s="4560"/>
      <c r="LNE37" s="4560"/>
      <c r="LNF37" s="4560"/>
      <c r="LNG37" s="4560"/>
      <c r="LNH37" s="4560"/>
      <c r="LNI37" s="4560"/>
      <c r="LNJ37" s="4560"/>
      <c r="LNK37" s="4560"/>
      <c r="LNL37" s="4560"/>
      <c r="LNM37" s="4560"/>
      <c r="LNN37" s="4560"/>
      <c r="LNO37" s="4560"/>
      <c r="LNP37" s="4560"/>
      <c r="LNQ37" s="4560"/>
      <c r="LNR37" s="4560"/>
      <c r="LNS37" s="4560"/>
      <c r="LNT37" s="4560"/>
      <c r="LNU37" s="4560"/>
      <c r="LNV37" s="4560"/>
      <c r="LNW37" s="4560"/>
      <c r="LNX37" s="4560"/>
      <c r="LNY37" s="4560"/>
      <c r="LNZ37" s="4560"/>
      <c r="LOA37" s="4560"/>
      <c r="LOB37" s="4560"/>
      <c r="LOC37" s="4560"/>
      <c r="LOD37" s="4560"/>
      <c r="LOE37" s="4560"/>
      <c r="LOF37" s="4560"/>
      <c r="LOG37" s="4560"/>
      <c r="LOH37" s="4560"/>
      <c r="LOI37" s="4560"/>
      <c r="LOJ37" s="4560"/>
      <c r="LOK37" s="4560"/>
      <c r="LOL37" s="4560"/>
      <c r="LOM37" s="4560"/>
      <c r="LON37" s="4560"/>
      <c r="LOO37" s="4560"/>
      <c r="LOP37" s="4560"/>
      <c r="LOQ37" s="4560"/>
      <c r="LOR37" s="4560"/>
      <c r="LOS37" s="4560"/>
      <c r="LOT37" s="4560"/>
      <c r="LOU37" s="4560"/>
      <c r="LOV37" s="4560"/>
      <c r="LOW37" s="4560"/>
      <c r="LOX37" s="4560"/>
      <c r="LOY37" s="4560"/>
      <c r="LOZ37" s="4560"/>
      <c r="LPA37" s="4560"/>
      <c r="LPB37" s="4560"/>
      <c r="LPC37" s="4560"/>
      <c r="LPD37" s="4560"/>
      <c r="LPE37" s="4560"/>
      <c r="LPF37" s="4560"/>
      <c r="LPG37" s="4560"/>
      <c r="LPH37" s="4560"/>
      <c r="LPI37" s="4560"/>
      <c r="LPJ37" s="4560"/>
      <c r="LPK37" s="4560"/>
      <c r="LPL37" s="4560"/>
      <c r="LPM37" s="4560"/>
      <c r="LPN37" s="4560"/>
      <c r="LPO37" s="4560"/>
      <c r="LPP37" s="4560"/>
      <c r="LPQ37" s="4560"/>
      <c r="LPR37" s="4560"/>
      <c r="LPS37" s="4560"/>
      <c r="LPT37" s="4560"/>
      <c r="LPU37" s="4560"/>
      <c r="LPV37" s="4560"/>
      <c r="LPW37" s="4560"/>
      <c r="LPX37" s="4560"/>
      <c r="LPY37" s="4560"/>
      <c r="LPZ37" s="4560"/>
      <c r="LQA37" s="4560"/>
      <c r="LQB37" s="4560"/>
      <c r="LQC37" s="4560"/>
      <c r="LQD37" s="4560"/>
      <c r="LQE37" s="4560"/>
      <c r="LQF37" s="4560"/>
      <c r="LQG37" s="4560"/>
      <c r="LQH37" s="4560"/>
      <c r="LQI37" s="4560"/>
      <c r="LQJ37" s="4560"/>
      <c r="LQK37" s="4560"/>
      <c r="LQL37" s="4560"/>
      <c r="LQM37" s="4560"/>
      <c r="LQN37" s="4560"/>
      <c r="LQO37" s="4560"/>
      <c r="LQP37" s="4560"/>
      <c r="LQQ37" s="4560"/>
      <c r="LQR37" s="4560"/>
      <c r="LQS37" s="4560"/>
      <c r="LQT37" s="4560"/>
      <c r="LQU37" s="4560"/>
      <c r="LQV37" s="4560"/>
      <c r="LQW37" s="4560"/>
      <c r="LQX37" s="4560"/>
      <c r="LQY37" s="4560"/>
      <c r="LQZ37" s="4560"/>
      <c r="LRA37" s="4560"/>
      <c r="LRB37" s="4560"/>
      <c r="LRC37" s="4560"/>
      <c r="LRD37" s="4560"/>
      <c r="LRE37" s="4560"/>
      <c r="LRF37" s="4560"/>
      <c r="LRG37" s="4560"/>
      <c r="LRH37" s="4560"/>
      <c r="LRI37" s="4560"/>
      <c r="LRJ37" s="4560"/>
      <c r="LRK37" s="4560"/>
      <c r="LRL37" s="4560"/>
      <c r="LRM37" s="4560"/>
      <c r="LRN37" s="4560"/>
      <c r="LRO37" s="4560"/>
      <c r="LRP37" s="4560"/>
      <c r="LRQ37" s="4560"/>
      <c r="LRR37" s="4560"/>
      <c r="LRS37" s="4560"/>
      <c r="LRT37" s="4560"/>
      <c r="LRU37" s="4560"/>
      <c r="LRV37" s="4560"/>
      <c r="LRW37" s="4560"/>
      <c r="LRX37" s="4560"/>
      <c r="LRY37" s="4560"/>
      <c r="LRZ37" s="4560"/>
      <c r="LSA37" s="4560"/>
      <c r="LSB37" s="4560"/>
      <c r="LSC37" s="4560"/>
      <c r="LSD37" s="4560"/>
      <c r="LSE37" s="4560"/>
      <c r="LSF37" s="4560"/>
      <c r="LSG37" s="4560"/>
      <c r="LSH37" s="4560"/>
      <c r="LSI37" s="4560"/>
      <c r="LSJ37" s="4560"/>
      <c r="LSK37" s="4560"/>
      <c r="LSL37" s="4560"/>
      <c r="LSM37" s="4560"/>
      <c r="LSN37" s="4560"/>
      <c r="LSO37" s="4560"/>
      <c r="LSP37" s="4560"/>
      <c r="LSQ37" s="4560"/>
      <c r="LSR37" s="4560"/>
      <c r="LSS37" s="4560"/>
      <c r="LST37" s="4560"/>
      <c r="LSU37" s="4560"/>
      <c r="LSV37" s="4560"/>
      <c r="LSW37" s="4560"/>
      <c r="LSX37" s="4560"/>
      <c r="LSY37" s="4560"/>
      <c r="LSZ37" s="4560"/>
      <c r="LTA37" s="4560"/>
      <c r="LTB37" s="4560"/>
      <c r="LTC37" s="4560"/>
      <c r="LTD37" s="4560"/>
      <c r="LTE37" s="4560"/>
      <c r="LTF37" s="4560"/>
      <c r="LTG37" s="4560"/>
      <c r="LTH37" s="4560"/>
      <c r="LTI37" s="4560"/>
      <c r="LTJ37" s="4560"/>
      <c r="LTK37" s="4560"/>
      <c r="LTL37" s="4560"/>
      <c r="LTM37" s="4560"/>
      <c r="LTN37" s="4560"/>
      <c r="LTO37" s="4560"/>
      <c r="LTP37" s="4560"/>
      <c r="LTQ37" s="4560"/>
      <c r="LTR37" s="4560"/>
      <c r="LTS37" s="4560"/>
      <c r="LTT37" s="4560"/>
      <c r="LTU37" s="4560"/>
      <c r="LTV37" s="4560"/>
      <c r="LTW37" s="4560"/>
      <c r="LTX37" s="4560"/>
      <c r="LTY37" s="4560"/>
      <c r="LTZ37" s="4560"/>
      <c r="LUA37" s="4560"/>
      <c r="LUB37" s="4560"/>
      <c r="LUC37" s="4560"/>
      <c r="LUD37" s="4560"/>
      <c r="LUE37" s="4560"/>
      <c r="LUF37" s="4560"/>
      <c r="LUG37" s="4560"/>
      <c r="LUH37" s="4560"/>
      <c r="LUI37" s="4560"/>
      <c r="LUJ37" s="4560"/>
      <c r="LUK37" s="4560"/>
      <c r="LUL37" s="4560"/>
      <c r="LUM37" s="4560"/>
      <c r="LUN37" s="4560"/>
      <c r="LUO37" s="4560"/>
      <c r="LUP37" s="4560"/>
      <c r="LUQ37" s="4560"/>
      <c r="LUR37" s="4560"/>
      <c r="LUS37" s="4560"/>
      <c r="LUT37" s="4560"/>
      <c r="LUU37" s="4560"/>
      <c r="LUV37" s="4560"/>
      <c r="LUW37" s="4560"/>
      <c r="LUX37" s="4560"/>
      <c r="LUY37" s="4560"/>
      <c r="LUZ37" s="4560"/>
      <c r="LVA37" s="4560"/>
      <c r="LVB37" s="4560"/>
      <c r="LVC37" s="4560"/>
      <c r="LVD37" s="4560"/>
      <c r="LVE37" s="4560"/>
      <c r="LVF37" s="4560"/>
      <c r="LVG37" s="4560"/>
      <c r="LVH37" s="4560"/>
      <c r="LVI37" s="4560"/>
      <c r="LVJ37" s="4560"/>
      <c r="LVK37" s="4560"/>
      <c r="LVL37" s="4560"/>
      <c r="LVM37" s="4560"/>
      <c r="LVN37" s="4560"/>
      <c r="LVO37" s="4560"/>
      <c r="LVP37" s="4560"/>
      <c r="LVQ37" s="4560"/>
      <c r="LVR37" s="4560"/>
      <c r="LVS37" s="4560"/>
      <c r="LVT37" s="4560"/>
      <c r="LVU37" s="4560"/>
      <c r="LVV37" s="4560"/>
      <c r="LVW37" s="4560"/>
      <c r="LVX37" s="4560"/>
      <c r="LVY37" s="4560"/>
      <c r="LVZ37" s="4560"/>
      <c r="LWA37" s="4560"/>
      <c r="LWB37" s="4560"/>
      <c r="LWC37" s="4560"/>
      <c r="LWD37" s="4560"/>
      <c r="LWE37" s="4560"/>
      <c r="LWF37" s="4560"/>
      <c r="LWG37" s="4560"/>
      <c r="LWH37" s="4560"/>
      <c r="LWI37" s="4560"/>
      <c r="LWJ37" s="4560"/>
      <c r="LWK37" s="4560"/>
      <c r="LWL37" s="4560"/>
      <c r="LWM37" s="4560"/>
      <c r="LWN37" s="4560"/>
      <c r="LWO37" s="4560"/>
      <c r="LWP37" s="4560"/>
      <c r="LWQ37" s="4560"/>
      <c r="LWR37" s="4560"/>
      <c r="LWS37" s="4560"/>
      <c r="LWT37" s="4560"/>
      <c r="LWU37" s="4560"/>
      <c r="LWV37" s="4560"/>
      <c r="LWW37" s="4560"/>
      <c r="LWX37" s="4560"/>
      <c r="LWY37" s="4560"/>
      <c r="LWZ37" s="4560"/>
      <c r="LXA37" s="4560"/>
      <c r="LXB37" s="4560"/>
      <c r="LXC37" s="4560"/>
      <c r="LXD37" s="4560"/>
      <c r="LXE37" s="4560"/>
      <c r="LXF37" s="4560"/>
      <c r="LXG37" s="4560"/>
      <c r="LXH37" s="4560"/>
      <c r="LXI37" s="4560"/>
      <c r="LXJ37" s="4560"/>
      <c r="LXK37" s="4560"/>
      <c r="LXL37" s="4560"/>
      <c r="LXM37" s="4560"/>
      <c r="LXN37" s="4560"/>
      <c r="LXO37" s="4560"/>
      <c r="LXP37" s="4560"/>
      <c r="LXQ37" s="4560"/>
      <c r="LXR37" s="4560"/>
      <c r="LXS37" s="4560"/>
      <c r="LXT37" s="4560"/>
      <c r="LXU37" s="4560"/>
      <c r="LXV37" s="4560"/>
      <c r="LXW37" s="4560"/>
      <c r="LXX37" s="4560"/>
      <c r="LXY37" s="4560"/>
      <c r="LXZ37" s="4560"/>
      <c r="LYA37" s="4560"/>
      <c r="LYB37" s="4560"/>
      <c r="LYC37" s="4560"/>
      <c r="LYD37" s="4560"/>
      <c r="LYE37" s="4560"/>
      <c r="LYF37" s="4560"/>
      <c r="LYG37" s="4560"/>
      <c r="LYH37" s="4560"/>
      <c r="LYI37" s="4560"/>
      <c r="LYJ37" s="4560"/>
      <c r="LYK37" s="4560"/>
      <c r="LYL37" s="4560"/>
      <c r="LYM37" s="4560"/>
      <c r="LYN37" s="4560"/>
      <c r="LYO37" s="4560"/>
      <c r="LYP37" s="4560"/>
      <c r="LYQ37" s="4560"/>
      <c r="LYR37" s="4560"/>
      <c r="LYS37" s="4560"/>
      <c r="LYT37" s="4560"/>
      <c r="LYU37" s="4560"/>
      <c r="LYV37" s="4560"/>
      <c r="LYW37" s="4560"/>
      <c r="LYX37" s="4560"/>
      <c r="LYY37" s="4560"/>
      <c r="LYZ37" s="4560"/>
      <c r="LZA37" s="4560"/>
      <c r="LZB37" s="4560"/>
      <c r="LZC37" s="4560"/>
      <c r="LZD37" s="4560"/>
      <c r="LZE37" s="4560"/>
      <c r="LZF37" s="4560"/>
      <c r="LZG37" s="4560"/>
      <c r="LZH37" s="4560"/>
      <c r="LZI37" s="4560"/>
      <c r="LZJ37" s="4560"/>
      <c r="LZK37" s="4560"/>
      <c r="LZL37" s="4560"/>
      <c r="LZM37" s="4560"/>
      <c r="LZN37" s="4560"/>
      <c r="LZO37" s="4560"/>
      <c r="LZP37" s="4560"/>
      <c r="LZQ37" s="4560"/>
      <c r="LZR37" s="4560"/>
      <c r="LZS37" s="4560"/>
      <c r="LZT37" s="4560"/>
      <c r="LZU37" s="4560"/>
      <c r="LZV37" s="4560"/>
      <c r="LZW37" s="4560"/>
      <c r="LZX37" s="4560"/>
      <c r="LZY37" s="4560"/>
      <c r="LZZ37" s="4560"/>
      <c r="MAA37" s="4560"/>
      <c r="MAB37" s="4560"/>
      <c r="MAC37" s="4560"/>
      <c r="MAD37" s="4560"/>
      <c r="MAE37" s="4560"/>
      <c r="MAF37" s="4560"/>
      <c r="MAG37" s="4560"/>
      <c r="MAH37" s="4560"/>
      <c r="MAI37" s="4560"/>
      <c r="MAJ37" s="4560"/>
      <c r="MAK37" s="4560"/>
      <c r="MAL37" s="4560"/>
      <c r="MAM37" s="4560"/>
      <c r="MAN37" s="4560"/>
      <c r="MAO37" s="4560"/>
      <c r="MAP37" s="4560"/>
      <c r="MAQ37" s="4560"/>
      <c r="MAR37" s="4560"/>
      <c r="MAS37" s="4560"/>
      <c r="MAT37" s="4560"/>
      <c r="MAU37" s="4560"/>
      <c r="MAV37" s="4560"/>
      <c r="MAW37" s="4560"/>
      <c r="MAX37" s="4560"/>
      <c r="MAY37" s="4560"/>
      <c r="MAZ37" s="4560"/>
      <c r="MBA37" s="4560"/>
      <c r="MBB37" s="4560"/>
      <c r="MBC37" s="4560"/>
      <c r="MBD37" s="4560"/>
      <c r="MBE37" s="4560"/>
      <c r="MBF37" s="4560"/>
      <c r="MBG37" s="4560"/>
      <c r="MBH37" s="4560"/>
      <c r="MBI37" s="4560"/>
      <c r="MBJ37" s="4560"/>
      <c r="MBK37" s="4560"/>
      <c r="MBL37" s="4560"/>
      <c r="MBM37" s="4560"/>
      <c r="MBN37" s="4560"/>
      <c r="MBO37" s="4560"/>
      <c r="MBP37" s="4560"/>
      <c r="MBQ37" s="4560"/>
      <c r="MBR37" s="4560"/>
      <c r="MBS37" s="4560"/>
      <c r="MBT37" s="4560"/>
      <c r="MBU37" s="4560"/>
      <c r="MBV37" s="4560"/>
      <c r="MBW37" s="4560"/>
      <c r="MBX37" s="4560"/>
      <c r="MBY37" s="4560"/>
      <c r="MBZ37" s="4560"/>
      <c r="MCA37" s="4560"/>
      <c r="MCB37" s="4560"/>
      <c r="MCC37" s="4560"/>
      <c r="MCD37" s="4560"/>
      <c r="MCE37" s="4560"/>
      <c r="MCF37" s="4560"/>
      <c r="MCG37" s="4560"/>
      <c r="MCH37" s="4560"/>
      <c r="MCI37" s="4560"/>
      <c r="MCJ37" s="4560"/>
      <c r="MCK37" s="4560"/>
      <c r="MCL37" s="4560"/>
      <c r="MCM37" s="4560"/>
      <c r="MCN37" s="4560"/>
      <c r="MCO37" s="4560"/>
      <c r="MCP37" s="4560"/>
      <c r="MCQ37" s="4560"/>
      <c r="MCR37" s="4560"/>
      <c r="MCS37" s="4560"/>
      <c r="MCT37" s="4560"/>
      <c r="MCU37" s="4560"/>
      <c r="MCV37" s="4560"/>
      <c r="MCW37" s="4560"/>
      <c r="MCX37" s="4560"/>
      <c r="MCY37" s="4560"/>
      <c r="MCZ37" s="4560"/>
      <c r="MDA37" s="4560"/>
      <c r="MDB37" s="4560"/>
      <c r="MDC37" s="4560"/>
      <c r="MDD37" s="4560"/>
      <c r="MDE37" s="4560"/>
      <c r="MDF37" s="4560"/>
      <c r="MDG37" s="4560"/>
      <c r="MDH37" s="4560"/>
      <c r="MDI37" s="4560"/>
      <c r="MDJ37" s="4560"/>
      <c r="MDK37" s="4560"/>
      <c r="MDL37" s="4560"/>
      <c r="MDM37" s="4560"/>
      <c r="MDN37" s="4560"/>
      <c r="MDO37" s="4560"/>
      <c r="MDP37" s="4560"/>
      <c r="MDQ37" s="4560"/>
      <c r="MDR37" s="4560"/>
      <c r="MDS37" s="4560"/>
      <c r="MDT37" s="4560"/>
      <c r="MDU37" s="4560"/>
      <c r="MDV37" s="4560"/>
      <c r="MDW37" s="4560"/>
      <c r="MDX37" s="4560"/>
      <c r="MDY37" s="4560"/>
      <c r="MDZ37" s="4560"/>
      <c r="MEA37" s="4560"/>
      <c r="MEB37" s="4560"/>
      <c r="MEC37" s="4560"/>
      <c r="MED37" s="4560"/>
      <c r="MEE37" s="4560"/>
      <c r="MEF37" s="4560"/>
      <c r="MEG37" s="4560"/>
      <c r="MEH37" s="4560"/>
      <c r="MEI37" s="4560"/>
      <c r="MEJ37" s="4560"/>
      <c r="MEK37" s="4560"/>
      <c r="MEL37" s="4560"/>
      <c r="MEM37" s="4560"/>
      <c r="MEN37" s="4560"/>
      <c r="MEO37" s="4560"/>
      <c r="MEP37" s="4560"/>
      <c r="MEQ37" s="4560"/>
      <c r="MER37" s="4560"/>
      <c r="MES37" s="4560"/>
      <c r="MET37" s="4560"/>
      <c r="MEU37" s="4560"/>
      <c r="MEV37" s="4560"/>
      <c r="MEW37" s="4560"/>
      <c r="MEX37" s="4560"/>
      <c r="MEY37" s="4560"/>
      <c r="MEZ37" s="4560"/>
      <c r="MFA37" s="4560"/>
      <c r="MFB37" s="4560"/>
      <c r="MFC37" s="4560"/>
      <c r="MFD37" s="4560"/>
      <c r="MFE37" s="4560"/>
      <c r="MFF37" s="4560"/>
      <c r="MFG37" s="4560"/>
      <c r="MFH37" s="4560"/>
      <c r="MFI37" s="4560"/>
      <c r="MFJ37" s="4560"/>
      <c r="MFK37" s="4560"/>
      <c r="MFL37" s="4560"/>
      <c r="MFM37" s="4560"/>
      <c r="MFN37" s="4560"/>
      <c r="MFO37" s="4560"/>
      <c r="MFP37" s="4560"/>
      <c r="MFQ37" s="4560"/>
      <c r="MFR37" s="4560"/>
      <c r="MFS37" s="4560"/>
      <c r="MFT37" s="4560"/>
      <c r="MFU37" s="4560"/>
      <c r="MFV37" s="4560"/>
      <c r="MFW37" s="4560"/>
      <c r="MFX37" s="4560"/>
      <c r="MFY37" s="4560"/>
      <c r="MFZ37" s="4560"/>
      <c r="MGA37" s="4560"/>
      <c r="MGB37" s="4560"/>
      <c r="MGC37" s="4560"/>
      <c r="MGD37" s="4560"/>
      <c r="MGE37" s="4560"/>
      <c r="MGF37" s="4560"/>
      <c r="MGG37" s="4560"/>
      <c r="MGH37" s="4560"/>
      <c r="MGI37" s="4560"/>
      <c r="MGJ37" s="4560"/>
      <c r="MGK37" s="4560"/>
      <c r="MGL37" s="4560"/>
      <c r="MGM37" s="4560"/>
      <c r="MGN37" s="4560"/>
      <c r="MGO37" s="4560"/>
      <c r="MGP37" s="4560"/>
      <c r="MGQ37" s="4560"/>
      <c r="MGR37" s="4560"/>
      <c r="MGS37" s="4560"/>
      <c r="MGT37" s="4560"/>
      <c r="MGU37" s="4560"/>
      <c r="MGV37" s="4560"/>
      <c r="MGW37" s="4560"/>
      <c r="MGX37" s="4560"/>
      <c r="MGY37" s="4560"/>
      <c r="MGZ37" s="4560"/>
      <c r="MHA37" s="4560"/>
      <c r="MHB37" s="4560"/>
      <c r="MHC37" s="4560"/>
      <c r="MHD37" s="4560"/>
      <c r="MHE37" s="4560"/>
      <c r="MHF37" s="4560"/>
      <c r="MHG37" s="4560"/>
      <c r="MHH37" s="4560"/>
      <c r="MHI37" s="4560"/>
      <c r="MHJ37" s="4560"/>
      <c r="MHK37" s="4560"/>
      <c r="MHL37" s="4560"/>
      <c r="MHM37" s="4560"/>
      <c r="MHN37" s="4560"/>
      <c r="MHO37" s="4560"/>
      <c r="MHP37" s="4560"/>
      <c r="MHQ37" s="4560"/>
      <c r="MHR37" s="4560"/>
      <c r="MHS37" s="4560"/>
      <c r="MHT37" s="4560"/>
      <c r="MHU37" s="4560"/>
      <c r="MHV37" s="4560"/>
      <c r="MHW37" s="4560"/>
      <c r="MHX37" s="4560"/>
      <c r="MHY37" s="4560"/>
      <c r="MHZ37" s="4560"/>
      <c r="MIA37" s="4560"/>
      <c r="MIB37" s="4560"/>
      <c r="MIC37" s="4560"/>
      <c r="MID37" s="4560"/>
      <c r="MIE37" s="4560"/>
      <c r="MIF37" s="4560"/>
      <c r="MIG37" s="4560"/>
      <c r="MIH37" s="4560"/>
      <c r="MII37" s="4560"/>
      <c r="MIJ37" s="4560"/>
      <c r="MIK37" s="4560"/>
      <c r="MIL37" s="4560"/>
      <c r="MIM37" s="4560"/>
      <c r="MIN37" s="4560"/>
      <c r="MIO37" s="4560"/>
      <c r="MIP37" s="4560"/>
      <c r="MIQ37" s="4560"/>
      <c r="MIR37" s="4560"/>
      <c r="MIS37" s="4560"/>
      <c r="MIT37" s="4560"/>
      <c r="MIU37" s="4560"/>
      <c r="MIV37" s="4560"/>
      <c r="MIW37" s="4560"/>
      <c r="MIX37" s="4560"/>
      <c r="MIY37" s="4560"/>
      <c r="MIZ37" s="4560"/>
      <c r="MJA37" s="4560"/>
      <c r="MJB37" s="4560"/>
      <c r="MJC37" s="4560"/>
      <c r="MJD37" s="4560"/>
      <c r="MJE37" s="4560"/>
      <c r="MJF37" s="4560"/>
      <c r="MJG37" s="4560"/>
      <c r="MJH37" s="4560"/>
      <c r="MJI37" s="4560"/>
      <c r="MJJ37" s="4560"/>
      <c r="MJK37" s="4560"/>
      <c r="MJL37" s="4560"/>
      <c r="MJM37" s="4560"/>
      <c r="MJN37" s="4560"/>
      <c r="MJO37" s="4560"/>
      <c r="MJP37" s="4560"/>
      <c r="MJQ37" s="4560"/>
      <c r="MJR37" s="4560"/>
      <c r="MJS37" s="4560"/>
      <c r="MJT37" s="4560"/>
      <c r="MJU37" s="4560"/>
      <c r="MJV37" s="4560"/>
      <c r="MJW37" s="4560"/>
      <c r="MJX37" s="4560"/>
      <c r="MJY37" s="4560"/>
      <c r="MJZ37" s="4560"/>
      <c r="MKA37" s="4560"/>
      <c r="MKB37" s="4560"/>
      <c r="MKC37" s="4560"/>
      <c r="MKD37" s="4560"/>
      <c r="MKE37" s="4560"/>
      <c r="MKF37" s="4560"/>
      <c r="MKG37" s="4560"/>
      <c r="MKH37" s="4560"/>
      <c r="MKI37" s="4560"/>
      <c r="MKJ37" s="4560"/>
      <c r="MKK37" s="4560"/>
      <c r="MKL37" s="4560"/>
      <c r="MKM37" s="4560"/>
      <c r="MKN37" s="4560"/>
      <c r="MKO37" s="4560"/>
      <c r="MKP37" s="4560"/>
      <c r="MKQ37" s="4560"/>
      <c r="MKR37" s="4560"/>
      <c r="MKS37" s="4560"/>
      <c r="MKT37" s="4560"/>
      <c r="MKU37" s="4560"/>
      <c r="MKV37" s="4560"/>
      <c r="MKW37" s="4560"/>
      <c r="MKX37" s="4560"/>
      <c r="MKY37" s="4560"/>
      <c r="MKZ37" s="4560"/>
      <c r="MLA37" s="4560"/>
      <c r="MLB37" s="4560"/>
      <c r="MLC37" s="4560"/>
      <c r="MLD37" s="4560"/>
      <c r="MLE37" s="4560"/>
      <c r="MLF37" s="4560"/>
      <c r="MLG37" s="4560"/>
      <c r="MLH37" s="4560"/>
      <c r="MLI37" s="4560"/>
      <c r="MLJ37" s="4560"/>
      <c r="MLK37" s="4560"/>
      <c r="MLL37" s="4560"/>
      <c r="MLM37" s="4560"/>
      <c r="MLN37" s="4560"/>
      <c r="MLO37" s="4560"/>
      <c r="MLP37" s="4560"/>
      <c r="MLQ37" s="4560"/>
      <c r="MLR37" s="4560"/>
      <c r="MLS37" s="4560"/>
      <c r="MLT37" s="4560"/>
      <c r="MLU37" s="4560"/>
      <c r="MLV37" s="4560"/>
      <c r="MLW37" s="4560"/>
      <c r="MLX37" s="4560"/>
      <c r="MLY37" s="4560"/>
      <c r="MLZ37" s="4560"/>
      <c r="MMA37" s="4560"/>
      <c r="MMB37" s="4560"/>
      <c r="MMC37" s="4560"/>
      <c r="MMD37" s="4560"/>
      <c r="MME37" s="4560"/>
      <c r="MMF37" s="4560"/>
      <c r="MMG37" s="4560"/>
      <c r="MMH37" s="4560"/>
      <c r="MMI37" s="4560"/>
      <c r="MMJ37" s="4560"/>
      <c r="MMK37" s="4560"/>
      <c r="MML37" s="4560"/>
      <c r="MMM37" s="4560"/>
      <c r="MMN37" s="4560"/>
      <c r="MMO37" s="4560"/>
      <c r="MMP37" s="4560"/>
      <c r="MMQ37" s="4560"/>
      <c r="MMR37" s="4560"/>
      <c r="MMS37" s="4560"/>
      <c r="MMT37" s="4560"/>
      <c r="MMU37" s="4560"/>
      <c r="MMV37" s="4560"/>
      <c r="MMW37" s="4560"/>
      <c r="MMX37" s="4560"/>
      <c r="MMY37" s="4560"/>
      <c r="MMZ37" s="4560"/>
      <c r="MNA37" s="4560"/>
      <c r="MNB37" s="4560"/>
      <c r="MNC37" s="4560"/>
      <c r="MND37" s="4560"/>
      <c r="MNE37" s="4560"/>
      <c r="MNF37" s="4560"/>
      <c r="MNG37" s="4560"/>
      <c r="MNH37" s="4560"/>
      <c r="MNI37" s="4560"/>
      <c r="MNJ37" s="4560"/>
      <c r="MNK37" s="4560"/>
      <c r="MNL37" s="4560"/>
      <c r="MNM37" s="4560"/>
      <c r="MNN37" s="4560"/>
      <c r="MNO37" s="4560"/>
      <c r="MNP37" s="4560"/>
      <c r="MNQ37" s="4560"/>
      <c r="MNR37" s="4560"/>
      <c r="MNS37" s="4560"/>
      <c r="MNT37" s="4560"/>
      <c r="MNU37" s="4560"/>
      <c r="MNV37" s="4560"/>
      <c r="MNW37" s="4560"/>
      <c r="MNX37" s="4560"/>
      <c r="MNY37" s="4560"/>
      <c r="MNZ37" s="4560"/>
      <c r="MOA37" s="4560"/>
      <c r="MOB37" s="4560"/>
      <c r="MOC37" s="4560"/>
      <c r="MOD37" s="4560"/>
      <c r="MOE37" s="4560"/>
      <c r="MOF37" s="4560"/>
      <c r="MOG37" s="4560"/>
      <c r="MOH37" s="4560"/>
      <c r="MOI37" s="4560"/>
      <c r="MOJ37" s="4560"/>
      <c r="MOK37" s="4560"/>
      <c r="MOL37" s="4560"/>
      <c r="MOM37" s="4560"/>
      <c r="MON37" s="4560"/>
      <c r="MOO37" s="4560"/>
      <c r="MOP37" s="4560"/>
      <c r="MOQ37" s="4560"/>
      <c r="MOR37" s="4560"/>
      <c r="MOS37" s="4560"/>
      <c r="MOT37" s="4560"/>
      <c r="MOU37" s="4560"/>
      <c r="MOV37" s="4560"/>
      <c r="MOW37" s="4560"/>
      <c r="MOX37" s="4560"/>
      <c r="MOY37" s="4560"/>
      <c r="MOZ37" s="4560"/>
      <c r="MPA37" s="4560"/>
      <c r="MPB37" s="4560"/>
      <c r="MPC37" s="4560"/>
      <c r="MPD37" s="4560"/>
      <c r="MPE37" s="4560"/>
      <c r="MPF37" s="4560"/>
      <c r="MPG37" s="4560"/>
      <c r="MPH37" s="4560"/>
      <c r="MPI37" s="4560"/>
      <c r="MPJ37" s="4560"/>
      <c r="MPK37" s="4560"/>
      <c r="MPL37" s="4560"/>
      <c r="MPM37" s="4560"/>
      <c r="MPN37" s="4560"/>
      <c r="MPO37" s="4560"/>
      <c r="MPP37" s="4560"/>
      <c r="MPQ37" s="4560"/>
      <c r="MPR37" s="4560"/>
      <c r="MPS37" s="4560"/>
      <c r="MPT37" s="4560"/>
      <c r="MPU37" s="4560"/>
      <c r="MPV37" s="4560"/>
      <c r="MPW37" s="4560"/>
      <c r="MPX37" s="4560"/>
      <c r="MPY37" s="4560"/>
      <c r="MPZ37" s="4560"/>
      <c r="MQA37" s="4560"/>
      <c r="MQB37" s="4560"/>
      <c r="MQC37" s="4560"/>
      <c r="MQD37" s="4560"/>
      <c r="MQE37" s="4560"/>
      <c r="MQF37" s="4560"/>
      <c r="MQG37" s="4560"/>
      <c r="MQH37" s="4560"/>
      <c r="MQI37" s="4560"/>
      <c r="MQJ37" s="4560"/>
      <c r="MQK37" s="4560"/>
      <c r="MQL37" s="4560"/>
      <c r="MQM37" s="4560"/>
      <c r="MQN37" s="4560"/>
      <c r="MQO37" s="4560"/>
      <c r="MQP37" s="4560"/>
      <c r="MQQ37" s="4560"/>
      <c r="MQR37" s="4560"/>
      <c r="MQS37" s="4560"/>
      <c r="MQT37" s="4560"/>
      <c r="MQU37" s="4560"/>
      <c r="MQV37" s="4560"/>
      <c r="MQW37" s="4560"/>
      <c r="MQX37" s="4560"/>
      <c r="MQY37" s="4560"/>
      <c r="MQZ37" s="4560"/>
      <c r="MRA37" s="4560"/>
      <c r="MRB37" s="4560"/>
      <c r="MRC37" s="4560"/>
      <c r="MRD37" s="4560"/>
      <c r="MRE37" s="4560"/>
      <c r="MRF37" s="4560"/>
      <c r="MRG37" s="4560"/>
      <c r="MRH37" s="4560"/>
      <c r="MRI37" s="4560"/>
      <c r="MRJ37" s="4560"/>
      <c r="MRK37" s="4560"/>
      <c r="MRL37" s="4560"/>
      <c r="MRM37" s="4560"/>
      <c r="MRN37" s="4560"/>
      <c r="MRO37" s="4560"/>
      <c r="MRP37" s="4560"/>
      <c r="MRQ37" s="4560"/>
      <c r="MRR37" s="4560"/>
      <c r="MRS37" s="4560"/>
      <c r="MRT37" s="4560"/>
      <c r="MRU37" s="4560"/>
      <c r="MRV37" s="4560"/>
      <c r="MRW37" s="4560"/>
      <c r="MRX37" s="4560"/>
      <c r="MRY37" s="4560"/>
      <c r="MRZ37" s="4560"/>
      <c r="MSA37" s="4560"/>
      <c r="MSB37" s="4560"/>
      <c r="MSC37" s="4560"/>
      <c r="MSD37" s="4560"/>
      <c r="MSE37" s="4560"/>
      <c r="MSF37" s="4560"/>
      <c r="MSG37" s="4560"/>
      <c r="MSH37" s="4560"/>
      <c r="MSI37" s="4560"/>
      <c r="MSJ37" s="4560"/>
      <c r="MSK37" s="4560"/>
      <c r="MSL37" s="4560"/>
      <c r="MSM37" s="4560"/>
      <c r="MSN37" s="4560"/>
      <c r="MSO37" s="4560"/>
      <c r="MSP37" s="4560"/>
      <c r="MSQ37" s="4560"/>
      <c r="MSR37" s="4560"/>
      <c r="MSS37" s="4560"/>
      <c r="MST37" s="4560"/>
      <c r="MSU37" s="4560"/>
      <c r="MSV37" s="4560"/>
      <c r="MSW37" s="4560"/>
      <c r="MSX37" s="4560"/>
      <c r="MSY37" s="4560"/>
      <c r="MSZ37" s="4560"/>
      <c r="MTA37" s="4560"/>
      <c r="MTB37" s="4560"/>
      <c r="MTC37" s="4560"/>
      <c r="MTD37" s="4560"/>
      <c r="MTE37" s="4560"/>
      <c r="MTF37" s="4560"/>
      <c r="MTG37" s="4560"/>
      <c r="MTH37" s="4560"/>
      <c r="MTI37" s="4560"/>
      <c r="MTJ37" s="4560"/>
      <c r="MTK37" s="4560"/>
      <c r="MTL37" s="4560"/>
      <c r="MTM37" s="4560"/>
      <c r="MTN37" s="4560"/>
      <c r="MTO37" s="4560"/>
      <c r="MTP37" s="4560"/>
      <c r="MTQ37" s="4560"/>
      <c r="MTR37" s="4560"/>
      <c r="MTS37" s="4560"/>
      <c r="MTT37" s="4560"/>
      <c r="MTU37" s="4560"/>
      <c r="MTV37" s="4560"/>
      <c r="MTW37" s="4560"/>
      <c r="MTX37" s="4560"/>
      <c r="MTY37" s="4560"/>
      <c r="MTZ37" s="4560"/>
      <c r="MUA37" s="4560"/>
      <c r="MUB37" s="4560"/>
      <c r="MUC37" s="4560"/>
      <c r="MUD37" s="4560"/>
      <c r="MUE37" s="4560"/>
      <c r="MUF37" s="4560"/>
      <c r="MUG37" s="4560"/>
      <c r="MUH37" s="4560"/>
      <c r="MUI37" s="4560"/>
      <c r="MUJ37" s="4560"/>
      <c r="MUK37" s="4560"/>
      <c r="MUL37" s="4560"/>
      <c r="MUM37" s="4560"/>
      <c r="MUN37" s="4560"/>
      <c r="MUO37" s="4560"/>
      <c r="MUP37" s="4560"/>
      <c r="MUQ37" s="4560"/>
      <c r="MUR37" s="4560"/>
      <c r="MUS37" s="4560"/>
      <c r="MUT37" s="4560"/>
      <c r="MUU37" s="4560"/>
      <c r="MUV37" s="4560"/>
      <c r="MUW37" s="4560"/>
      <c r="MUX37" s="4560"/>
      <c r="MUY37" s="4560"/>
      <c r="MUZ37" s="4560"/>
      <c r="MVA37" s="4560"/>
      <c r="MVB37" s="4560"/>
      <c r="MVC37" s="4560"/>
      <c r="MVD37" s="4560"/>
      <c r="MVE37" s="4560"/>
      <c r="MVF37" s="4560"/>
      <c r="MVG37" s="4560"/>
      <c r="MVH37" s="4560"/>
      <c r="MVI37" s="4560"/>
      <c r="MVJ37" s="4560"/>
      <c r="MVK37" s="4560"/>
      <c r="MVL37" s="4560"/>
      <c r="MVM37" s="4560"/>
      <c r="MVN37" s="4560"/>
      <c r="MVO37" s="4560"/>
      <c r="MVP37" s="4560"/>
      <c r="MVQ37" s="4560"/>
      <c r="MVR37" s="4560"/>
      <c r="MVS37" s="4560"/>
      <c r="MVT37" s="4560"/>
      <c r="MVU37" s="4560"/>
      <c r="MVV37" s="4560"/>
      <c r="MVW37" s="4560"/>
      <c r="MVX37" s="4560"/>
      <c r="MVY37" s="4560"/>
      <c r="MVZ37" s="4560"/>
      <c r="MWA37" s="4560"/>
      <c r="MWB37" s="4560"/>
      <c r="MWC37" s="4560"/>
      <c r="MWD37" s="4560"/>
      <c r="MWE37" s="4560"/>
      <c r="MWF37" s="4560"/>
      <c r="MWG37" s="4560"/>
      <c r="MWH37" s="4560"/>
      <c r="MWI37" s="4560"/>
      <c r="MWJ37" s="4560"/>
      <c r="MWK37" s="4560"/>
      <c r="MWL37" s="4560"/>
      <c r="MWM37" s="4560"/>
      <c r="MWN37" s="4560"/>
      <c r="MWO37" s="4560"/>
      <c r="MWP37" s="4560"/>
      <c r="MWQ37" s="4560"/>
      <c r="MWR37" s="4560"/>
      <c r="MWS37" s="4560"/>
      <c r="MWT37" s="4560"/>
      <c r="MWU37" s="4560"/>
      <c r="MWV37" s="4560"/>
      <c r="MWW37" s="4560"/>
      <c r="MWX37" s="4560"/>
      <c r="MWY37" s="4560"/>
      <c r="MWZ37" s="4560"/>
      <c r="MXA37" s="4560"/>
      <c r="MXB37" s="4560"/>
      <c r="MXC37" s="4560"/>
      <c r="MXD37" s="4560"/>
      <c r="MXE37" s="4560"/>
      <c r="MXF37" s="4560"/>
      <c r="MXG37" s="4560"/>
      <c r="MXH37" s="4560"/>
      <c r="MXI37" s="4560"/>
      <c r="MXJ37" s="4560"/>
      <c r="MXK37" s="4560"/>
      <c r="MXL37" s="4560"/>
      <c r="MXM37" s="4560"/>
      <c r="MXN37" s="4560"/>
      <c r="MXO37" s="4560"/>
      <c r="MXP37" s="4560"/>
      <c r="MXQ37" s="4560"/>
      <c r="MXR37" s="4560"/>
      <c r="MXS37" s="4560"/>
      <c r="MXT37" s="4560"/>
      <c r="MXU37" s="4560"/>
      <c r="MXV37" s="4560"/>
      <c r="MXW37" s="4560"/>
      <c r="MXX37" s="4560"/>
      <c r="MXY37" s="4560"/>
      <c r="MXZ37" s="4560"/>
      <c r="MYA37" s="4560"/>
      <c r="MYB37" s="4560"/>
      <c r="MYC37" s="4560"/>
      <c r="MYD37" s="4560"/>
      <c r="MYE37" s="4560"/>
      <c r="MYF37" s="4560"/>
      <c r="MYG37" s="4560"/>
      <c r="MYH37" s="4560"/>
      <c r="MYI37" s="4560"/>
      <c r="MYJ37" s="4560"/>
      <c r="MYK37" s="4560"/>
      <c r="MYL37" s="4560"/>
      <c r="MYM37" s="4560"/>
      <c r="MYN37" s="4560"/>
      <c r="MYO37" s="4560"/>
      <c r="MYP37" s="4560"/>
      <c r="MYQ37" s="4560"/>
      <c r="MYR37" s="4560"/>
      <c r="MYS37" s="4560"/>
      <c r="MYT37" s="4560"/>
      <c r="MYU37" s="4560"/>
      <c r="MYV37" s="4560"/>
      <c r="MYW37" s="4560"/>
      <c r="MYX37" s="4560"/>
      <c r="MYY37" s="4560"/>
      <c r="MYZ37" s="4560"/>
      <c r="MZA37" s="4560"/>
      <c r="MZB37" s="4560"/>
      <c r="MZC37" s="4560"/>
      <c r="MZD37" s="4560"/>
      <c r="MZE37" s="4560"/>
      <c r="MZF37" s="4560"/>
      <c r="MZG37" s="4560"/>
      <c r="MZH37" s="4560"/>
      <c r="MZI37" s="4560"/>
      <c r="MZJ37" s="4560"/>
      <c r="MZK37" s="4560"/>
      <c r="MZL37" s="4560"/>
      <c r="MZM37" s="4560"/>
      <c r="MZN37" s="4560"/>
      <c r="MZO37" s="4560"/>
      <c r="MZP37" s="4560"/>
      <c r="MZQ37" s="4560"/>
      <c r="MZR37" s="4560"/>
      <c r="MZS37" s="4560"/>
      <c r="MZT37" s="4560"/>
      <c r="MZU37" s="4560"/>
      <c r="MZV37" s="4560"/>
      <c r="MZW37" s="4560"/>
      <c r="MZX37" s="4560"/>
      <c r="MZY37" s="4560"/>
      <c r="MZZ37" s="4560"/>
      <c r="NAA37" s="4560"/>
      <c r="NAB37" s="4560"/>
      <c r="NAC37" s="4560"/>
      <c r="NAD37" s="4560"/>
      <c r="NAE37" s="4560"/>
      <c r="NAF37" s="4560"/>
      <c r="NAG37" s="4560"/>
      <c r="NAH37" s="4560"/>
      <c r="NAI37" s="4560"/>
      <c r="NAJ37" s="4560"/>
      <c r="NAK37" s="4560"/>
      <c r="NAL37" s="4560"/>
      <c r="NAM37" s="4560"/>
      <c r="NAN37" s="4560"/>
      <c r="NAO37" s="4560"/>
      <c r="NAP37" s="4560"/>
      <c r="NAQ37" s="4560"/>
      <c r="NAR37" s="4560"/>
      <c r="NAS37" s="4560"/>
      <c r="NAT37" s="4560"/>
      <c r="NAU37" s="4560"/>
      <c r="NAV37" s="4560"/>
      <c r="NAW37" s="4560"/>
      <c r="NAX37" s="4560"/>
      <c r="NAY37" s="4560"/>
      <c r="NAZ37" s="4560"/>
      <c r="NBA37" s="4560"/>
      <c r="NBB37" s="4560"/>
      <c r="NBC37" s="4560"/>
      <c r="NBD37" s="4560"/>
      <c r="NBE37" s="4560"/>
      <c r="NBF37" s="4560"/>
      <c r="NBG37" s="4560"/>
      <c r="NBH37" s="4560"/>
      <c r="NBI37" s="4560"/>
      <c r="NBJ37" s="4560"/>
      <c r="NBK37" s="4560"/>
      <c r="NBL37" s="4560"/>
      <c r="NBM37" s="4560"/>
      <c r="NBN37" s="4560"/>
      <c r="NBO37" s="4560"/>
      <c r="NBP37" s="4560"/>
      <c r="NBQ37" s="4560"/>
      <c r="NBR37" s="4560"/>
      <c r="NBS37" s="4560"/>
      <c r="NBT37" s="4560"/>
      <c r="NBU37" s="4560"/>
      <c r="NBV37" s="4560"/>
      <c r="NBW37" s="4560"/>
      <c r="NBX37" s="4560"/>
      <c r="NBY37" s="4560"/>
      <c r="NBZ37" s="4560"/>
      <c r="NCA37" s="4560"/>
      <c r="NCB37" s="4560"/>
      <c r="NCC37" s="4560"/>
      <c r="NCD37" s="4560"/>
      <c r="NCE37" s="4560"/>
      <c r="NCF37" s="4560"/>
      <c r="NCG37" s="4560"/>
      <c r="NCH37" s="4560"/>
      <c r="NCI37" s="4560"/>
      <c r="NCJ37" s="4560"/>
      <c r="NCK37" s="4560"/>
      <c r="NCL37" s="4560"/>
      <c r="NCM37" s="4560"/>
      <c r="NCN37" s="4560"/>
      <c r="NCO37" s="4560"/>
      <c r="NCP37" s="4560"/>
      <c r="NCQ37" s="4560"/>
      <c r="NCR37" s="4560"/>
      <c r="NCS37" s="4560"/>
      <c r="NCT37" s="4560"/>
      <c r="NCU37" s="4560"/>
      <c r="NCV37" s="4560"/>
      <c r="NCW37" s="4560"/>
      <c r="NCX37" s="4560"/>
      <c r="NCY37" s="4560"/>
      <c r="NCZ37" s="4560"/>
      <c r="NDA37" s="4560"/>
      <c r="NDB37" s="4560"/>
      <c r="NDC37" s="4560"/>
      <c r="NDD37" s="4560"/>
      <c r="NDE37" s="4560"/>
      <c r="NDF37" s="4560"/>
      <c r="NDG37" s="4560"/>
      <c r="NDH37" s="4560"/>
      <c r="NDI37" s="4560"/>
      <c r="NDJ37" s="4560"/>
      <c r="NDK37" s="4560"/>
      <c r="NDL37" s="4560"/>
      <c r="NDM37" s="4560"/>
      <c r="NDN37" s="4560"/>
      <c r="NDO37" s="4560"/>
      <c r="NDP37" s="4560"/>
      <c r="NDQ37" s="4560"/>
      <c r="NDR37" s="4560"/>
      <c r="NDS37" s="4560"/>
      <c r="NDT37" s="4560"/>
      <c r="NDU37" s="4560"/>
      <c r="NDV37" s="4560"/>
      <c r="NDW37" s="4560"/>
      <c r="NDX37" s="4560"/>
      <c r="NDY37" s="4560"/>
      <c r="NDZ37" s="4560"/>
      <c r="NEA37" s="4560"/>
      <c r="NEB37" s="4560"/>
      <c r="NEC37" s="4560"/>
      <c r="NED37" s="4560"/>
      <c r="NEE37" s="4560"/>
      <c r="NEF37" s="4560"/>
      <c r="NEG37" s="4560"/>
      <c r="NEH37" s="4560"/>
      <c r="NEI37" s="4560"/>
      <c r="NEJ37" s="4560"/>
      <c r="NEK37" s="4560"/>
      <c r="NEL37" s="4560"/>
      <c r="NEM37" s="4560"/>
      <c r="NEN37" s="4560"/>
      <c r="NEO37" s="4560"/>
      <c r="NEP37" s="4560"/>
      <c r="NEQ37" s="4560"/>
      <c r="NER37" s="4560"/>
      <c r="NES37" s="4560"/>
      <c r="NET37" s="4560"/>
      <c r="NEU37" s="4560"/>
      <c r="NEV37" s="4560"/>
      <c r="NEW37" s="4560"/>
      <c r="NEX37" s="4560"/>
      <c r="NEY37" s="4560"/>
      <c r="NEZ37" s="4560"/>
      <c r="NFA37" s="4560"/>
      <c r="NFB37" s="4560"/>
      <c r="NFC37" s="4560"/>
      <c r="NFD37" s="4560"/>
      <c r="NFE37" s="4560"/>
      <c r="NFF37" s="4560"/>
      <c r="NFG37" s="4560"/>
      <c r="NFH37" s="4560"/>
      <c r="NFI37" s="4560"/>
      <c r="NFJ37" s="4560"/>
      <c r="NFK37" s="4560"/>
      <c r="NFL37" s="4560"/>
      <c r="NFM37" s="4560"/>
      <c r="NFN37" s="4560"/>
      <c r="NFO37" s="4560"/>
      <c r="NFP37" s="4560"/>
      <c r="NFQ37" s="4560"/>
      <c r="NFR37" s="4560"/>
      <c r="NFS37" s="4560"/>
      <c r="NFT37" s="4560"/>
      <c r="NFU37" s="4560"/>
      <c r="NFV37" s="4560"/>
      <c r="NFW37" s="4560"/>
      <c r="NFX37" s="4560"/>
      <c r="NFY37" s="4560"/>
      <c r="NFZ37" s="4560"/>
      <c r="NGA37" s="4560"/>
      <c r="NGB37" s="4560"/>
      <c r="NGC37" s="4560"/>
      <c r="NGD37" s="4560"/>
      <c r="NGE37" s="4560"/>
      <c r="NGF37" s="4560"/>
      <c r="NGG37" s="4560"/>
      <c r="NGH37" s="4560"/>
      <c r="NGI37" s="4560"/>
      <c r="NGJ37" s="4560"/>
      <c r="NGK37" s="4560"/>
      <c r="NGL37" s="4560"/>
      <c r="NGM37" s="4560"/>
      <c r="NGN37" s="4560"/>
      <c r="NGO37" s="4560"/>
      <c r="NGP37" s="4560"/>
      <c r="NGQ37" s="4560"/>
      <c r="NGR37" s="4560"/>
      <c r="NGS37" s="4560"/>
      <c r="NGT37" s="4560"/>
      <c r="NGU37" s="4560"/>
      <c r="NGV37" s="4560"/>
      <c r="NGW37" s="4560"/>
      <c r="NGX37" s="4560"/>
      <c r="NGY37" s="4560"/>
      <c r="NGZ37" s="4560"/>
      <c r="NHA37" s="4560"/>
      <c r="NHB37" s="4560"/>
      <c r="NHC37" s="4560"/>
      <c r="NHD37" s="4560"/>
      <c r="NHE37" s="4560"/>
      <c r="NHF37" s="4560"/>
      <c r="NHG37" s="4560"/>
      <c r="NHH37" s="4560"/>
      <c r="NHI37" s="4560"/>
      <c r="NHJ37" s="4560"/>
      <c r="NHK37" s="4560"/>
      <c r="NHL37" s="4560"/>
      <c r="NHM37" s="4560"/>
      <c r="NHN37" s="4560"/>
      <c r="NHO37" s="4560"/>
      <c r="NHP37" s="4560"/>
      <c r="NHQ37" s="4560"/>
      <c r="NHR37" s="4560"/>
      <c r="NHS37" s="4560"/>
      <c r="NHT37" s="4560"/>
      <c r="NHU37" s="4560"/>
      <c r="NHV37" s="4560"/>
      <c r="NHW37" s="4560"/>
      <c r="NHX37" s="4560"/>
      <c r="NHY37" s="4560"/>
      <c r="NHZ37" s="4560"/>
      <c r="NIA37" s="4560"/>
      <c r="NIB37" s="4560"/>
      <c r="NIC37" s="4560"/>
      <c r="NID37" s="4560"/>
      <c r="NIE37" s="4560"/>
      <c r="NIF37" s="4560"/>
      <c r="NIG37" s="4560"/>
      <c r="NIH37" s="4560"/>
      <c r="NII37" s="4560"/>
      <c r="NIJ37" s="4560"/>
      <c r="NIK37" s="4560"/>
      <c r="NIL37" s="4560"/>
      <c r="NIM37" s="4560"/>
      <c r="NIN37" s="4560"/>
      <c r="NIO37" s="4560"/>
      <c r="NIP37" s="4560"/>
      <c r="NIQ37" s="4560"/>
      <c r="NIR37" s="4560"/>
      <c r="NIS37" s="4560"/>
      <c r="NIT37" s="4560"/>
      <c r="NIU37" s="4560"/>
      <c r="NIV37" s="4560"/>
      <c r="NIW37" s="4560"/>
      <c r="NIX37" s="4560"/>
      <c r="NIY37" s="4560"/>
      <c r="NIZ37" s="4560"/>
      <c r="NJA37" s="4560"/>
      <c r="NJB37" s="4560"/>
      <c r="NJC37" s="4560"/>
      <c r="NJD37" s="4560"/>
      <c r="NJE37" s="4560"/>
      <c r="NJF37" s="4560"/>
      <c r="NJG37" s="4560"/>
      <c r="NJH37" s="4560"/>
      <c r="NJI37" s="4560"/>
      <c r="NJJ37" s="4560"/>
      <c r="NJK37" s="4560"/>
      <c r="NJL37" s="4560"/>
      <c r="NJM37" s="4560"/>
      <c r="NJN37" s="4560"/>
      <c r="NJO37" s="4560"/>
      <c r="NJP37" s="4560"/>
      <c r="NJQ37" s="4560"/>
      <c r="NJR37" s="4560"/>
      <c r="NJS37" s="4560"/>
      <c r="NJT37" s="4560"/>
      <c r="NJU37" s="4560"/>
      <c r="NJV37" s="4560"/>
      <c r="NJW37" s="4560"/>
      <c r="NJX37" s="4560"/>
      <c r="NJY37" s="4560"/>
      <c r="NJZ37" s="4560"/>
      <c r="NKA37" s="4560"/>
      <c r="NKB37" s="4560"/>
      <c r="NKC37" s="4560"/>
      <c r="NKD37" s="4560"/>
      <c r="NKE37" s="4560"/>
      <c r="NKF37" s="4560"/>
      <c r="NKG37" s="4560"/>
      <c r="NKH37" s="4560"/>
      <c r="NKI37" s="4560"/>
      <c r="NKJ37" s="4560"/>
      <c r="NKK37" s="4560"/>
      <c r="NKL37" s="4560"/>
      <c r="NKM37" s="4560"/>
      <c r="NKN37" s="4560"/>
      <c r="NKO37" s="4560"/>
      <c r="NKP37" s="4560"/>
      <c r="NKQ37" s="4560"/>
      <c r="NKR37" s="4560"/>
      <c r="NKS37" s="4560"/>
      <c r="NKT37" s="4560"/>
      <c r="NKU37" s="4560"/>
      <c r="NKV37" s="4560"/>
      <c r="NKW37" s="4560"/>
      <c r="NKX37" s="4560"/>
      <c r="NKY37" s="4560"/>
      <c r="NKZ37" s="4560"/>
      <c r="NLA37" s="4560"/>
      <c r="NLB37" s="4560"/>
      <c r="NLC37" s="4560"/>
      <c r="NLD37" s="4560"/>
      <c r="NLE37" s="4560"/>
      <c r="NLF37" s="4560"/>
      <c r="NLG37" s="4560"/>
      <c r="NLH37" s="4560"/>
      <c r="NLI37" s="4560"/>
      <c r="NLJ37" s="4560"/>
      <c r="NLK37" s="4560"/>
      <c r="NLL37" s="4560"/>
      <c r="NLM37" s="4560"/>
      <c r="NLN37" s="4560"/>
      <c r="NLO37" s="4560"/>
      <c r="NLP37" s="4560"/>
      <c r="NLQ37" s="4560"/>
      <c r="NLR37" s="4560"/>
      <c r="NLS37" s="4560"/>
      <c r="NLT37" s="4560"/>
      <c r="NLU37" s="4560"/>
      <c r="NLV37" s="4560"/>
      <c r="NLW37" s="4560"/>
      <c r="NLX37" s="4560"/>
      <c r="NLY37" s="4560"/>
      <c r="NLZ37" s="4560"/>
      <c r="NMA37" s="4560"/>
      <c r="NMB37" s="4560"/>
      <c r="NMC37" s="4560"/>
      <c r="NMD37" s="4560"/>
      <c r="NME37" s="4560"/>
      <c r="NMF37" s="4560"/>
      <c r="NMG37" s="4560"/>
      <c r="NMH37" s="4560"/>
      <c r="NMI37" s="4560"/>
      <c r="NMJ37" s="4560"/>
      <c r="NMK37" s="4560"/>
      <c r="NML37" s="4560"/>
      <c r="NMM37" s="4560"/>
      <c r="NMN37" s="4560"/>
      <c r="NMO37" s="4560"/>
      <c r="NMP37" s="4560"/>
      <c r="NMQ37" s="4560"/>
      <c r="NMR37" s="4560"/>
      <c r="NMS37" s="4560"/>
      <c r="NMT37" s="4560"/>
      <c r="NMU37" s="4560"/>
      <c r="NMV37" s="4560"/>
      <c r="NMW37" s="4560"/>
      <c r="NMX37" s="4560"/>
      <c r="NMY37" s="4560"/>
      <c r="NMZ37" s="4560"/>
      <c r="NNA37" s="4560"/>
      <c r="NNB37" s="4560"/>
      <c r="NNC37" s="4560"/>
      <c r="NND37" s="4560"/>
      <c r="NNE37" s="4560"/>
      <c r="NNF37" s="4560"/>
      <c r="NNG37" s="4560"/>
      <c r="NNH37" s="4560"/>
      <c r="NNI37" s="4560"/>
      <c r="NNJ37" s="4560"/>
      <c r="NNK37" s="4560"/>
      <c r="NNL37" s="4560"/>
      <c r="NNM37" s="4560"/>
      <c r="NNN37" s="4560"/>
      <c r="NNO37" s="4560"/>
      <c r="NNP37" s="4560"/>
      <c r="NNQ37" s="4560"/>
      <c r="NNR37" s="4560"/>
      <c r="NNS37" s="4560"/>
      <c r="NNT37" s="4560"/>
      <c r="NNU37" s="4560"/>
      <c r="NNV37" s="4560"/>
      <c r="NNW37" s="4560"/>
      <c r="NNX37" s="4560"/>
      <c r="NNY37" s="4560"/>
      <c r="NNZ37" s="4560"/>
      <c r="NOA37" s="4560"/>
      <c r="NOB37" s="4560"/>
      <c r="NOC37" s="4560"/>
      <c r="NOD37" s="4560"/>
      <c r="NOE37" s="4560"/>
      <c r="NOF37" s="4560"/>
      <c r="NOG37" s="4560"/>
      <c r="NOH37" s="4560"/>
      <c r="NOI37" s="4560"/>
      <c r="NOJ37" s="4560"/>
      <c r="NOK37" s="4560"/>
      <c r="NOL37" s="4560"/>
      <c r="NOM37" s="4560"/>
      <c r="NON37" s="4560"/>
      <c r="NOO37" s="4560"/>
      <c r="NOP37" s="4560"/>
      <c r="NOQ37" s="4560"/>
      <c r="NOR37" s="4560"/>
      <c r="NOS37" s="4560"/>
      <c r="NOT37" s="4560"/>
      <c r="NOU37" s="4560"/>
      <c r="NOV37" s="4560"/>
      <c r="NOW37" s="4560"/>
      <c r="NOX37" s="4560"/>
      <c r="NOY37" s="4560"/>
      <c r="NOZ37" s="4560"/>
      <c r="NPA37" s="4560"/>
      <c r="NPB37" s="4560"/>
      <c r="NPC37" s="4560"/>
      <c r="NPD37" s="4560"/>
      <c r="NPE37" s="4560"/>
      <c r="NPF37" s="4560"/>
      <c r="NPG37" s="4560"/>
      <c r="NPH37" s="4560"/>
      <c r="NPI37" s="4560"/>
      <c r="NPJ37" s="4560"/>
      <c r="NPK37" s="4560"/>
      <c r="NPL37" s="4560"/>
      <c r="NPM37" s="4560"/>
      <c r="NPN37" s="4560"/>
      <c r="NPO37" s="4560"/>
      <c r="NPP37" s="4560"/>
      <c r="NPQ37" s="4560"/>
      <c r="NPR37" s="4560"/>
      <c r="NPS37" s="4560"/>
      <c r="NPT37" s="4560"/>
      <c r="NPU37" s="4560"/>
      <c r="NPV37" s="4560"/>
      <c r="NPW37" s="4560"/>
      <c r="NPX37" s="4560"/>
      <c r="NPY37" s="4560"/>
      <c r="NPZ37" s="4560"/>
      <c r="NQA37" s="4560"/>
      <c r="NQB37" s="4560"/>
      <c r="NQC37" s="4560"/>
      <c r="NQD37" s="4560"/>
      <c r="NQE37" s="4560"/>
      <c r="NQF37" s="4560"/>
      <c r="NQG37" s="4560"/>
      <c r="NQH37" s="4560"/>
      <c r="NQI37" s="4560"/>
      <c r="NQJ37" s="4560"/>
      <c r="NQK37" s="4560"/>
      <c r="NQL37" s="4560"/>
      <c r="NQM37" s="4560"/>
      <c r="NQN37" s="4560"/>
      <c r="NQO37" s="4560"/>
      <c r="NQP37" s="4560"/>
      <c r="NQQ37" s="4560"/>
      <c r="NQR37" s="4560"/>
      <c r="NQS37" s="4560"/>
      <c r="NQT37" s="4560"/>
      <c r="NQU37" s="4560"/>
      <c r="NQV37" s="4560"/>
      <c r="NQW37" s="4560"/>
      <c r="NQX37" s="4560"/>
      <c r="NQY37" s="4560"/>
      <c r="NQZ37" s="4560"/>
      <c r="NRA37" s="4560"/>
      <c r="NRB37" s="4560"/>
      <c r="NRC37" s="4560"/>
      <c r="NRD37" s="4560"/>
      <c r="NRE37" s="4560"/>
      <c r="NRF37" s="4560"/>
      <c r="NRG37" s="4560"/>
      <c r="NRH37" s="4560"/>
      <c r="NRI37" s="4560"/>
      <c r="NRJ37" s="4560"/>
      <c r="NRK37" s="4560"/>
      <c r="NRL37" s="4560"/>
      <c r="NRM37" s="4560"/>
      <c r="NRN37" s="4560"/>
      <c r="NRO37" s="4560"/>
      <c r="NRP37" s="4560"/>
      <c r="NRQ37" s="4560"/>
      <c r="NRR37" s="4560"/>
      <c r="NRS37" s="4560"/>
      <c r="NRT37" s="4560"/>
      <c r="NRU37" s="4560"/>
      <c r="NRV37" s="4560"/>
      <c r="NRW37" s="4560"/>
      <c r="NRX37" s="4560"/>
      <c r="NRY37" s="4560"/>
      <c r="NRZ37" s="4560"/>
      <c r="NSA37" s="4560"/>
      <c r="NSB37" s="4560"/>
      <c r="NSC37" s="4560"/>
      <c r="NSD37" s="4560"/>
      <c r="NSE37" s="4560"/>
      <c r="NSF37" s="4560"/>
      <c r="NSG37" s="4560"/>
      <c r="NSH37" s="4560"/>
      <c r="NSI37" s="4560"/>
      <c r="NSJ37" s="4560"/>
      <c r="NSK37" s="4560"/>
      <c r="NSL37" s="4560"/>
      <c r="NSM37" s="4560"/>
      <c r="NSN37" s="4560"/>
      <c r="NSO37" s="4560"/>
      <c r="NSP37" s="4560"/>
      <c r="NSQ37" s="4560"/>
      <c r="NSR37" s="4560"/>
      <c r="NSS37" s="4560"/>
      <c r="NST37" s="4560"/>
      <c r="NSU37" s="4560"/>
      <c r="NSV37" s="4560"/>
      <c r="NSW37" s="4560"/>
      <c r="NSX37" s="4560"/>
      <c r="NSY37" s="4560"/>
      <c r="NSZ37" s="4560"/>
      <c r="NTA37" s="4560"/>
      <c r="NTB37" s="4560"/>
      <c r="NTC37" s="4560"/>
      <c r="NTD37" s="4560"/>
      <c r="NTE37" s="4560"/>
      <c r="NTF37" s="4560"/>
      <c r="NTG37" s="4560"/>
      <c r="NTH37" s="4560"/>
      <c r="NTI37" s="4560"/>
      <c r="NTJ37" s="4560"/>
      <c r="NTK37" s="4560"/>
      <c r="NTL37" s="4560"/>
      <c r="NTM37" s="4560"/>
      <c r="NTN37" s="4560"/>
      <c r="NTO37" s="4560"/>
      <c r="NTP37" s="4560"/>
      <c r="NTQ37" s="4560"/>
      <c r="NTR37" s="4560"/>
      <c r="NTS37" s="4560"/>
      <c r="NTT37" s="4560"/>
      <c r="NTU37" s="4560"/>
      <c r="NTV37" s="4560"/>
      <c r="NTW37" s="4560"/>
      <c r="NTX37" s="4560"/>
      <c r="NTY37" s="4560"/>
      <c r="NTZ37" s="4560"/>
      <c r="NUA37" s="4560"/>
      <c r="NUB37" s="4560"/>
      <c r="NUC37" s="4560"/>
      <c r="NUD37" s="4560"/>
      <c r="NUE37" s="4560"/>
      <c r="NUF37" s="4560"/>
      <c r="NUG37" s="4560"/>
      <c r="NUH37" s="4560"/>
      <c r="NUI37" s="4560"/>
      <c r="NUJ37" s="4560"/>
      <c r="NUK37" s="4560"/>
      <c r="NUL37" s="4560"/>
      <c r="NUM37" s="4560"/>
      <c r="NUN37" s="4560"/>
      <c r="NUO37" s="4560"/>
      <c r="NUP37" s="4560"/>
      <c r="NUQ37" s="4560"/>
      <c r="NUR37" s="4560"/>
      <c r="NUS37" s="4560"/>
      <c r="NUT37" s="4560"/>
      <c r="NUU37" s="4560"/>
      <c r="NUV37" s="4560"/>
      <c r="NUW37" s="4560"/>
      <c r="NUX37" s="4560"/>
      <c r="NUY37" s="4560"/>
      <c r="NUZ37" s="4560"/>
      <c r="NVA37" s="4560"/>
      <c r="NVB37" s="4560"/>
      <c r="NVC37" s="4560"/>
      <c r="NVD37" s="4560"/>
      <c r="NVE37" s="4560"/>
      <c r="NVF37" s="4560"/>
      <c r="NVG37" s="4560"/>
      <c r="NVH37" s="4560"/>
      <c r="NVI37" s="4560"/>
      <c r="NVJ37" s="4560"/>
      <c r="NVK37" s="4560"/>
      <c r="NVL37" s="4560"/>
      <c r="NVM37" s="4560"/>
      <c r="NVN37" s="4560"/>
      <c r="NVO37" s="4560"/>
      <c r="NVP37" s="4560"/>
      <c r="NVQ37" s="4560"/>
      <c r="NVR37" s="4560"/>
      <c r="NVS37" s="4560"/>
      <c r="NVT37" s="4560"/>
      <c r="NVU37" s="4560"/>
      <c r="NVV37" s="4560"/>
      <c r="NVW37" s="4560"/>
      <c r="NVX37" s="4560"/>
      <c r="NVY37" s="4560"/>
      <c r="NVZ37" s="4560"/>
      <c r="NWA37" s="4560"/>
      <c r="NWB37" s="4560"/>
      <c r="NWC37" s="4560"/>
      <c r="NWD37" s="4560"/>
      <c r="NWE37" s="4560"/>
      <c r="NWF37" s="4560"/>
      <c r="NWG37" s="4560"/>
      <c r="NWH37" s="4560"/>
      <c r="NWI37" s="4560"/>
      <c r="NWJ37" s="4560"/>
      <c r="NWK37" s="4560"/>
      <c r="NWL37" s="4560"/>
      <c r="NWM37" s="4560"/>
      <c r="NWN37" s="4560"/>
      <c r="NWO37" s="4560"/>
      <c r="NWP37" s="4560"/>
      <c r="NWQ37" s="4560"/>
      <c r="NWR37" s="4560"/>
      <c r="NWS37" s="4560"/>
      <c r="NWT37" s="4560"/>
      <c r="NWU37" s="4560"/>
      <c r="NWV37" s="4560"/>
      <c r="NWW37" s="4560"/>
      <c r="NWX37" s="4560"/>
      <c r="NWY37" s="4560"/>
      <c r="NWZ37" s="4560"/>
      <c r="NXA37" s="4560"/>
      <c r="NXB37" s="4560"/>
      <c r="NXC37" s="4560"/>
      <c r="NXD37" s="4560"/>
      <c r="NXE37" s="4560"/>
      <c r="NXF37" s="4560"/>
      <c r="NXG37" s="4560"/>
      <c r="NXH37" s="4560"/>
      <c r="NXI37" s="4560"/>
      <c r="NXJ37" s="4560"/>
      <c r="NXK37" s="4560"/>
      <c r="NXL37" s="4560"/>
      <c r="NXM37" s="4560"/>
      <c r="NXN37" s="4560"/>
      <c r="NXO37" s="4560"/>
      <c r="NXP37" s="4560"/>
      <c r="NXQ37" s="4560"/>
      <c r="NXR37" s="4560"/>
      <c r="NXS37" s="4560"/>
      <c r="NXT37" s="4560"/>
      <c r="NXU37" s="4560"/>
      <c r="NXV37" s="4560"/>
      <c r="NXW37" s="4560"/>
      <c r="NXX37" s="4560"/>
      <c r="NXY37" s="4560"/>
      <c r="NXZ37" s="4560"/>
      <c r="NYA37" s="4560"/>
      <c r="NYB37" s="4560"/>
      <c r="NYC37" s="4560"/>
      <c r="NYD37" s="4560"/>
      <c r="NYE37" s="4560"/>
      <c r="NYF37" s="4560"/>
      <c r="NYG37" s="4560"/>
      <c r="NYH37" s="4560"/>
      <c r="NYI37" s="4560"/>
      <c r="NYJ37" s="4560"/>
      <c r="NYK37" s="4560"/>
      <c r="NYL37" s="4560"/>
      <c r="NYM37" s="4560"/>
      <c r="NYN37" s="4560"/>
      <c r="NYO37" s="4560"/>
      <c r="NYP37" s="4560"/>
      <c r="NYQ37" s="4560"/>
      <c r="NYR37" s="4560"/>
      <c r="NYS37" s="4560"/>
      <c r="NYT37" s="4560"/>
      <c r="NYU37" s="4560"/>
      <c r="NYV37" s="4560"/>
      <c r="NYW37" s="4560"/>
      <c r="NYX37" s="4560"/>
      <c r="NYY37" s="4560"/>
      <c r="NYZ37" s="4560"/>
      <c r="NZA37" s="4560"/>
      <c r="NZB37" s="4560"/>
      <c r="NZC37" s="4560"/>
      <c r="NZD37" s="4560"/>
      <c r="NZE37" s="4560"/>
      <c r="NZF37" s="4560"/>
      <c r="NZG37" s="4560"/>
      <c r="NZH37" s="4560"/>
      <c r="NZI37" s="4560"/>
      <c r="NZJ37" s="4560"/>
      <c r="NZK37" s="4560"/>
      <c r="NZL37" s="4560"/>
      <c r="NZM37" s="4560"/>
      <c r="NZN37" s="4560"/>
      <c r="NZO37" s="4560"/>
      <c r="NZP37" s="4560"/>
      <c r="NZQ37" s="4560"/>
      <c r="NZR37" s="4560"/>
      <c r="NZS37" s="4560"/>
      <c r="NZT37" s="4560"/>
      <c r="NZU37" s="4560"/>
      <c r="NZV37" s="4560"/>
      <c r="NZW37" s="4560"/>
      <c r="NZX37" s="4560"/>
      <c r="NZY37" s="4560"/>
      <c r="NZZ37" s="4560"/>
      <c r="OAA37" s="4560"/>
      <c r="OAB37" s="4560"/>
      <c r="OAC37" s="4560"/>
      <c r="OAD37" s="4560"/>
      <c r="OAE37" s="4560"/>
      <c r="OAF37" s="4560"/>
      <c r="OAG37" s="4560"/>
      <c r="OAH37" s="4560"/>
      <c r="OAI37" s="4560"/>
      <c r="OAJ37" s="4560"/>
      <c r="OAK37" s="4560"/>
      <c r="OAL37" s="4560"/>
      <c r="OAM37" s="4560"/>
      <c r="OAN37" s="4560"/>
      <c r="OAO37" s="4560"/>
      <c r="OAP37" s="4560"/>
      <c r="OAQ37" s="4560"/>
      <c r="OAR37" s="4560"/>
      <c r="OAS37" s="4560"/>
      <c r="OAT37" s="4560"/>
      <c r="OAU37" s="4560"/>
      <c r="OAV37" s="4560"/>
      <c r="OAW37" s="4560"/>
      <c r="OAX37" s="4560"/>
      <c r="OAY37" s="4560"/>
      <c r="OAZ37" s="4560"/>
      <c r="OBA37" s="4560"/>
      <c r="OBB37" s="4560"/>
      <c r="OBC37" s="4560"/>
      <c r="OBD37" s="4560"/>
      <c r="OBE37" s="4560"/>
      <c r="OBF37" s="4560"/>
      <c r="OBG37" s="4560"/>
      <c r="OBH37" s="4560"/>
      <c r="OBI37" s="4560"/>
      <c r="OBJ37" s="4560"/>
      <c r="OBK37" s="4560"/>
      <c r="OBL37" s="4560"/>
      <c r="OBM37" s="4560"/>
      <c r="OBN37" s="4560"/>
      <c r="OBO37" s="4560"/>
      <c r="OBP37" s="4560"/>
      <c r="OBQ37" s="4560"/>
      <c r="OBR37" s="4560"/>
      <c r="OBS37" s="4560"/>
      <c r="OBT37" s="4560"/>
      <c r="OBU37" s="4560"/>
      <c r="OBV37" s="4560"/>
      <c r="OBW37" s="4560"/>
      <c r="OBX37" s="4560"/>
      <c r="OBY37" s="4560"/>
      <c r="OBZ37" s="4560"/>
      <c r="OCA37" s="4560"/>
      <c r="OCB37" s="4560"/>
      <c r="OCC37" s="4560"/>
      <c r="OCD37" s="4560"/>
      <c r="OCE37" s="4560"/>
      <c r="OCF37" s="4560"/>
      <c r="OCG37" s="4560"/>
      <c r="OCH37" s="4560"/>
      <c r="OCI37" s="4560"/>
      <c r="OCJ37" s="4560"/>
      <c r="OCK37" s="4560"/>
      <c r="OCL37" s="4560"/>
      <c r="OCM37" s="4560"/>
      <c r="OCN37" s="4560"/>
      <c r="OCO37" s="4560"/>
      <c r="OCP37" s="4560"/>
      <c r="OCQ37" s="4560"/>
      <c r="OCR37" s="4560"/>
      <c r="OCS37" s="4560"/>
      <c r="OCT37" s="4560"/>
      <c r="OCU37" s="4560"/>
      <c r="OCV37" s="4560"/>
      <c r="OCW37" s="4560"/>
      <c r="OCX37" s="4560"/>
      <c r="OCY37" s="4560"/>
      <c r="OCZ37" s="4560"/>
      <c r="ODA37" s="4560"/>
      <c r="ODB37" s="4560"/>
      <c r="ODC37" s="4560"/>
      <c r="ODD37" s="4560"/>
      <c r="ODE37" s="4560"/>
      <c r="ODF37" s="4560"/>
      <c r="ODG37" s="4560"/>
      <c r="ODH37" s="4560"/>
      <c r="ODI37" s="4560"/>
      <c r="ODJ37" s="4560"/>
      <c r="ODK37" s="4560"/>
      <c r="ODL37" s="4560"/>
      <c r="ODM37" s="4560"/>
      <c r="ODN37" s="4560"/>
      <c r="ODO37" s="4560"/>
      <c r="ODP37" s="4560"/>
      <c r="ODQ37" s="4560"/>
      <c r="ODR37" s="4560"/>
      <c r="ODS37" s="4560"/>
      <c r="ODT37" s="4560"/>
      <c r="ODU37" s="4560"/>
      <c r="ODV37" s="4560"/>
      <c r="ODW37" s="4560"/>
      <c r="ODX37" s="4560"/>
      <c r="ODY37" s="4560"/>
      <c r="ODZ37" s="4560"/>
      <c r="OEA37" s="4560"/>
      <c r="OEB37" s="4560"/>
      <c r="OEC37" s="4560"/>
      <c r="OED37" s="4560"/>
      <c r="OEE37" s="4560"/>
      <c r="OEF37" s="4560"/>
      <c r="OEG37" s="4560"/>
      <c r="OEH37" s="4560"/>
      <c r="OEI37" s="4560"/>
      <c r="OEJ37" s="4560"/>
      <c r="OEK37" s="4560"/>
      <c r="OEL37" s="4560"/>
      <c r="OEM37" s="4560"/>
      <c r="OEN37" s="4560"/>
      <c r="OEO37" s="4560"/>
      <c r="OEP37" s="4560"/>
      <c r="OEQ37" s="4560"/>
      <c r="OER37" s="4560"/>
      <c r="OES37" s="4560"/>
      <c r="OET37" s="4560"/>
      <c r="OEU37" s="4560"/>
      <c r="OEV37" s="4560"/>
      <c r="OEW37" s="4560"/>
      <c r="OEX37" s="4560"/>
      <c r="OEY37" s="4560"/>
      <c r="OEZ37" s="4560"/>
      <c r="OFA37" s="4560"/>
      <c r="OFB37" s="4560"/>
      <c r="OFC37" s="4560"/>
      <c r="OFD37" s="4560"/>
      <c r="OFE37" s="4560"/>
      <c r="OFF37" s="4560"/>
      <c r="OFG37" s="4560"/>
      <c r="OFH37" s="4560"/>
      <c r="OFI37" s="4560"/>
      <c r="OFJ37" s="4560"/>
      <c r="OFK37" s="4560"/>
      <c r="OFL37" s="4560"/>
      <c r="OFM37" s="4560"/>
      <c r="OFN37" s="4560"/>
      <c r="OFO37" s="4560"/>
      <c r="OFP37" s="4560"/>
      <c r="OFQ37" s="4560"/>
      <c r="OFR37" s="4560"/>
      <c r="OFS37" s="4560"/>
      <c r="OFT37" s="4560"/>
      <c r="OFU37" s="4560"/>
      <c r="OFV37" s="4560"/>
      <c r="OFW37" s="4560"/>
      <c r="OFX37" s="4560"/>
      <c r="OFY37" s="4560"/>
      <c r="OFZ37" s="4560"/>
      <c r="OGA37" s="4560"/>
      <c r="OGB37" s="4560"/>
      <c r="OGC37" s="4560"/>
      <c r="OGD37" s="4560"/>
      <c r="OGE37" s="4560"/>
      <c r="OGF37" s="4560"/>
      <c r="OGG37" s="4560"/>
      <c r="OGH37" s="4560"/>
      <c r="OGI37" s="4560"/>
      <c r="OGJ37" s="4560"/>
      <c r="OGK37" s="4560"/>
      <c r="OGL37" s="4560"/>
      <c r="OGM37" s="4560"/>
      <c r="OGN37" s="4560"/>
      <c r="OGO37" s="4560"/>
      <c r="OGP37" s="4560"/>
      <c r="OGQ37" s="4560"/>
      <c r="OGR37" s="4560"/>
      <c r="OGS37" s="4560"/>
      <c r="OGT37" s="4560"/>
      <c r="OGU37" s="4560"/>
      <c r="OGV37" s="4560"/>
      <c r="OGW37" s="4560"/>
      <c r="OGX37" s="4560"/>
      <c r="OGY37" s="4560"/>
      <c r="OGZ37" s="4560"/>
      <c r="OHA37" s="4560"/>
      <c r="OHB37" s="4560"/>
      <c r="OHC37" s="4560"/>
      <c r="OHD37" s="4560"/>
      <c r="OHE37" s="4560"/>
      <c r="OHF37" s="4560"/>
      <c r="OHG37" s="4560"/>
      <c r="OHH37" s="4560"/>
      <c r="OHI37" s="4560"/>
      <c r="OHJ37" s="4560"/>
      <c r="OHK37" s="4560"/>
      <c r="OHL37" s="4560"/>
      <c r="OHM37" s="4560"/>
      <c r="OHN37" s="4560"/>
      <c r="OHO37" s="4560"/>
      <c r="OHP37" s="4560"/>
      <c r="OHQ37" s="4560"/>
      <c r="OHR37" s="4560"/>
      <c r="OHS37" s="4560"/>
      <c r="OHT37" s="4560"/>
      <c r="OHU37" s="4560"/>
      <c r="OHV37" s="4560"/>
      <c r="OHW37" s="4560"/>
      <c r="OHX37" s="4560"/>
      <c r="OHY37" s="4560"/>
      <c r="OHZ37" s="4560"/>
      <c r="OIA37" s="4560"/>
      <c r="OIB37" s="4560"/>
      <c r="OIC37" s="4560"/>
      <c r="OID37" s="4560"/>
      <c r="OIE37" s="4560"/>
      <c r="OIF37" s="4560"/>
      <c r="OIG37" s="4560"/>
      <c r="OIH37" s="4560"/>
      <c r="OII37" s="4560"/>
      <c r="OIJ37" s="4560"/>
      <c r="OIK37" s="4560"/>
      <c r="OIL37" s="4560"/>
      <c r="OIM37" s="4560"/>
      <c r="OIN37" s="4560"/>
      <c r="OIO37" s="4560"/>
      <c r="OIP37" s="4560"/>
      <c r="OIQ37" s="4560"/>
      <c r="OIR37" s="4560"/>
      <c r="OIS37" s="4560"/>
      <c r="OIT37" s="4560"/>
      <c r="OIU37" s="4560"/>
      <c r="OIV37" s="4560"/>
      <c r="OIW37" s="4560"/>
      <c r="OIX37" s="4560"/>
      <c r="OIY37" s="4560"/>
      <c r="OIZ37" s="4560"/>
      <c r="OJA37" s="4560"/>
      <c r="OJB37" s="4560"/>
      <c r="OJC37" s="4560"/>
      <c r="OJD37" s="4560"/>
      <c r="OJE37" s="4560"/>
      <c r="OJF37" s="4560"/>
      <c r="OJG37" s="4560"/>
      <c r="OJH37" s="4560"/>
      <c r="OJI37" s="4560"/>
      <c r="OJJ37" s="4560"/>
      <c r="OJK37" s="4560"/>
      <c r="OJL37" s="4560"/>
      <c r="OJM37" s="4560"/>
      <c r="OJN37" s="4560"/>
      <c r="OJO37" s="4560"/>
      <c r="OJP37" s="4560"/>
      <c r="OJQ37" s="4560"/>
      <c r="OJR37" s="4560"/>
      <c r="OJS37" s="4560"/>
      <c r="OJT37" s="4560"/>
      <c r="OJU37" s="4560"/>
      <c r="OJV37" s="4560"/>
      <c r="OJW37" s="4560"/>
      <c r="OJX37" s="4560"/>
      <c r="OJY37" s="4560"/>
      <c r="OJZ37" s="4560"/>
      <c r="OKA37" s="4560"/>
      <c r="OKB37" s="4560"/>
      <c r="OKC37" s="4560"/>
      <c r="OKD37" s="4560"/>
      <c r="OKE37" s="4560"/>
      <c r="OKF37" s="4560"/>
      <c r="OKG37" s="4560"/>
      <c r="OKH37" s="4560"/>
      <c r="OKI37" s="4560"/>
      <c r="OKJ37" s="4560"/>
      <c r="OKK37" s="4560"/>
      <c r="OKL37" s="4560"/>
      <c r="OKM37" s="4560"/>
      <c r="OKN37" s="4560"/>
      <c r="OKO37" s="4560"/>
      <c r="OKP37" s="4560"/>
      <c r="OKQ37" s="4560"/>
      <c r="OKR37" s="4560"/>
      <c r="OKS37" s="4560"/>
      <c r="OKT37" s="4560"/>
      <c r="OKU37" s="4560"/>
      <c r="OKV37" s="4560"/>
      <c r="OKW37" s="4560"/>
      <c r="OKX37" s="4560"/>
      <c r="OKY37" s="4560"/>
      <c r="OKZ37" s="4560"/>
      <c r="OLA37" s="4560"/>
      <c r="OLB37" s="4560"/>
      <c r="OLC37" s="4560"/>
      <c r="OLD37" s="4560"/>
      <c r="OLE37" s="4560"/>
      <c r="OLF37" s="4560"/>
      <c r="OLG37" s="4560"/>
      <c r="OLH37" s="4560"/>
      <c r="OLI37" s="4560"/>
      <c r="OLJ37" s="4560"/>
      <c r="OLK37" s="4560"/>
      <c r="OLL37" s="4560"/>
      <c r="OLM37" s="4560"/>
      <c r="OLN37" s="4560"/>
      <c r="OLO37" s="4560"/>
      <c r="OLP37" s="4560"/>
      <c r="OLQ37" s="4560"/>
      <c r="OLR37" s="4560"/>
      <c r="OLS37" s="4560"/>
      <c r="OLT37" s="4560"/>
      <c r="OLU37" s="4560"/>
      <c r="OLV37" s="4560"/>
      <c r="OLW37" s="4560"/>
      <c r="OLX37" s="4560"/>
      <c r="OLY37" s="4560"/>
      <c r="OLZ37" s="4560"/>
      <c r="OMA37" s="4560"/>
      <c r="OMB37" s="4560"/>
      <c r="OMC37" s="4560"/>
      <c r="OMD37" s="4560"/>
      <c r="OME37" s="4560"/>
      <c r="OMF37" s="4560"/>
      <c r="OMG37" s="4560"/>
      <c r="OMH37" s="4560"/>
      <c r="OMI37" s="4560"/>
      <c r="OMJ37" s="4560"/>
      <c r="OMK37" s="4560"/>
      <c r="OML37" s="4560"/>
      <c r="OMM37" s="4560"/>
      <c r="OMN37" s="4560"/>
      <c r="OMO37" s="4560"/>
      <c r="OMP37" s="4560"/>
      <c r="OMQ37" s="4560"/>
      <c r="OMR37" s="4560"/>
      <c r="OMS37" s="4560"/>
      <c r="OMT37" s="4560"/>
      <c r="OMU37" s="4560"/>
      <c r="OMV37" s="4560"/>
      <c r="OMW37" s="4560"/>
      <c r="OMX37" s="4560"/>
      <c r="OMY37" s="4560"/>
      <c r="OMZ37" s="4560"/>
      <c r="ONA37" s="4560"/>
      <c r="ONB37" s="4560"/>
      <c r="ONC37" s="4560"/>
      <c r="OND37" s="4560"/>
      <c r="ONE37" s="4560"/>
      <c r="ONF37" s="4560"/>
      <c r="ONG37" s="4560"/>
      <c r="ONH37" s="4560"/>
      <c r="ONI37" s="4560"/>
      <c r="ONJ37" s="4560"/>
      <c r="ONK37" s="4560"/>
      <c r="ONL37" s="4560"/>
      <c r="ONM37" s="4560"/>
      <c r="ONN37" s="4560"/>
      <c r="ONO37" s="4560"/>
      <c r="ONP37" s="4560"/>
      <c r="ONQ37" s="4560"/>
      <c r="ONR37" s="4560"/>
      <c r="ONS37" s="4560"/>
      <c r="ONT37" s="4560"/>
      <c r="ONU37" s="4560"/>
      <c r="ONV37" s="4560"/>
      <c r="ONW37" s="4560"/>
      <c r="ONX37" s="4560"/>
      <c r="ONY37" s="4560"/>
      <c r="ONZ37" s="4560"/>
      <c r="OOA37" s="4560"/>
      <c r="OOB37" s="4560"/>
      <c r="OOC37" s="4560"/>
      <c r="OOD37" s="4560"/>
      <c r="OOE37" s="4560"/>
      <c r="OOF37" s="4560"/>
      <c r="OOG37" s="4560"/>
      <c r="OOH37" s="4560"/>
      <c r="OOI37" s="4560"/>
      <c r="OOJ37" s="4560"/>
      <c r="OOK37" s="4560"/>
      <c r="OOL37" s="4560"/>
      <c r="OOM37" s="4560"/>
      <c r="OON37" s="4560"/>
      <c r="OOO37" s="4560"/>
      <c r="OOP37" s="4560"/>
      <c r="OOQ37" s="4560"/>
      <c r="OOR37" s="4560"/>
      <c r="OOS37" s="4560"/>
      <c r="OOT37" s="4560"/>
      <c r="OOU37" s="4560"/>
      <c r="OOV37" s="4560"/>
      <c r="OOW37" s="4560"/>
      <c r="OOX37" s="4560"/>
      <c r="OOY37" s="4560"/>
      <c r="OOZ37" s="4560"/>
      <c r="OPA37" s="4560"/>
      <c r="OPB37" s="4560"/>
      <c r="OPC37" s="4560"/>
      <c r="OPD37" s="4560"/>
      <c r="OPE37" s="4560"/>
      <c r="OPF37" s="4560"/>
      <c r="OPG37" s="4560"/>
      <c r="OPH37" s="4560"/>
      <c r="OPI37" s="4560"/>
      <c r="OPJ37" s="4560"/>
      <c r="OPK37" s="4560"/>
      <c r="OPL37" s="4560"/>
      <c r="OPM37" s="4560"/>
      <c r="OPN37" s="4560"/>
      <c r="OPO37" s="4560"/>
      <c r="OPP37" s="4560"/>
      <c r="OPQ37" s="4560"/>
      <c r="OPR37" s="4560"/>
      <c r="OPS37" s="4560"/>
      <c r="OPT37" s="4560"/>
      <c r="OPU37" s="4560"/>
      <c r="OPV37" s="4560"/>
      <c r="OPW37" s="4560"/>
      <c r="OPX37" s="4560"/>
      <c r="OPY37" s="4560"/>
      <c r="OPZ37" s="4560"/>
      <c r="OQA37" s="4560"/>
      <c r="OQB37" s="4560"/>
      <c r="OQC37" s="4560"/>
      <c r="OQD37" s="4560"/>
      <c r="OQE37" s="4560"/>
      <c r="OQF37" s="4560"/>
      <c r="OQG37" s="4560"/>
      <c r="OQH37" s="4560"/>
      <c r="OQI37" s="4560"/>
      <c r="OQJ37" s="4560"/>
      <c r="OQK37" s="4560"/>
      <c r="OQL37" s="4560"/>
      <c r="OQM37" s="4560"/>
      <c r="OQN37" s="4560"/>
      <c r="OQO37" s="4560"/>
      <c r="OQP37" s="4560"/>
      <c r="OQQ37" s="4560"/>
      <c r="OQR37" s="4560"/>
      <c r="OQS37" s="4560"/>
      <c r="OQT37" s="4560"/>
      <c r="OQU37" s="4560"/>
      <c r="OQV37" s="4560"/>
      <c r="OQW37" s="4560"/>
      <c r="OQX37" s="4560"/>
      <c r="OQY37" s="4560"/>
      <c r="OQZ37" s="4560"/>
      <c r="ORA37" s="4560"/>
      <c r="ORB37" s="4560"/>
      <c r="ORC37" s="4560"/>
      <c r="ORD37" s="4560"/>
      <c r="ORE37" s="4560"/>
      <c r="ORF37" s="4560"/>
      <c r="ORG37" s="4560"/>
      <c r="ORH37" s="4560"/>
      <c r="ORI37" s="4560"/>
      <c r="ORJ37" s="4560"/>
      <c r="ORK37" s="4560"/>
      <c r="ORL37" s="4560"/>
      <c r="ORM37" s="4560"/>
      <c r="ORN37" s="4560"/>
      <c r="ORO37" s="4560"/>
      <c r="ORP37" s="4560"/>
      <c r="ORQ37" s="4560"/>
      <c r="ORR37" s="4560"/>
      <c r="ORS37" s="4560"/>
      <c r="ORT37" s="4560"/>
      <c r="ORU37" s="4560"/>
      <c r="ORV37" s="4560"/>
      <c r="ORW37" s="4560"/>
      <c r="ORX37" s="4560"/>
      <c r="ORY37" s="4560"/>
      <c r="ORZ37" s="4560"/>
      <c r="OSA37" s="4560"/>
      <c r="OSB37" s="4560"/>
      <c r="OSC37" s="4560"/>
      <c r="OSD37" s="4560"/>
      <c r="OSE37" s="4560"/>
      <c r="OSF37" s="4560"/>
      <c r="OSG37" s="4560"/>
      <c r="OSH37" s="4560"/>
      <c r="OSI37" s="4560"/>
      <c r="OSJ37" s="4560"/>
      <c r="OSK37" s="4560"/>
      <c r="OSL37" s="4560"/>
      <c r="OSM37" s="4560"/>
      <c r="OSN37" s="4560"/>
      <c r="OSO37" s="4560"/>
      <c r="OSP37" s="4560"/>
      <c r="OSQ37" s="4560"/>
      <c r="OSR37" s="4560"/>
      <c r="OSS37" s="4560"/>
      <c r="OST37" s="4560"/>
      <c r="OSU37" s="4560"/>
      <c r="OSV37" s="4560"/>
      <c r="OSW37" s="4560"/>
      <c r="OSX37" s="4560"/>
      <c r="OSY37" s="4560"/>
      <c r="OSZ37" s="4560"/>
      <c r="OTA37" s="4560"/>
      <c r="OTB37" s="4560"/>
      <c r="OTC37" s="4560"/>
      <c r="OTD37" s="4560"/>
      <c r="OTE37" s="4560"/>
      <c r="OTF37" s="4560"/>
      <c r="OTG37" s="4560"/>
      <c r="OTH37" s="4560"/>
      <c r="OTI37" s="4560"/>
      <c r="OTJ37" s="4560"/>
      <c r="OTK37" s="4560"/>
      <c r="OTL37" s="4560"/>
      <c r="OTM37" s="4560"/>
      <c r="OTN37" s="4560"/>
      <c r="OTO37" s="4560"/>
      <c r="OTP37" s="4560"/>
      <c r="OTQ37" s="4560"/>
      <c r="OTR37" s="4560"/>
      <c r="OTS37" s="4560"/>
      <c r="OTT37" s="4560"/>
      <c r="OTU37" s="4560"/>
      <c r="OTV37" s="4560"/>
      <c r="OTW37" s="4560"/>
      <c r="OTX37" s="4560"/>
      <c r="OTY37" s="4560"/>
      <c r="OTZ37" s="4560"/>
      <c r="OUA37" s="4560"/>
      <c r="OUB37" s="4560"/>
      <c r="OUC37" s="4560"/>
      <c r="OUD37" s="4560"/>
      <c r="OUE37" s="4560"/>
      <c r="OUF37" s="4560"/>
      <c r="OUG37" s="4560"/>
      <c r="OUH37" s="4560"/>
      <c r="OUI37" s="4560"/>
      <c r="OUJ37" s="4560"/>
      <c r="OUK37" s="4560"/>
      <c r="OUL37" s="4560"/>
      <c r="OUM37" s="4560"/>
      <c r="OUN37" s="4560"/>
      <c r="OUO37" s="4560"/>
      <c r="OUP37" s="4560"/>
      <c r="OUQ37" s="4560"/>
      <c r="OUR37" s="4560"/>
      <c r="OUS37" s="4560"/>
      <c r="OUT37" s="4560"/>
      <c r="OUU37" s="4560"/>
      <c r="OUV37" s="4560"/>
      <c r="OUW37" s="4560"/>
      <c r="OUX37" s="4560"/>
      <c r="OUY37" s="4560"/>
      <c r="OUZ37" s="4560"/>
      <c r="OVA37" s="4560"/>
      <c r="OVB37" s="4560"/>
      <c r="OVC37" s="4560"/>
      <c r="OVD37" s="4560"/>
      <c r="OVE37" s="4560"/>
      <c r="OVF37" s="4560"/>
      <c r="OVG37" s="4560"/>
      <c r="OVH37" s="4560"/>
      <c r="OVI37" s="4560"/>
      <c r="OVJ37" s="4560"/>
      <c r="OVK37" s="4560"/>
      <c r="OVL37" s="4560"/>
      <c r="OVM37" s="4560"/>
      <c r="OVN37" s="4560"/>
      <c r="OVO37" s="4560"/>
      <c r="OVP37" s="4560"/>
      <c r="OVQ37" s="4560"/>
      <c r="OVR37" s="4560"/>
      <c r="OVS37" s="4560"/>
      <c r="OVT37" s="4560"/>
      <c r="OVU37" s="4560"/>
      <c r="OVV37" s="4560"/>
      <c r="OVW37" s="4560"/>
      <c r="OVX37" s="4560"/>
      <c r="OVY37" s="4560"/>
      <c r="OVZ37" s="4560"/>
      <c r="OWA37" s="4560"/>
      <c r="OWB37" s="4560"/>
      <c r="OWC37" s="4560"/>
      <c r="OWD37" s="4560"/>
      <c r="OWE37" s="4560"/>
      <c r="OWF37" s="4560"/>
      <c r="OWG37" s="4560"/>
      <c r="OWH37" s="4560"/>
      <c r="OWI37" s="4560"/>
      <c r="OWJ37" s="4560"/>
      <c r="OWK37" s="4560"/>
      <c r="OWL37" s="4560"/>
      <c r="OWM37" s="4560"/>
      <c r="OWN37" s="4560"/>
      <c r="OWO37" s="4560"/>
      <c r="OWP37" s="4560"/>
      <c r="OWQ37" s="4560"/>
      <c r="OWR37" s="4560"/>
      <c r="OWS37" s="4560"/>
      <c r="OWT37" s="4560"/>
      <c r="OWU37" s="4560"/>
      <c r="OWV37" s="4560"/>
      <c r="OWW37" s="4560"/>
      <c r="OWX37" s="4560"/>
      <c r="OWY37" s="4560"/>
      <c r="OWZ37" s="4560"/>
      <c r="OXA37" s="4560"/>
      <c r="OXB37" s="4560"/>
      <c r="OXC37" s="4560"/>
      <c r="OXD37" s="4560"/>
      <c r="OXE37" s="4560"/>
      <c r="OXF37" s="4560"/>
      <c r="OXG37" s="4560"/>
      <c r="OXH37" s="4560"/>
      <c r="OXI37" s="4560"/>
      <c r="OXJ37" s="4560"/>
      <c r="OXK37" s="4560"/>
      <c r="OXL37" s="4560"/>
      <c r="OXM37" s="4560"/>
      <c r="OXN37" s="4560"/>
      <c r="OXO37" s="4560"/>
      <c r="OXP37" s="4560"/>
      <c r="OXQ37" s="4560"/>
      <c r="OXR37" s="4560"/>
      <c r="OXS37" s="4560"/>
      <c r="OXT37" s="4560"/>
      <c r="OXU37" s="4560"/>
      <c r="OXV37" s="4560"/>
      <c r="OXW37" s="4560"/>
      <c r="OXX37" s="4560"/>
      <c r="OXY37" s="4560"/>
      <c r="OXZ37" s="4560"/>
      <c r="OYA37" s="4560"/>
      <c r="OYB37" s="4560"/>
      <c r="OYC37" s="4560"/>
      <c r="OYD37" s="4560"/>
      <c r="OYE37" s="4560"/>
      <c r="OYF37" s="4560"/>
      <c r="OYG37" s="4560"/>
      <c r="OYH37" s="4560"/>
      <c r="OYI37" s="4560"/>
      <c r="OYJ37" s="4560"/>
      <c r="OYK37" s="4560"/>
      <c r="OYL37" s="4560"/>
      <c r="OYM37" s="4560"/>
      <c r="OYN37" s="4560"/>
      <c r="OYO37" s="4560"/>
      <c r="OYP37" s="4560"/>
      <c r="OYQ37" s="4560"/>
      <c r="OYR37" s="4560"/>
      <c r="OYS37" s="4560"/>
      <c r="OYT37" s="4560"/>
      <c r="OYU37" s="4560"/>
      <c r="OYV37" s="4560"/>
      <c r="OYW37" s="4560"/>
      <c r="OYX37" s="4560"/>
      <c r="OYY37" s="4560"/>
      <c r="OYZ37" s="4560"/>
      <c r="OZA37" s="4560"/>
      <c r="OZB37" s="4560"/>
      <c r="OZC37" s="4560"/>
      <c r="OZD37" s="4560"/>
      <c r="OZE37" s="4560"/>
      <c r="OZF37" s="4560"/>
      <c r="OZG37" s="4560"/>
      <c r="OZH37" s="4560"/>
      <c r="OZI37" s="4560"/>
      <c r="OZJ37" s="4560"/>
      <c r="OZK37" s="4560"/>
      <c r="OZL37" s="4560"/>
      <c r="OZM37" s="4560"/>
      <c r="OZN37" s="4560"/>
      <c r="OZO37" s="4560"/>
      <c r="OZP37" s="4560"/>
      <c r="OZQ37" s="4560"/>
      <c r="OZR37" s="4560"/>
      <c r="OZS37" s="4560"/>
      <c r="OZT37" s="4560"/>
      <c r="OZU37" s="4560"/>
      <c r="OZV37" s="4560"/>
      <c r="OZW37" s="4560"/>
      <c r="OZX37" s="4560"/>
      <c r="OZY37" s="4560"/>
      <c r="OZZ37" s="4560"/>
      <c r="PAA37" s="4560"/>
      <c r="PAB37" s="4560"/>
      <c r="PAC37" s="4560"/>
      <c r="PAD37" s="4560"/>
      <c r="PAE37" s="4560"/>
      <c r="PAF37" s="4560"/>
      <c r="PAG37" s="4560"/>
      <c r="PAH37" s="4560"/>
      <c r="PAI37" s="4560"/>
      <c r="PAJ37" s="4560"/>
      <c r="PAK37" s="4560"/>
      <c r="PAL37" s="4560"/>
      <c r="PAM37" s="4560"/>
      <c r="PAN37" s="4560"/>
      <c r="PAO37" s="4560"/>
      <c r="PAP37" s="4560"/>
      <c r="PAQ37" s="4560"/>
      <c r="PAR37" s="4560"/>
      <c r="PAS37" s="4560"/>
      <c r="PAT37" s="4560"/>
      <c r="PAU37" s="4560"/>
      <c r="PAV37" s="4560"/>
      <c r="PAW37" s="4560"/>
      <c r="PAX37" s="4560"/>
      <c r="PAY37" s="4560"/>
      <c r="PAZ37" s="4560"/>
      <c r="PBA37" s="4560"/>
      <c r="PBB37" s="4560"/>
      <c r="PBC37" s="4560"/>
      <c r="PBD37" s="4560"/>
      <c r="PBE37" s="4560"/>
      <c r="PBF37" s="4560"/>
      <c r="PBG37" s="4560"/>
      <c r="PBH37" s="4560"/>
      <c r="PBI37" s="4560"/>
      <c r="PBJ37" s="4560"/>
      <c r="PBK37" s="4560"/>
      <c r="PBL37" s="4560"/>
      <c r="PBM37" s="4560"/>
      <c r="PBN37" s="4560"/>
      <c r="PBO37" s="4560"/>
      <c r="PBP37" s="4560"/>
      <c r="PBQ37" s="4560"/>
      <c r="PBR37" s="4560"/>
      <c r="PBS37" s="4560"/>
      <c r="PBT37" s="4560"/>
      <c r="PBU37" s="4560"/>
      <c r="PBV37" s="4560"/>
      <c r="PBW37" s="4560"/>
      <c r="PBX37" s="4560"/>
      <c r="PBY37" s="4560"/>
      <c r="PBZ37" s="4560"/>
      <c r="PCA37" s="4560"/>
      <c r="PCB37" s="4560"/>
      <c r="PCC37" s="4560"/>
      <c r="PCD37" s="4560"/>
      <c r="PCE37" s="4560"/>
      <c r="PCF37" s="4560"/>
      <c r="PCG37" s="4560"/>
      <c r="PCH37" s="4560"/>
      <c r="PCI37" s="4560"/>
      <c r="PCJ37" s="4560"/>
      <c r="PCK37" s="4560"/>
      <c r="PCL37" s="4560"/>
      <c r="PCM37" s="4560"/>
      <c r="PCN37" s="4560"/>
      <c r="PCO37" s="4560"/>
      <c r="PCP37" s="4560"/>
      <c r="PCQ37" s="4560"/>
      <c r="PCR37" s="4560"/>
      <c r="PCS37" s="4560"/>
      <c r="PCT37" s="4560"/>
      <c r="PCU37" s="4560"/>
      <c r="PCV37" s="4560"/>
      <c r="PCW37" s="4560"/>
      <c r="PCX37" s="4560"/>
      <c r="PCY37" s="4560"/>
      <c r="PCZ37" s="4560"/>
      <c r="PDA37" s="4560"/>
      <c r="PDB37" s="4560"/>
      <c r="PDC37" s="4560"/>
      <c r="PDD37" s="4560"/>
      <c r="PDE37" s="4560"/>
      <c r="PDF37" s="4560"/>
      <c r="PDG37" s="4560"/>
      <c r="PDH37" s="4560"/>
      <c r="PDI37" s="4560"/>
      <c r="PDJ37" s="4560"/>
      <c r="PDK37" s="4560"/>
      <c r="PDL37" s="4560"/>
      <c r="PDM37" s="4560"/>
      <c r="PDN37" s="4560"/>
      <c r="PDO37" s="4560"/>
      <c r="PDP37" s="4560"/>
      <c r="PDQ37" s="4560"/>
      <c r="PDR37" s="4560"/>
      <c r="PDS37" s="4560"/>
      <c r="PDT37" s="4560"/>
      <c r="PDU37" s="4560"/>
      <c r="PDV37" s="4560"/>
      <c r="PDW37" s="4560"/>
      <c r="PDX37" s="4560"/>
      <c r="PDY37" s="4560"/>
      <c r="PDZ37" s="4560"/>
      <c r="PEA37" s="4560"/>
      <c r="PEB37" s="4560"/>
      <c r="PEC37" s="4560"/>
      <c r="PED37" s="4560"/>
      <c r="PEE37" s="4560"/>
      <c r="PEF37" s="4560"/>
      <c r="PEG37" s="4560"/>
      <c r="PEH37" s="4560"/>
      <c r="PEI37" s="4560"/>
      <c r="PEJ37" s="4560"/>
      <c r="PEK37" s="4560"/>
      <c r="PEL37" s="4560"/>
      <c r="PEM37" s="4560"/>
      <c r="PEN37" s="4560"/>
      <c r="PEO37" s="4560"/>
      <c r="PEP37" s="4560"/>
      <c r="PEQ37" s="4560"/>
      <c r="PER37" s="4560"/>
      <c r="PES37" s="4560"/>
      <c r="PET37" s="4560"/>
      <c r="PEU37" s="4560"/>
      <c r="PEV37" s="4560"/>
      <c r="PEW37" s="4560"/>
      <c r="PEX37" s="4560"/>
      <c r="PEY37" s="4560"/>
      <c r="PEZ37" s="4560"/>
      <c r="PFA37" s="4560"/>
      <c r="PFB37" s="4560"/>
      <c r="PFC37" s="4560"/>
      <c r="PFD37" s="4560"/>
      <c r="PFE37" s="4560"/>
      <c r="PFF37" s="4560"/>
      <c r="PFG37" s="4560"/>
      <c r="PFH37" s="4560"/>
      <c r="PFI37" s="4560"/>
      <c r="PFJ37" s="4560"/>
      <c r="PFK37" s="4560"/>
      <c r="PFL37" s="4560"/>
      <c r="PFM37" s="4560"/>
      <c r="PFN37" s="4560"/>
      <c r="PFO37" s="4560"/>
      <c r="PFP37" s="4560"/>
      <c r="PFQ37" s="4560"/>
      <c r="PFR37" s="4560"/>
      <c r="PFS37" s="4560"/>
      <c r="PFT37" s="4560"/>
      <c r="PFU37" s="4560"/>
      <c r="PFV37" s="4560"/>
      <c r="PFW37" s="4560"/>
      <c r="PFX37" s="4560"/>
      <c r="PFY37" s="4560"/>
      <c r="PFZ37" s="4560"/>
      <c r="PGA37" s="4560"/>
      <c r="PGB37" s="4560"/>
      <c r="PGC37" s="4560"/>
      <c r="PGD37" s="4560"/>
      <c r="PGE37" s="4560"/>
      <c r="PGF37" s="4560"/>
      <c r="PGG37" s="4560"/>
      <c r="PGH37" s="4560"/>
      <c r="PGI37" s="4560"/>
      <c r="PGJ37" s="4560"/>
      <c r="PGK37" s="4560"/>
      <c r="PGL37" s="4560"/>
      <c r="PGM37" s="4560"/>
      <c r="PGN37" s="4560"/>
      <c r="PGO37" s="4560"/>
      <c r="PGP37" s="4560"/>
      <c r="PGQ37" s="4560"/>
      <c r="PGR37" s="4560"/>
      <c r="PGS37" s="4560"/>
      <c r="PGT37" s="4560"/>
      <c r="PGU37" s="4560"/>
      <c r="PGV37" s="4560"/>
      <c r="PGW37" s="4560"/>
      <c r="PGX37" s="4560"/>
      <c r="PGY37" s="4560"/>
      <c r="PGZ37" s="4560"/>
      <c r="PHA37" s="4560"/>
      <c r="PHB37" s="4560"/>
      <c r="PHC37" s="4560"/>
      <c r="PHD37" s="4560"/>
      <c r="PHE37" s="4560"/>
      <c r="PHF37" s="4560"/>
      <c r="PHG37" s="4560"/>
      <c r="PHH37" s="4560"/>
      <c r="PHI37" s="4560"/>
      <c r="PHJ37" s="4560"/>
      <c r="PHK37" s="4560"/>
      <c r="PHL37" s="4560"/>
      <c r="PHM37" s="4560"/>
      <c r="PHN37" s="4560"/>
      <c r="PHO37" s="4560"/>
      <c r="PHP37" s="4560"/>
      <c r="PHQ37" s="4560"/>
      <c r="PHR37" s="4560"/>
      <c r="PHS37" s="4560"/>
      <c r="PHT37" s="4560"/>
      <c r="PHU37" s="4560"/>
      <c r="PHV37" s="4560"/>
      <c r="PHW37" s="4560"/>
      <c r="PHX37" s="4560"/>
      <c r="PHY37" s="4560"/>
      <c r="PHZ37" s="4560"/>
      <c r="PIA37" s="4560"/>
      <c r="PIB37" s="4560"/>
      <c r="PIC37" s="4560"/>
      <c r="PID37" s="4560"/>
      <c r="PIE37" s="4560"/>
      <c r="PIF37" s="4560"/>
      <c r="PIG37" s="4560"/>
      <c r="PIH37" s="4560"/>
      <c r="PII37" s="4560"/>
      <c r="PIJ37" s="4560"/>
      <c r="PIK37" s="4560"/>
      <c r="PIL37" s="4560"/>
      <c r="PIM37" s="4560"/>
      <c r="PIN37" s="4560"/>
      <c r="PIO37" s="4560"/>
      <c r="PIP37" s="4560"/>
      <c r="PIQ37" s="4560"/>
      <c r="PIR37" s="4560"/>
      <c r="PIS37" s="4560"/>
      <c r="PIT37" s="4560"/>
      <c r="PIU37" s="4560"/>
      <c r="PIV37" s="4560"/>
      <c r="PIW37" s="4560"/>
      <c r="PIX37" s="4560"/>
      <c r="PIY37" s="4560"/>
      <c r="PIZ37" s="4560"/>
      <c r="PJA37" s="4560"/>
      <c r="PJB37" s="4560"/>
      <c r="PJC37" s="4560"/>
      <c r="PJD37" s="4560"/>
      <c r="PJE37" s="4560"/>
      <c r="PJF37" s="4560"/>
      <c r="PJG37" s="4560"/>
      <c r="PJH37" s="4560"/>
      <c r="PJI37" s="4560"/>
      <c r="PJJ37" s="4560"/>
      <c r="PJK37" s="4560"/>
      <c r="PJL37" s="4560"/>
      <c r="PJM37" s="4560"/>
      <c r="PJN37" s="4560"/>
      <c r="PJO37" s="4560"/>
      <c r="PJP37" s="4560"/>
      <c r="PJQ37" s="4560"/>
      <c r="PJR37" s="4560"/>
      <c r="PJS37" s="4560"/>
      <c r="PJT37" s="4560"/>
      <c r="PJU37" s="4560"/>
      <c r="PJV37" s="4560"/>
      <c r="PJW37" s="4560"/>
      <c r="PJX37" s="4560"/>
      <c r="PJY37" s="4560"/>
      <c r="PJZ37" s="4560"/>
      <c r="PKA37" s="4560"/>
      <c r="PKB37" s="4560"/>
      <c r="PKC37" s="4560"/>
      <c r="PKD37" s="4560"/>
      <c r="PKE37" s="4560"/>
      <c r="PKF37" s="4560"/>
      <c r="PKG37" s="4560"/>
      <c r="PKH37" s="4560"/>
      <c r="PKI37" s="4560"/>
      <c r="PKJ37" s="4560"/>
      <c r="PKK37" s="4560"/>
      <c r="PKL37" s="4560"/>
      <c r="PKM37" s="4560"/>
      <c r="PKN37" s="4560"/>
      <c r="PKO37" s="4560"/>
      <c r="PKP37" s="4560"/>
      <c r="PKQ37" s="4560"/>
      <c r="PKR37" s="4560"/>
      <c r="PKS37" s="4560"/>
      <c r="PKT37" s="4560"/>
      <c r="PKU37" s="4560"/>
      <c r="PKV37" s="4560"/>
      <c r="PKW37" s="4560"/>
      <c r="PKX37" s="4560"/>
      <c r="PKY37" s="4560"/>
      <c r="PKZ37" s="4560"/>
      <c r="PLA37" s="4560"/>
      <c r="PLB37" s="4560"/>
      <c r="PLC37" s="4560"/>
      <c r="PLD37" s="4560"/>
      <c r="PLE37" s="4560"/>
      <c r="PLF37" s="4560"/>
      <c r="PLG37" s="4560"/>
      <c r="PLH37" s="4560"/>
      <c r="PLI37" s="4560"/>
      <c r="PLJ37" s="4560"/>
      <c r="PLK37" s="4560"/>
      <c r="PLL37" s="4560"/>
      <c r="PLM37" s="4560"/>
      <c r="PLN37" s="4560"/>
      <c r="PLO37" s="4560"/>
      <c r="PLP37" s="4560"/>
      <c r="PLQ37" s="4560"/>
      <c r="PLR37" s="4560"/>
      <c r="PLS37" s="4560"/>
      <c r="PLT37" s="4560"/>
      <c r="PLU37" s="4560"/>
      <c r="PLV37" s="4560"/>
      <c r="PLW37" s="4560"/>
      <c r="PLX37" s="4560"/>
      <c r="PLY37" s="4560"/>
      <c r="PLZ37" s="4560"/>
      <c r="PMA37" s="4560"/>
      <c r="PMB37" s="4560"/>
      <c r="PMC37" s="4560"/>
      <c r="PMD37" s="4560"/>
      <c r="PME37" s="4560"/>
      <c r="PMF37" s="4560"/>
      <c r="PMG37" s="4560"/>
      <c r="PMH37" s="4560"/>
      <c r="PMI37" s="4560"/>
      <c r="PMJ37" s="4560"/>
      <c r="PMK37" s="4560"/>
      <c r="PML37" s="4560"/>
      <c r="PMM37" s="4560"/>
      <c r="PMN37" s="4560"/>
      <c r="PMO37" s="4560"/>
      <c r="PMP37" s="4560"/>
      <c r="PMQ37" s="4560"/>
      <c r="PMR37" s="4560"/>
      <c r="PMS37" s="4560"/>
      <c r="PMT37" s="4560"/>
      <c r="PMU37" s="4560"/>
      <c r="PMV37" s="4560"/>
      <c r="PMW37" s="4560"/>
      <c r="PMX37" s="4560"/>
      <c r="PMY37" s="4560"/>
      <c r="PMZ37" s="4560"/>
      <c r="PNA37" s="4560"/>
      <c r="PNB37" s="4560"/>
      <c r="PNC37" s="4560"/>
      <c r="PND37" s="4560"/>
      <c r="PNE37" s="4560"/>
      <c r="PNF37" s="4560"/>
      <c r="PNG37" s="4560"/>
      <c r="PNH37" s="4560"/>
      <c r="PNI37" s="4560"/>
      <c r="PNJ37" s="4560"/>
      <c r="PNK37" s="4560"/>
      <c r="PNL37" s="4560"/>
      <c r="PNM37" s="4560"/>
      <c r="PNN37" s="4560"/>
      <c r="PNO37" s="4560"/>
      <c r="PNP37" s="4560"/>
      <c r="PNQ37" s="4560"/>
      <c r="PNR37" s="4560"/>
      <c r="PNS37" s="4560"/>
      <c r="PNT37" s="4560"/>
      <c r="PNU37" s="4560"/>
      <c r="PNV37" s="4560"/>
      <c r="PNW37" s="4560"/>
      <c r="PNX37" s="4560"/>
      <c r="PNY37" s="4560"/>
      <c r="PNZ37" s="4560"/>
      <c r="POA37" s="4560"/>
      <c r="POB37" s="4560"/>
      <c r="POC37" s="4560"/>
      <c r="POD37" s="4560"/>
      <c r="POE37" s="4560"/>
      <c r="POF37" s="4560"/>
      <c r="POG37" s="4560"/>
      <c r="POH37" s="4560"/>
      <c r="POI37" s="4560"/>
      <c r="POJ37" s="4560"/>
      <c r="POK37" s="4560"/>
      <c r="POL37" s="4560"/>
      <c r="POM37" s="4560"/>
      <c r="PON37" s="4560"/>
      <c r="POO37" s="4560"/>
      <c r="POP37" s="4560"/>
      <c r="POQ37" s="4560"/>
      <c r="POR37" s="4560"/>
      <c r="POS37" s="4560"/>
      <c r="POT37" s="4560"/>
      <c r="POU37" s="4560"/>
      <c r="POV37" s="4560"/>
      <c r="POW37" s="4560"/>
      <c r="POX37" s="4560"/>
      <c r="POY37" s="4560"/>
      <c r="POZ37" s="4560"/>
      <c r="PPA37" s="4560"/>
      <c r="PPB37" s="4560"/>
      <c r="PPC37" s="4560"/>
      <c r="PPD37" s="4560"/>
      <c r="PPE37" s="4560"/>
      <c r="PPF37" s="4560"/>
      <c r="PPG37" s="4560"/>
      <c r="PPH37" s="4560"/>
      <c r="PPI37" s="4560"/>
      <c r="PPJ37" s="4560"/>
      <c r="PPK37" s="4560"/>
      <c r="PPL37" s="4560"/>
      <c r="PPM37" s="4560"/>
      <c r="PPN37" s="4560"/>
      <c r="PPO37" s="4560"/>
      <c r="PPP37" s="4560"/>
      <c r="PPQ37" s="4560"/>
      <c r="PPR37" s="4560"/>
      <c r="PPS37" s="4560"/>
      <c r="PPT37" s="4560"/>
      <c r="PPU37" s="4560"/>
      <c r="PPV37" s="4560"/>
      <c r="PPW37" s="4560"/>
      <c r="PPX37" s="4560"/>
      <c r="PPY37" s="4560"/>
      <c r="PPZ37" s="4560"/>
      <c r="PQA37" s="4560"/>
      <c r="PQB37" s="4560"/>
      <c r="PQC37" s="4560"/>
      <c r="PQD37" s="4560"/>
      <c r="PQE37" s="4560"/>
      <c r="PQF37" s="4560"/>
      <c r="PQG37" s="4560"/>
      <c r="PQH37" s="4560"/>
      <c r="PQI37" s="4560"/>
      <c r="PQJ37" s="4560"/>
      <c r="PQK37" s="4560"/>
      <c r="PQL37" s="4560"/>
      <c r="PQM37" s="4560"/>
      <c r="PQN37" s="4560"/>
      <c r="PQO37" s="4560"/>
      <c r="PQP37" s="4560"/>
      <c r="PQQ37" s="4560"/>
      <c r="PQR37" s="4560"/>
      <c r="PQS37" s="4560"/>
      <c r="PQT37" s="4560"/>
      <c r="PQU37" s="4560"/>
      <c r="PQV37" s="4560"/>
      <c r="PQW37" s="4560"/>
      <c r="PQX37" s="4560"/>
      <c r="PQY37" s="4560"/>
      <c r="PQZ37" s="4560"/>
      <c r="PRA37" s="4560"/>
      <c r="PRB37" s="4560"/>
      <c r="PRC37" s="4560"/>
      <c r="PRD37" s="4560"/>
      <c r="PRE37" s="4560"/>
      <c r="PRF37" s="4560"/>
      <c r="PRG37" s="4560"/>
      <c r="PRH37" s="4560"/>
      <c r="PRI37" s="4560"/>
      <c r="PRJ37" s="4560"/>
      <c r="PRK37" s="4560"/>
      <c r="PRL37" s="4560"/>
      <c r="PRM37" s="4560"/>
      <c r="PRN37" s="4560"/>
      <c r="PRO37" s="4560"/>
      <c r="PRP37" s="4560"/>
      <c r="PRQ37" s="4560"/>
      <c r="PRR37" s="4560"/>
      <c r="PRS37" s="4560"/>
      <c r="PRT37" s="4560"/>
      <c r="PRU37" s="4560"/>
      <c r="PRV37" s="4560"/>
      <c r="PRW37" s="4560"/>
      <c r="PRX37" s="4560"/>
      <c r="PRY37" s="4560"/>
      <c r="PRZ37" s="4560"/>
      <c r="PSA37" s="4560"/>
      <c r="PSB37" s="4560"/>
      <c r="PSC37" s="4560"/>
      <c r="PSD37" s="4560"/>
      <c r="PSE37" s="4560"/>
      <c r="PSF37" s="4560"/>
      <c r="PSG37" s="4560"/>
      <c r="PSH37" s="4560"/>
      <c r="PSI37" s="4560"/>
      <c r="PSJ37" s="4560"/>
      <c r="PSK37" s="4560"/>
      <c r="PSL37" s="4560"/>
      <c r="PSM37" s="4560"/>
      <c r="PSN37" s="4560"/>
      <c r="PSO37" s="4560"/>
      <c r="PSP37" s="4560"/>
      <c r="PSQ37" s="4560"/>
      <c r="PSR37" s="4560"/>
      <c r="PSS37" s="4560"/>
      <c r="PST37" s="4560"/>
      <c r="PSU37" s="4560"/>
      <c r="PSV37" s="4560"/>
      <c r="PSW37" s="4560"/>
      <c r="PSX37" s="4560"/>
      <c r="PSY37" s="4560"/>
      <c r="PSZ37" s="4560"/>
      <c r="PTA37" s="4560"/>
      <c r="PTB37" s="4560"/>
      <c r="PTC37" s="4560"/>
      <c r="PTD37" s="4560"/>
      <c r="PTE37" s="4560"/>
      <c r="PTF37" s="4560"/>
      <c r="PTG37" s="4560"/>
      <c r="PTH37" s="4560"/>
      <c r="PTI37" s="4560"/>
      <c r="PTJ37" s="4560"/>
      <c r="PTK37" s="4560"/>
      <c r="PTL37" s="4560"/>
      <c r="PTM37" s="4560"/>
      <c r="PTN37" s="4560"/>
      <c r="PTO37" s="4560"/>
      <c r="PTP37" s="4560"/>
      <c r="PTQ37" s="4560"/>
      <c r="PTR37" s="4560"/>
      <c r="PTS37" s="4560"/>
      <c r="PTT37" s="4560"/>
      <c r="PTU37" s="4560"/>
      <c r="PTV37" s="4560"/>
      <c r="PTW37" s="4560"/>
      <c r="PTX37" s="4560"/>
      <c r="PTY37" s="4560"/>
      <c r="PTZ37" s="4560"/>
      <c r="PUA37" s="4560"/>
      <c r="PUB37" s="4560"/>
      <c r="PUC37" s="4560"/>
      <c r="PUD37" s="4560"/>
      <c r="PUE37" s="4560"/>
      <c r="PUF37" s="4560"/>
      <c r="PUG37" s="4560"/>
      <c r="PUH37" s="4560"/>
      <c r="PUI37" s="4560"/>
      <c r="PUJ37" s="4560"/>
      <c r="PUK37" s="4560"/>
      <c r="PUL37" s="4560"/>
      <c r="PUM37" s="4560"/>
      <c r="PUN37" s="4560"/>
      <c r="PUO37" s="4560"/>
      <c r="PUP37" s="4560"/>
      <c r="PUQ37" s="4560"/>
      <c r="PUR37" s="4560"/>
      <c r="PUS37" s="4560"/>
      <c r="PUT37" s="4560"/>
      <c r="PUU37" s="4560"/>
      <c r="PUV37" s="4560"/>
      <c r="PUW37" s="4560"/>
      <c r="PUX37" s="4560"/>
      <c r="PUY37" s="4560"/>
      <c r="PUZ37" s="4560"/>
      <c r="PVA37" s="4560"/>
      <c r="PVB37" s="4560"/>
      <c r="PVC37" s="4560"/>
      <c r="PVD37" s="4560"/>
      <c r="PVE37" s="4560"/>
      <c r="PVF37" s="4560"/>
      <c r="PVG37" s="4560"/>
      <c r="PVH37" s="4560"/>
      <c r="PVI37" s="4560"/>
      <c r="PVJ37" s="4560"/>
      <c r="PVK37" s="4560"/>
      <c r="PVL37" s="4560"/>
      <c r="PVM37" s="4560"/>
      <c r="PVN37" s="4560"/>
      <c r="PVO37" s="4560"/>
      <c r="PVP37" s="4560"/>
      <c r="PVQ37" s="4560"/>
      <c r="PVR37" s="4560"/>
      <c r="PVS37" s="4560"/>
      <c r="PVT37" s="4560"/>
      <c r="PVU37" s="4560"/>
      <c r="PVV37" s="4560"/>
      <c r="PVW37" s="4560"/>
      <c r="PVX37" s="4560"/>
      <c r="PVY37" s="4560"/>
      <c r="PVZ37" s="4560"/>
      <c r="PWA37" s="4560"/>
      <c r="PWB37" s="4560"/>
      <c r="PWC37" s="4560"/>
      <c r="PWD37" s="4560"/>
      <c r="PWE37" s="4560"/>
      <c r="PWF37" s="4560"/>
      <c r="PWG37" s="4560"/>
      <c r="PWH37" s="4560"/>
      <c r="PWI37" s="4560"/>
      <c r="PWJ37" s="4560"/>
      <c r="PWK37" s="4560"/>
      <c r="PWL37" s="4560"/>
      <c r="PWM37" s="4560"/>
      <c r="PWN37" s="4560"/>
      <c r="PWO37" s="4560"/>
      <c r="PWP37" s="4560"/>
      <c r="PWQ37" s="4560"/>
      <c r="PWR37" s="4560"/>
      <c r="PWS37" s="4560"/>
      <c r="PWT37" s="4560"/>
      <c r="PWU37" s="4560"/>
      <c r="PWV37" s="4560"/>
      <c r="PWW37" s="4560"/>
      <c r="PWX37" s="4560"/>
      <c r="PWY37" s="4560"/>
      <c r="PWZ37" s="4560"/>
      <c r="PXA37" s="4560"/>
      <c r="PXB37" s="4560"/>
      <c r="PXC37" s="4560"/>
      <c r="PXD37" s="4560"/>
      <c r="PXE37" s="4560"/>
      <c r="PXF37" s="4560"/>
      <c r="PXG37" s="4560"/>
      <c r="PXH37" s="4560"/>
      <c r="PXI37" s="4560"/>
      <c r="PXJ37" s="4560"/>
      <c r="PXK37" s="4560"/>
      <c r="PXL37" s="4560"/>
      <c r="PXM37" s="4560"/>
      <c r="PXN37" s="4560"/>
      <c r="PXO37" s="4560"/>
      <c r="PXP37" s="4560"/>
      <c r="PXQ37" s="4560"/>
      <c r="PXR37" s="4560"/>
      <c r="PXS37" s="4560"/>
      <c r="PXT37" s="4560"/>
      <c r="PXU37" s="4560"/>
      <c r="PXV37" s="4560"/>
      <c r="PXW37" s="4560"/>
      <c r="PXX37" s="4560"/>
      <c r="PXY37" s="4560"/>
      <c r="PXZ37" s="4560"/>
      <c r="PYA37" s="4560"/>
      <c r="PYB37" s="4560"/>
      <c r="PYC37" s="4560"/>
      <c r="PYD37" s="4560"/>
      <c r="PYE37" s="4560"/>
      <c r="PYF37" s="4560"/>
      <c r="PYG37" s="4560"/>
      <c r="PYH37" s="4560"/>
      <c r="PYI37" s="4560"/>
      <c r="PYJ37" s="4560"/>
      <c r="PYK37" s="4560"/>
      <c r="PYL37" s="4560"/>
      <c r="PYM37" s="4560"/>
      <c r="PYN37" s="4560"/>
      <c r="PYO37" s="4560"/>
      <c r="PYP37" s="4560"/>
      <c r="PYQ37" s="4560"/>
      <c r="PYR37" s="4560"/>
      <c r="PYS37" s="4560"/>
      <c r="PYT37" s="4560"/>
      <c r="PYU37" s="4560"/>
      <c r="PYV37" s="4560"/>
      <c r="PYW37" s="4560"/>
      <c r="PYX37" s="4560"/>
      <c r="PYY37" s="4560"/>
      <c r="PYZ37" s="4560"/>
      <c r="PZA37" s="4560"/>
      <c r="PZB37" s="4560"/>
      <c r="PZC37" s="4560"/>
      <c r="PZD37" s="4560"/>
      <c r="PZE37" s="4560"/>
      <c r="PZF37" s="4560"/>
      <c r="PZG37" s="4560"/>
      <c r="PZH37" s="4560"/>
      <c r="PZI37" s="4560"/>
      <c r="PZJ37" s="4560"/>
      <c r="PZK37" s="4560"/>
      <c r="PZL37" s="4560"/>
      <c r="PZM37" s="4560"/>
      <c r="PZN37" s="4560"/>
      <c r="PZO37" s="4560"/>
      <c r="PZP37" s="4560"/>
      <c r="PZQ37" s="4560"/>
      <c r="PZR37" s="4560"/>
      <c r="PZS37" s="4560"/>
      <c r="PZT37" s="4560"/>
      <c r="PZU37" s="4560"/>
      <c r="PZV37" s="4560"/>
      <c r="PZW37" s="4560"/>
      <c r="PZX37" s="4560"/>
      <c r="PZY37" s="4560"/>
      <c r="PZZ37" s="4560"/>
      <c r="QAA37" s="4560"/>
      <c r="QAB37" s="4560"/>
      <c r="QAC37" s="4560"/>
      <c r="QAD37" s="4560"/>
      <c r="QAE37" s="4560"/>
      <c r="QAF37" s="4560"/>
      <c r="QAG37" s="4560"/>
      <c r="QAH37" s="4560"/>
      <c r="QAI37" s="4560"/>
      <c r="QAJ37" s="4560"/>
      <c r="QAK37" s="4560"/>
      <c r="QAL37" s="4560"/>
      <c r="QAM37" s="4560"/>
      <c r="QAN37" s="4560"/>
      <c r="QAO37" s="4560"/>
      <c r="QAP37" s="4560"/>
      <c r="QAQ37" s="4560"/>
      <c r="QAR37" s="4560"/>
      <c r="QAS37" s="4560"/>
      <c r="QAT37" s="4560"/>
      <c r="QAU37" s="4560"/>
      <c r="QAV37" s="4560"/>
      <c r="QAW37" s="4560"/>
      <c r="QAX37" s="4560"/>
      <c r="QAY37" s="4560"/>
      <c r="QAZ37" s="4560"/>
      <c r="QBA37" s="4560"/>
      <c r="QBB37" s="4560"/>
      <c r="QBC37" s="4560"/>
      <c r="QBD37" s="4560"/>
      <c r="QBE37" s="4560"/>
      <c r="QBF37" s="4560"/>
      <c r="QBG37" s="4560"/>
      <c r="QBH37" s="4560"/>
      <c r="QBI37" s="4560"/>
      <c r="QBJ37" s="4560"/>
      <c r="QBK37" s="4560"/>
      <c r="QBL37" s="4560"/>
      <c r="QBM37" s="4560"/>
      <c r="QBN37" s="4560"/>
      <c r="QBO37" s="4560"/>
      <c r="QBP37" s="4560"/>
      <c r="QBQ37" s="4560"/>
      <c r="QBR37" s="4560"/>
      <c r="QBS37" s="4560"/>
      <c r="QBT37" s="4560"/>
      <c r="QBU37" s="4560"/>
      <c r="QBV37" s="4560"/>
      <c r="QBW37" s="4560"/>
      <c r="QBX37" s="4560"/>
      <c r="QBY37" s="4560"/>
      <c r="QBZ37" s="4560"/>
      <c r="QCA37" s="4560"/>
      <c r="QCB37" s="4560"/>
      <c r="QCC37" s="4560"/>
      <c r="QCD37" s="4560"/>
      <c r="QCE37" s="4560"/>
      <c r="QCF37" s="4560"/>
      <c r="QCG37" s="4560"/>
      <c r="QCH37" s="4560"/>
      <c r="QCI37" s="4560"/>
      <c r="QCJ37" s="4560"/>
      <c r="QCK37" s="4560"/>
      <c r="QCL37" s="4560"/>
      <c r="QCM37" s="4560"/>
      <c r="QCN37" s="4560"/>
      <c r="QCO37" s="4560"/>
      <c r="QCP37" s="4560"/>
      <c r="QCQ37" s="4560"/>
      <c r="QCR37" s="4560"/>
      <c r="QCS37" s="4560"/>
      <c r="QCT37" s="4560"/>
      <c r="QCU37" s="4560"/>
      <c r="QCV37" s="4560"/>
      <c r="QCW37" s="4560"/>
      <c r="QCX37" s="4560"/>
      <c r="QCY37" s="4560"/>
      <c r="QCZ37" s="4560"/>
      <c r="QDA37" s="4560"/>
      <c r="QDB37" s="4560"/>
      <c r="QDC37" s="4560"/>
      <c r="QDD37" s="4560"/>
      <c r="QDE37" s="4560"/>
      <c r="QDF37" s="4560"/>
      <c r="QDG37" s="4560"/>
      <c r="QDH37" s="4560"/>
      <c r="QDI37" s="4560"/>
      <c r="QDJ37" s="4560"/>
      <c r="QDK37" s="4560"/>
      <c r="QDL37" s="4560"/>
      <c r="QDM37" s="4560"/>
      <c r="QDN37" s="4560"/>
      <c r="QDO37" s="4560"/>
      <c r="QDP37" s="4560"/>
      <c r="QDQ37" s="4560"/>
      <c r="QDR37" s="4560"/>
      <c r="QDS37" s="4560"/>
      <c r="QDT37" s="4560"/>
      <c r="QDU37" s="4560"/>
      <c r="QDV37" s="4560"/>
      <c r="QDW37" s="4560"/>
      <c r="QDX37" s="4560"/>
      <c r="QDY37" s="4560"/>
      <c r="QDZ37" s="4560"/>
      <c r="QEA37" s="4560"/>
      <c r="QEB37" s="4560"/>
      <c r="QEC37" s="4560"/>
      <c r="QED37" s="4560"/>
      <c r="QEE37" s="4560"/>
      <c r="QEF37" s="4560"/>
      <c r="QEG37" s="4560"/>
      <c r="QEH37" s="4560"/>
      <c r="QEI37" s="4560"/>
      <c r="QEJ37" s="4560"/>
      <c r="QEK37" s="4560"/>
      <c r="QEL37" s="4560"/>
      <c r="QEM37" s="4560"/>
      <c r="QEN37" s="4560"/>
      <c r="QEO37" s="4560"/>
      <c r="QEP37" s="4560"/>
      <c r="QEQ37" s="4560"/>
      <c r="QER37" s="4560"/>
      <c r="QES37" s="4560"/>
      <c r="QET37" s="4560"/>
      <c r="QEU37" s="4560"/>
      <c r="QEV37" s="4560"/>
      <c r="QEW37" s="4560"/>
      <c r="QEX37" s="4560"/>
      <c r="QEY37" s="4560"/>
      <c r="QEZ37" s="4560"/>
      <c r="QFA37" s="4560"/>
      <c r="QFB37" s="4560"/>
      <c r="QFC37" s="4560"/>
      <c r="QFD37" s="4560"/>
      <c r="QFE37" s="4560"/>
      <c r="QFF37" s="4560"/>
      <c r="QFG37" s="4560"/>
      <c r="QFH37" s="4560"/>
      <c r="QFI37" s="4560"/>
      <c r="QFJ37" s="4560"/>
      <c r="QFK37" s="4560"/>
      <c r="QFL37" s="4560"/>
      <c r="QFM37" s="4560"/>
      <c r="QFN37" s="4560"/>
      <c r="QFO37" s="4560"/>
      <c r="QFP37" s="4560"/>
      <c r="QFQ37" s="4560"/>
      <c r="QFR37" s="4560"/>
      <c r="QFS37" s="4560"/>
      <c r="QFT37" s="4560"/>
      <c r="QFU37" s="4560"/>
      <c r="QFV37" s="4560"/>
      <c r="QFW37" s="4560"/>
      <c r="QFX37" s="4560"/>
      <c r="QFY37" s="4560"/>
      <c r="QFZ37" s="4560"/>
      <c r="QGA37" s="4560"/>
      <c r="QGB37" s="4560"/>
      <c r="QGC37" s="4560"/>
      <c r="QGD37" s="4560"/>
      <c r="QGE37" s="4560"/>
      <c r="QGF37" s="4560"/>
      <c r="QGG37" s="4560"/>
      <c r="QGH37" s="4560"/>
      <c r="QGI37" s="4560"/>
      <c r="QGJ37" s="4560"/>
      <c r="QGK37" s="4560"/>
      <c r="QGL37" s="4560"/>
      <c r="QGM37" s="4560"/>
      <c r="QGN37" s="4560"/>
      <c r="QGO37" s="4560"/>
      <c r="QGP37" s="4560"/>
      <c r="QGQ37" s="4560"/>
      <c r="QGR37" s="4560"/>
      <c r="QGS37" s="4560"/>
      <c r="QGT37" s="4560"/>
      <c r="QGU37" s="4560"/>
      <c r="QGV37" s="4560"/>
      <c r="QGW37" s="4560"/>
      <c r="QGX37" s="4560"/>
      <c r="QGY37" s="4560"/>
      <c r="QGZ37" s="4560"/>
      <c r="QHA37" s="4560"/>
      <c r="QHB37" s="4560"/>
      <c r="QHC37" s="4560"/>
      <c r="QHD37" s="4560"/>
      <c r="QHE37" s="4560"/>
      <c r="QHF37" s="4560"/>
      <c r="QHG37" s="4560"/>
      <c r="QHH37" s="4560"/>
      <c r="QHI37" s="4560"/>
      <c r="QHJ37" s="4560"/>
      <c r="QHK37" s="4560"/>
      <c r="QHL37" s="4560"/>
      <c r="QHM37" s="4560"/>
      <c r="QHN37" s="4560"/>
      <c r="QHO37" s="4560"/>
      <c r="QHP37" s="4560"/>
      <c r="QHQ37" s="4560"/>
      <c r="QHR37" s="4560"/>
      <c r="QHS37" s="4560"/>
      <c r="QHT37" s="4560"/>
      <c r="QHU37" s="4560"/>
      <c r="QHV37" s="4560"/>
      <c r="QHW37" s="4560"/>
      <c r="QHX37" s="4560"/>
      <c r="QHY37" s="4560"/>
      <c r="QHZ37" s="4560"/>
      <c r="QIA37" s="4560"/>
      <c r="QIB37" s="4560"/>
      <c r="QIC37" s="4560"/>
      <c r="QID37" s="4560"/>
      <c r="QIE37" s="4560"/>
      <c r="QIF37" s="4560"/>
      <c r="QIG37" s="4560"/>
      <c r="QIH37" s="4560"/>
      <c r="QII37" s="4560"/>
      <c r="QIJ37" s="4560"/>
      <c r="QIK37" s="4560"/>
      <c r="QIL37" s="4560"/>
      <c r="QIM37" s="4560"/>
      <c r="QIN37" s="4560"/>
      <c r="QIO37" s="4560"/>
      <c r="QIP37" s="4560"/>
      <c r="QIQ37" s="4560"/>
      <c r="QIR37" s="4560"/>
      <c r="QIS37" s="4560"/>
      <c r="QIT37" s="4560"/>
      <c r="QIU37" s="4560"/>
      <c r="QIV37" s="4560"/>
      <c r="QIW37" s="4560"/>
      <c r="QIX37" s="4560"/>
      <c r="QIY37" s="4560"/>
      <c r="QIZ37" s="4560"/>
      <c r="QJA37" s="4560"/>
      <c r="QJB37" s="4560"/>
      <c r="QJC37" s="4560"/>
      <c r="QJD37" s="4560"/>
      <c r="QJE37" s="4560"/>
      <c r="QJF37" s="4560"/>
      <c r="QJG37" s="4560"/>
      <c r="QJH37" s="4560"/>
      <c r="QJI37" s="4560"/>
      <c r="QJJ37" s="4560"/>
      <c r="QJK37" s="4560"/>
      <c r="QJL37" s="4560"/>
      <c r="QJM37" s="4560"/>
      <c r="QJN37" s="4560"/>
      <c r="QJO37" s="4560"/>
      <c r="QJP37" s="4560"/>
      <c r="QJQ37" s="4560"/>
      <c r="QJR37" s="4560"/>
      <c r="QJS37" s="4560"/>
      <c r="QJT37" s="4560"/>
      <c r="QJU37" s="4560"/>
      <c r="QJV37" s="4560"/>
      <c r="QJW37" s="4560"/>
      <c r="QJX37" s="4560"/>
      <c r="QJY37" s="4560"/>
      <c r="QJZ37" s="4560"/>
      <c r="QKA37" s="4560"/>
      <c r="QKB37" s="4560"/>
      <c r="QKC37" s="4560"/>
      <c r="QKD37" s="4560"/>
      <c r="QKE37" s="4560"/>
      <c r="QKF37" s="4560"/>
      <c r="QKG37" s="4560"/>
      <c r="QKH37" s="4560"/>
      <c r="QKI37" s="4560"/>
      <c r="QKJ37" s="4560"/>
      <c r="QKK37" s="4560"/>
      <c r="QKL37" s="4560"/>
      <c r="QKM37" s="4560"/>
      <c r="QKN37" s="4560"/>
      <c r="QKO37" s="4560"/>
      <c r="QKP37" s="4560"/>
      <c r="QKQ37" s="4560"/>
      <c r="QKR37" s="4560"/>
      <c r="QKS37" s="4560"/>
      <c r="QKT37" s="4560"/>
      <c r="QKU37" s="4560"/>
      <c r="QKV37" s="4560"/>
      <c r="QKW37" s="4560"/>
      <c r="QKX37" s="4560"/>
      <c r="QKY37" s="4560"/>
      <c r="QKZ37" s="4560"/>
      <c r="QLA37" s="4560"/>
      <c r="QLB37" s="4560"/>
      <c r="QLC37" s="4560"/>
      <c r="QLD37" s="4560"/>
      <c r="QLE37" s="4560"/>
      <c r="QLF37" s="4560"/>
      <c r="QLG37" s="4560"/>
      <c r="QLH37" s="4560"/>
      <c r="QLI37" s="4560"/>
      <c r="QLJ37" s="4560"/>
      <c r="QLK37" s="4560"/>
      <c r="QLL37" s="4560"/>
      <c r="QLM37" s="4560"/>
      <c r="QLN37" s="4560"/>
      <c r="QLO37" s="4560"/>
      <c r="QLP37" s="4560"/>
      <c r="QLQ37" s="4560"/>
      <c r="QLR37" s="4560"/>
      <c r="QLS37" s="4560"/>
      <c r="QLT37" s="4560"/>
      <c r="QLU37" s="4560"/>
      <c r="QLV37" s="4560"/>
      <c r="QLW37" s="4560"/>
      <c r="QLX37" s="4560"/>
      <c r="QLY37" s="4560"/>
      <c r="QLZ37" s="4560"/>
      <c r="QMA37" s="4560"/>
      <c r="QMB37" s="4560"/>
      <c r="QMC37" s="4560"/>
      <c r="QMD37" s="4560"/>
      <c r="QME37" s="4560"/>
      <c r="QMF37" s="4560"/>
      <c r="QMG37" s="4560"/>
      <c r="QMH37" s="4560"/>
      <c r="QMI37" s="4560"/>
      <c r="QMJ37" s="4560"/>
      <c r="QMK37" s="4560"/>
      <c r="QML37" s="4560"/>
      <c r="QMM37" s="4560"/>
      <c r="QMN37" s="4560"/>
      <c r="QMO37" s="4560"/>
      <c r="QMP37" s="4560"/>
      <c r="QMQ37" s="4560"/>
      <c r="QMR37" s="4560"/>
      <c r="QMS37" s="4560"/>
      <c r="QMT37" s="4560"/>
      <c r="QMU37" s="4560"/>
      <c r="QMV37" s="4560"/>
      <c r="QMW37" s="4560"/>
      <c r="QMX37" s="4560"/>
      <c r="QMY37" s="4560"/>
      <c r="QMZ37" s="4560"/>
      <c r="QNA37" s="4560"/>
      <c r="QNB37" s="4560"/>
      <c r="QNC37" s="4560"/>
      <c r="QND37" s="4560"/>
      <c r="QNE37" s="4560"/>
      <c r="QNF37" s="4560"/>
      <c r="QNG37" s="4560"/>
      <c r="QNH37" s="4560"/>
      <c r="QNI37" s="4560"/>
      <c r="QNJ37" s="4560"/>
      <c r="QNK37" s="4560"/>
      <c r="QNL37" s="4560"/>
      <c r="QNM37" s="4560"/>
      <c r="QNN37" s="4560"/>
      <c r="QNO37" s="4560"/>
      <c r="QNP37" s="4560"/>
      <c r="QNQ37" s="4560"/>
      <c r="QNR37" s="4560"/>
      <c r="QNS37" s="4560"/>
      <c r="QNT37" s="4560"/>
      <c r="QNU37" s="4560"/>
      <c r="QNV37" s="4560"/>
      <c r="QNW37" s="4560"/>
      <c r="QNX37" s="4560"/>
      <c r="QNY37" s="4560"/>
      <c r="QNZ37" s="4560"/>
      <c r="QOA37" s="4560"/>
      <c r="QOB37" s="4560"/>
      <c r="QOC37" s="4560"/>
      <c r="QOD37" s="4560"/>
      <c r="QOE37" s="4560"/>
      <c r="QOF37" s="4560"/>
      <c r="QOG37" s="4560"/>
      <c r="QOH37" s="4560"/>
      <c r="QOI37" s="4560"/>
      <c r="QOJ37" s="4560"/>
      <c r="QOK37" s="4560"/>
      <c r="QOL37" s="4560"/>
      <c r="QOM37" s="4560"/>
      <c r="QON37" s="4560"/>
      <c r="QOO37" s="4560"/>
      <c r="QOP37" s="4560"/>
      <c r="QOQ37" s="4560"/>
      <c r="QOR37" s="4560"/>
      <c r="QOS37" s="4560"/>
      <c r="QOT37" s="4560"/>
      <c r="QOU37" s="4560"/>
      <c r="QOV37" s="4560"/>
      <c r="QOW37" s="4560"/>
      <c r="QOX37" s="4560"/>
      <c r="QOY37" s="4560"/>
      <c r="QOZ37" s="4560"/>
      <c r="QPA37" s="4560"/>
      <c r="QPB37" s="4560"/>
      <c r="QPC37" s="4560"/>
      <c r="QPD37" s="4560"/>
      <c r="QPE37" s="4560"/>
      <c r="QPF37" s="4560"/>
      <c r="QPG37" s="4560"/>
      <c r="QPH37" s="4560"/>
      <c r="QPI37" s="4560"/>
      <c r="QPJ37" s="4560"/>
      <c r="QPK37" s="4560"/>
      <c r="QPL37" s="4560"/>
      <c r="QPM37" s="4560"/>
      <c r="QPN37" s="4560"/>
      <c r="QPO37" s="4560"/>
      <c r="QPP37" s="4560"/>
      <c r="QPQ37" s="4560"/>
      <c r="QPR37" s="4560"/>
      <c r="QPS37" s="4560"/>
      <c r="QPT37" s="4560"/>
      <c r="QPU37" s="4560"/>
      <c r="QPV37" s="4560"/>
      <c r="QPW37" s="4560"/>
      <c r="QPX37" s="4560"/>
      <c r="QPY37" s="4560"/>
      <c r="QPZ37" s="4560"/>
      <c r="QQA37" s="4560"/>
      <c r="QQB37" s="4560"/>
      <c r="QQC37" s="4560"/>
      <c r="QQD37" s="4560"/>
      <c r="QQE37" s="4560"/>
      <c r="QQF37" s="4560"/>
      <c r="QQG37" s="4560"/>
      <c r="QQH37" s="4560"/>
      <c r="QQI37" s="4560"/>
      <c r="QQJ37" s="4560"/>
      <c r="QQK37" s="4560"/>
      <c r="QQL37" s="4560"/>
      <c r="QQM37" s="4560"/>
      <c r="QQN37" s="4560"/>
      <c r="QQO37" s="4560"/>
      <c r="QQP37" s="4560"/>
      <c r="QQQ37" s="4560"/>
      <c r="QQR37" s="4560"/>
      <c r="QQS37" s="4560"/>
      <c r="QQT37" s="4560"/>
      <c r="QQU37" s="4560"/>
      <c r="QQV37" s="4560"/>
      <c r="QQW37" s="4560"/>
      <c r="QQX37" s="4560"/>
      <c r="QQY37" s="4560"/>
      <c r="QQZ37" s="4560"/>
      <c r="QRA37" s="4560"/>
      <c r="QRB37" s="4560"/>
      <c r="QRC37" s="4560"/>
      <c r="QRD37" s="4560"/>
      <c r="QRE37" s="4560"/>
      <c r="QRF37" s="4560"/>
      <c r="QRG37" s="4560"/>
      <c r="QRH37" s="4560"/>
      <c r="QRI37" s="4560"/>
      <c r="QRJ37" s="4560"/>
      <c r="QRK37" s="4560"/>
      <c r="QRL37" s="4560"/>
      <c r="QRM37" s="4560"/>
      <c r="QRN37" s="4560"/>
      <c r="QRO37" s="4560"/>
      <c r="QRP37" s="4560"/>
      <c r="QRQ37" s="4560"/>
      <c r="QRR37" s="4560"/>
      <c r="QRS37" s="4560"/>
      <c r="QRT37" s="4560"/>
      <c r="QRU37" s="4560"/>
      <c r="QRV37" s="4560"/>
      <c r="QRW37" s="4560"/>
      <c r="QRX37" s="4560"/>
      <c r="QRY37" s="4560"/>
      <c r="QRZ37" s="4560"/>
      <c r="QSA37" s="4560"/>
      <c r="QSB37" s="4560"/>
      <c r="QSC37" s="4560"/>
      <c r="QSD37" s="4560"/>
      <c r="QSE37" s="4560"/>
      <c r="QSF37" s="4560"/>
      <c r="QSG37" s="4560"/>
      <c r="QSH37" s="4560"/>
      <c r="QSI37" s="4560"/>
      <c r="QSJ37" s="4560"/>
      <c r="QSK37" s="4560"/>
      <c r="QSL37" s="4560"/>
      <c r="QSM37" s="4560"/>
      <c r="QSN37" s="4560"/>
      <c r="QSO37" s="4560"/>
      <c r="QSP37" s="4560"/>
      <c r="QSQ37" s="4560"/>
      <c r="QSR37" s="4560"/>
      <c r="QSS37" s="4560"/>
      <c r="QST37" s="4560"/>
      <c r="QSU37" s="4560"/>
      <c r="QSV37" s="4560"/>
      <c r="QSW37" s="4560"/>
      <c r="QSX37" s="4560"/>
      <c r="QSY37" s="4560"/>
      <c r="QSZ37" s="4560"/>
      <c r="QTA37" s="4560"/>
      <c r="QTB37" s="4560"/>
      <c r="QTC37" s="4560"/>
      <c r="QTD37" s="4560"/>
      <c r="QTE37" s="4560"/>
      <c r="QTF37" s="4560"/>
      <c r="QTG37" s="4560"/>
      <c r="QTH37" s="4560"/>
      <c r="QTI37" s="4560"/>
      <c r="QTJ37" s="4560"/>
      <c r="QTK37" s="4560"/>
      <c r="QTL37" s="4560"/>
      <c r="QTM37" s="4560"/>
      <c r="QTN37" s="4560"/>
      <c r="QTO37" s="4560"/>
      <c r="QTP37" s="4560"/>
      <c r="QTQ37" s="4560"/>
      <c r="QTR37" s="4560"/>
      <c r="QTS37" s="4560"/>
      <c r="QTT37" s="4560"/>
      <c r="QTU37" s="4560"/>
      <c r="QTV37" s="4560"/>
      <c r="QTW37" s="4560"/>
      <c r="QTX37" s="4560"/>
      <c r="QTY37" s="4560"/>
      <c r="QTZ37" s="4560"/>
      <c r="QUA37" s="4560"/>
      <c r="QUB37" s="4560"/>
      <c r="QUC37" s="4560"/>
      <c r="QUD37" s="4560"/>
      <c r="QUE37" s="4560"/>
      <c r="QUF37" s="4560"/>
      <c r="QUG37" s="4560"/>
      <c r="QUH37" s="4560"/>
      <c r="QUI37" s="4560"/>
      <c r="QUJ37" s="4560"/>
      <c r="QUK37" s="4560"/>
      <c r="QUL37" s="4560"/>
      <c r="QUM37" s="4560"/>
      <c r="QUN37" s="4560"/>
      <c r="QUO37" s="4560"/>
      <c r="QUP37" s="4560"/>
      <c r="QUQ37" s="4560"/>
      <c r="QUR37" s="4560"/>
      <c r="QUS37" s="4560"/>
      <c r="QUT37" s="4560"/>
      <c r="QUU37" s="4560"/>
      <c r="QUV37" s="4560"/>
      <c r="QUW37" s="4560"/>
      <c r="QUX37" s="4560"/>
      <c r="QUY37" s="4560"/>
      <c r="QUZ37" s="4560"/>
      <c r="QVA37" s="4560"/>
      <c r="QVB37" s="4560"/>
      <c r="QVC37" s="4560"/>
      <c r="QVD37" s="4560"/>
      <c r="QVE37" s="4560"/>
      <c r="QVF37" s="4560"/>
      <c r="QVG37" s="4560"/>
      <c r="QVH37" s="4560"/>
      <c r="QVI37" s="4560"/>
      <c r="QVJ37" s="4560"/>
      <c r="QVK37" s="4560"/>
      <c r="QVL37" s="4560"/>
      <c r="QVM37" s="4560"/>
      <c r="QVN37" s="4560"/>
      <c r="QVO37" s="4560"/>
      <c r="QVP37" s="4560"/>
      <c r="QVQ37" s="4560"/>
      <c r="QVR37" s="4560"/>
      <c r="QVS37" s="4560"/>
      <c r="QVT37" s="4560"/>
      <c r="QVU37" s="4560"/>
      <c r="QVV37" s="4560"/>
      <c r="QVW37" s="4560"/>
      <c r="QVX37" s="4560"/>
      <c r="QVY37" s="4560"/>
      <c r="QVZ37" s="4560"/>
      <c r="QWA37" s="4560"/>
      <c r="QWB37" s="4560"/>
      <c r="QWC37" s="4560"/>
      <c r="QWD37" s="4560"/>
      <c r="QWE37" s="4560"/>
      <c r="QWF37" s="4560"/>
      <c r="QWG37" s="4560"/>
      <c r="QWH37" s="4560"/>
      <c r="QWI37" s="4560"/>
      <c r="QWJ37" s="4560"/>
      <c r="QWK37" s="4560"/>
      <c r="QWL37" s="4560"/>
      <c r="QWM37" s="4560"/>
      <c r="QWN37" s="4560"/>
      <c r="QWO37" s="4560"/>
      <c r="QWP37" s="4560"/>
      <c r="QWQ37" s="4560"/>
      <c r="QWR37" s="4560"/>
      <c r="QWS37" s="4560"/>
      <c r="QWT37" s="4560"/>
      <c r="QWU37" s="4560"/>
      <c r="QWV37" s="4560"/>
      <c r="QWW37" s="4560"/>
      <c r="QWX37" s="4560"/>
      <c r="QWY37" s="4560"/>
      <c r="QWZ37" s="4560"/>
      <c r="QXA37" s="4560"/>
      <c r="QXB37" s="4560"/>
      <c r="QXC37" s="4560"/>
      <c r="QXD37" s="4560"/>
      <c r="QXE37" s="4560"/>
      <c r="QXF37" s="4560"/>
      <c r="QXG37" s="4560"/>
      <c r="QXH37" s="4560"/>
      <c r="QXI37" s="4560"/>
      <c r="QXJ37" s="4560"/>
      <c r="QXK37" s="4560"/>
      <c r="QXL37" s="4560"/>
      <c r="QXM37" s="4560"/>
      <c r="QXN37" s="4560"/>
      <c r="QXO37" s="4560"/>
      <c r="QXP37" s="4560"/>
      <c r="QXQ37" s="4560"/>
      <c r="QXR37" s="4560"/>
      <c r="QXS37" s="4560"/>
      <c r="QXT37" s="4560"/>
      <c r="QXU37" s="4560"/>
      <c r="QXV37" s="4560"/>
      <c r="QXW37" s="4560"/>
      <c r="QXX37" s="4560"/>
      <c r="QXY37" s="4560"/>
      <c r="QXZ37" s="4560"/>
      <c r="QYA37" s="4560"/>
      <c r="QYB37" s="4560"/>
      <c r="QYC37" s="4560"/>
      <c r="QYD37" s="4560"/>
      <c r="QYE37" s="4560"/>
      <c r="QYF37" s="4560"/>
      <c r="QYG37" s="4560"/>
      <c r="QYH37" s="4560"/>
      <c r="QYI37" s="4560"/>
      <c r="QYJ37" s="4560"/>
      <c r="QYK37" s="4560"/>
      <c r="QYL37" s="4560"/>
      <c r="QYM37" s="4560"/>
      <c r="QYN37" s="4560"/>
      <c r="QYO37" s="4560"/>
      <c r="QYP37" s="4560"/>
      <c r="QYQ37" s="4560"/>
      <c r="QYR37" s="4560"/>
      <c r="QYS37" s="4560"/>
      <c r="QYT37" s="4560"/>
      <c r="QYU37" s="4560"/>
      <c r="QYV37" s="4560"/>
      <c r="QYW37" s="4560"/>
      <c r="QYX37" s="4560"/>
      <c r="QYY37" s="4560"/>
      <c r="QYZ37" s="4560"/>
      <c r="QZA37" s="4560"/>
      <c r="QZB37" s="4560"/>
      <c r="QZC37" s="4560"/>
      <c r="QZD37" s="4560"/>
      <c r="QZE37" s="4560"/>
      <c r="QZF37" s="4560"/>
      <c r="QZG37" s="4560"/>
      <c r="QZH37" s="4560"/>
      <c r="QZI37" s="4560"/>
      <c r="QZJ37" s="4560"/>
      <c r="QZK37" s="4560"/>
      <c r="QZL37" s="4560"/>
      <c r="QZM37" s="4560"/>
      <c r="QZN37" s="4560"/>
      <c r="QZO37" s="4560"/>
      <c r="QZP37" s="4560"/>
      <c r="QZQ37" s="4560"/>
      <c r="QZR37" s="4560"/>
      <c r="QZS37" s="4560"/>
      <c r="QZT37" s="4560"/>
      <c r="QZU37" s="4560"/>
      <c r="QZV37" s="4560"/>
      <c r="QZW37" s="4560"/>
      <c r="QZX37" s="4560"/>
      <c r="QZY37" s="4560"/>
      <c r="QZZ37" s="4560"/>
      <c r="RAA37" s="4560"/>
      <c r="RAB37" s="4560"/>
      <c r="RAC37" s="4560"/>
      <c r="RAD37" s="4560"/>
      <c r="RAE37" s="4560"/>
      <c r="RAF37" s="4560"/>
      <c r="RAG37" s="4560"/>
      <c r="RAH37" s="4560"/>
      <c r="RAI37" s="4560"/>
      <c r="RAJ37" s="4560"/>
      <c r="RAK37" s="4560"/>
      <c r="RAL37" s="4560"/>
      <c r="RAM37" s="4560"/>
      <c r="RAN37" s="4560"/>
      <c r="RAO37" s="4560"/>
      <c r="RAP37" s="4560"/>
      <c r="RAQ37" s="4560"/>
      <c r="RAR37" s="4560"/>
      <c r="RAS37" s="4560"/>
      <c r="RAT37" s="4560"/>
      <c r="RAU37" s="4560"/>
      <c r="RAV37" s="4560"/>
      <c r="RAW37" s="4560"/>
      <c r="RAX37" s="4560"/>
      <c r="RAY37" s="4560"/>
      <c r="RAZ37" s="4560"/>
      <c r="RBA37" s="4560"/>
      <c r="RBB37" s="4560"/>
      <c r="RBC37" s="4560"/>
      <c r="RBD37" s="4560"/>
      <c r="RBE37" s="4560"/>
      <c r="RBF37" s="4560"/>
      <c r="RBG37" s="4560"/>
      <c r="RBH37" s="4560"/>
      <c r="RBI37" s="4560"/>
      <c r="RBJ37" s="4560"/>
      <c r="RBK37" s="4560"/>
      <c r="RBL37" s="4560"/>
      <c r="RBM37" s="4560"/>
      <c r="RBN37" s="4560"/>
      <c r="RBO37" s="4560"/>
      <c r="RBP37" s="4560"/>
      <c r="RBQ37" s="4560"/>
      <c r="RBR37" s="4560"/>
      <c r="RBS37" s="4560"/>
      <c r="RBT37" s="4560"/>
      <c r="RBU37" s="4560"/>
      <c r="RBV37" s="4560"/>
      <c r="RBW37" s="4560"/>
      <c r="RBX37" s="4560"/>
      <c r="RBY37" s="4560"/>
      <c r="RBZ37" s="4560"/>
      <c r="RCA37" s="4560"/>
      <c r="RCB37" s="4560"/>
      <c r="RCC37" s="4560"/>
      <c r="RCD37" s="4560"/>
      <c r="RCE37" s="4560"/>
      <c r="RCF37" s="4560"/>
      <c r="RCG37" s="4560"/>
      <c r="RCH37" s="4560"/>
      <c r="RCI37" s="4560"/>
      <c r="RCJ37" s="4560"/>
      <c r="RCK37" s="4560"/>
      <c r="RCL37" s="4560"/>
      <c r="RCM37" s="4560"/>
      <c r="RCN37" s="4560"/>
      <c r="RCO37" s="4560"/>
      <c r="RCP37" s="4560"/>
      <c r="RCQ37" s="4560"/>
      <c r="RCR37" s="4560"/>
      <c r="RCS37" s="4560"/>
      <c r="RCT37" s="4560"/>
      <c r="RCU37" s="4560"/>
      <c r="RCV37" s="4560"/>
      <c r="RCW37" s="4560"/>
      <c r="RCX37" s="4560"/>
      <c r="RCY37" s="4560"/>
      <c r="RCZ37" s="4560"/>
      <c r="RDA37" s="4560"/>
      <c r="RDB37" s="4560"/>
      <c r="RDC37" s="4560"/>
      <c r="RDD37" s="4560"/>
      <c r="RDE37" s="4560"/>
      <c r="RDF37" s="4560"/>
      <c r="RDG37" s="4560"/>
      <c r="RDH37" s="4560"/>
      <c r="RDI37" s="4560"/>
      <c r="RDJ37" s="4560"/>
      <c r="RDK37" s="4560"/>
      <c r="RDL37" s="4560"/>
      <c r="RDM37" s="4560"/>
      <c r="RDN37" s="4560"/>
      <c r="RDO37" s="4560"/>
      <c r="RDP37" s="4560"/>
      <c r="RDQ37" s="4560"/>
      <c r="RDR37" s="4560"/>
      <c r="RDS37" s="4560"/>
      <c r="RDT37" s="4560"/>
      <c r="RDU37" s="4560"/>
      <c r="RDV37" s="4560"/>
      <c r="RDW37" s="4560"/>
      <c r="RDX37" s="4560"/>
      <c r="RDY37" s="4560"/>
      <c r="RDZ37" s="4560"/>
      <c r="REA37" s="4560"/>
      <c r="REB37" s="4560"/>
      <c r="REC37" s="4560"/>
      <c r="RED37" s="4560"/>
      <c r="REE37" s="4560"/>
      <c r="REF37" s="4560"/>
      <c r="REG37" s="4560"/>
      <c r="REH37" s="4560"/>
      <c r="REI37" s="4560"/>
      <c r="REJ37" s="4560"/>
      <c r="REK37" s="4560"/>
      <c r="REL37" s="4560"/>
      <c r="REM37" s="4560"/>
      <c r="REN37" s="4560"/>
      <c r="REO37" s="4560"/>
      <c r="REP37" s="4560"/>
      <c r="REQ37" s="4560"/>
      <c r="RER37" s="4560"/>
      <c r="RES37" s="4560"/>
      <c r="RET37" s="4560"/>
      <c r="REU37" s="4560"/>
      <c r="REV37" s="4560"/>
      <c r="REW37" s="4560"/>
      <c r="REX37" s="4560"/>
      <c r="REY37" s="4560"/>
      <c r="REZ37" s="4560"/>
      <c r="RFA37" s="4560"/>
      <c r="RFB37" s="4560"/>
      <c r="RFC37" s="4560"/>
      <c r="RFD37" s="4560"/>
      <c r="RFE37" s="4560"/>
      <c r="RFF37" s="4560"/>
      <c r="RFG37" s="4560"/>
      <c r="RFH37" s="4560"/>
      <c r="RFI37" s="4560"/>
      <c r="RFJ37" s="4560"/>
      <c r="RFK37" s="4560"/>
      <c r="RFL37" s="4560"/>
      <c r="RFM37" s="4560"/>
      <c r="RFN37" s="4560"/>
      <c r="RFO37" s="4560"/>
      <c r="RFP37" s="4560"/>
      <c r="RFQ37" s="4560"/>
      <c r="RFR37" s="4560"/>
      <c r="RFS37" s="4560"/>
      <c r="RFT37" s="4560"/>
      <c r="RFU37" s="4560"/>
      <c r="RFV37" s="4560"/>
      <c r="RFW37" s="4560"/>
      <c r="RFX37" s="4560"/>
      <c r="RFY37" s="4560"/>
      <c r="RFZ37" s="4560"/>
      <c r="RGA37" s="4560"/>
      <c r="RGB37" s="4560"/>
      <c r="RGC37" s="4560"/>
      <c r="RGD37" s="4560"/>
      <c r="RGE37" s="4560"/>
      <c r="RGF37" s="4560"/>
      <c r="RGG37" s="4560"/>
      <c r="RGH37" s="4560"/>
      <c r="RGI37" s="4560"/>
      <c r="RGJ37" s="4560"/>
      <c r="RGK37" s="4560"/>
      <c r="RGL37" s="4560"/>
      <c r="RGM37" s="4560"/>
      <c r="RGN37" s="4560"/>
      <c r="RGO37" s="4560"/>
      <c r="RGP37" s="4560"/>
      <c r="RGQ37" s="4560"/>
      <c r="RGR37" s="4560"/>
      <c r="RGS37" s="4560"/>
      <c r="RGT37" s="4560"/>
      <c r="RGU37" s="4560"/>
      <c r="RGV37" s="4560"/>
      <c r="RGW37" s="4560"/>
      <c r="RGX37" s="4560"/>
      <c r="RGY37" s="4560"/>
      <c r="RGZ37" s="4560"/>
      <c r="RHA37" s="4560"/>
      <c r="RHB37" s="4560"/>
      <c r="RHC37" s="4560"/>
      <c r="RHD37" s="4560"/>
      <c r="RHE37" s="4560"/>
      <c r="RHF37" s="4560"/>
      <c r="RHG37" s="4560"/>
      <c r="RHH37" s="4560"/>
      <c r="RHI37" s="4560"/>
      <c r="RHJ37" s="4560"/>
      <c r="RHK37" s="4560"/>
      <c r="RHL37" s="4560"/>
      <c r="RHM37" s="4560"/>
      <c r="RHN37" s="4560"/>
      <c r="RHO37" s="4560"/>
      <c r="RHP37" s="4560"/>
      <c r="RHQ37" s="4560"/>
      <c r="RHR37" s="4560"/>
      <c r="RHS37" s="4560"/>
      <c r="RHT37" s="4560"/>
      <c r="RHU37" s="4560"/>
      <c r="RHV37" s="4560"/>
      <c r="RHW37" s="4560"/>
      <c r="RHX37" s="4560"/>
      <c r="RHY37" s="4560"/>
      <c r="RHZ37" s="4560"/>
      <c r="RIA37" s="4560"/>
      <c r="RIB37" s="4560"/>
      <c r="RIC37" s="4560"/>
      <c r="RID37" s="4560"/>
      <c r="RIE37" s="4560"/>
      <c r="RIF37" s="4560"/>
      <c r="RIG37" s="4560"/>
      <c r="RIH37" s="4560"/>
      <c r="RII37" s="4560"/>
      <c r="RIJ37" s="4560"/>
      <c r="RIK37" s="4560"/>
      <c r="RIL37" s="4560"/>
      <c r="RIM37" s="4560"/>
      <c r="RIN37" s="4560"/>
      <c r="RIO37" s="4560"/>
      <c r="RIP37" s="4560"/>
      <c r="RIQ37" s="4560"/>
      <c r="RIR37" s="4560"/>
      <c r="RIS37" s="4560"/>
      <c r="RIT37" s="4560"/>
      <c r="RIU37" s="4560"/>
      <c r="RIV37" s="4560"/>
      <c r="RIW37" s="4560"/>
      <c r="RIX37" s="4560"/>
      <c r="RIY37" s="4560"/>
      <c r="RIZ37" s="4560"/>
      <c r="RJA37" s="4560"/>
      <c r="RJB37" s="4560"/>
      <c r="RJC37" s="4560"/>
      <c r="RJD37" s="4560"/>
      <c r="RJE37" s="4560"/>
      <c r="RJF37" s="4560"/>
      <c r="RJG37" s="4560"/>
      <c r="RJH37" s="4560"/>
      <c r="RJI37" s="4560"/>
      <c r="RJJ37" s="4560"/>
      <c r="RJK37" s="4560"/>
      <c r="RJL37" s="4560"/>
      <c r="RJM37" s="4560"/>
      <c r="RJN37" s="4560"/>
      <c r="RJO37" s="4560"/>
      <c r="RJP37" s="4560"/>
      <c r="RJQ37" s="4560"/>
      <c r="RJR37" s="4560"/>
      <c r="RJS37" s="4560"/>
      <c r="RJT37" s="4560"/>
      <c r="RJU37" s="4560"/>
      <c r="RJV37" s="4560"/>
      <c r="RJW37" s="4560"/>
      <c r="RJX37" s="4560"/>
      <c r="RJY37" s="4560"/>
      <c r="RJZ37" s="4560"/>
      <c r="RKA37" s="4560"/>
      <c r="RKB37" s="4560"/>
      <c r="RKC37" s="4560"/>
      <c r="RKD37" s="4560"/>
      <c r="RKE37" s="4560"/>
      <c r="RKF37" s="4560"/>
      <c r="RKG37" s="4560"/>
      <c r="RKH37" s="4560"/>
      <c r="RKI37" s="4560"/>
      <c r="RKJ37" s="4560"/>
      <c r="RKK37" s="4560"/>
      <c r="RKL37" s="4560"/>
      <c r="RKM37" s="4560"/>
      <c r="RKN37" s="4560"/>
      <c r="RKO37" s="4560"/>
      <c r="RKP37" s="4560"/>
      <c r="RKQ37" s="4560"/>
      <c r="RKR37" s="4560"/>
      <c r="RKS37" s="4560"/>
      <c r="RKT37" s="4560"/>
      <c r="RKU37" s="4560"/>
      <c r="RKV37" s="4560"/>
      <c r="RKW37" s="4560"/>
      <c r="RKX37" s="4560"/>
      <c r="RKY37" s="4560"/>
      <c r="RKZ37" s="4560"/>
      <c r="RLA37" s="4560"/>
      <c r="RLB37" s="4560"/>
      <c r="RLC37" s="4560"/>
      <c r="RLD37" s="4560"/>
      <c r="RLE37" s="4560"/>
      <c r="RLF37" s="4560"/>
      <c r="RLG37" s="4560"/>
      <c r="RLH37" s="4560"/>
      <c r="RLI37" s="4560"/>
      <c r="RLJ37" s="4560"/>
      <c r="RLK37" s="4560"/>
      <c r="RLL37" s="4560"/>
      <c r="RLM37" s="4560"/>
      <c r="RLN37" s="4560"/>
      <c r="RLO37" s="4560"/>
      <c r="RLP37" s="4560"/>
      <c r="RLQ37" s="4560"/>
      <c r="RLR37" s="4560"/>
      <c r="RLS37" s="4560"/>
      <c r="RLT37" s="4560"/>
      <c r="RLU37" s="4560"/>
      <c r="RLV37" s="4560"/>
      <c r="RLW37" s="4560"/>
      <c r="RLX37" s="4560"/>
      <c r="RLY37" s="4560"/>
      <c r="RLZ37" s="4560"/>
      <c r="RMA37" s="4560"/>
      <c r="RMB37" s="4560"/>
      <c r="RMC37" s="4560"/>
      <c r="RMD37" s="4560"/>
      <c r="RME37" s="4560"/>
      <c r="RMF37" s="4560"/>
      <c r="RMG37" s="4560"/>
      <c r="RMH37" s="4560"/>
      <c r="RMI37" s="4560"/>
      <c r="RMJ37" s="4560"/>
      <c r="RMK37" s="4560"/>
      <c r="RML37" s="4560"/>
      <c r="RMM37" s="4560"/>
      <c r="RMN37" s="4560"/>
      <c r="RMO37" s="4560"/>
      <c r="RMP37" s="4560"/>
      <c r="RMQ37" s="4560"/>
      <c r="RMR37" s="4560"/>
      <c r="RMS37" s="4560"/>
      <c r="RMT37" s="4560"/>
      <c r="RMU37" s="4560"/>
      <c r="RMV37" s="4560"/>
      <c r="RMW37" s="4560"/>
      <c r="RMX37" s="4560"/>
      <c r="RMY37" s="4560"/>
      <c r="RMZ37" s="4560"/>
      <c r="RNA37" s="4560"/>
      <c r="RNB37" s="4560"/>
      <c r="RNC37" s="4560"/>
      <c r="RND37" s="4560"/>
      <c r="RNE37" s="4560"/>
      <c r="RNF37" s="4560"/>
      <c r="RNG37" s="4560"/>
      <c r="RNH37" s="4560"/>
      <c r="RNI37" s="4560"/>
      <c r="RNJ37" s="4560"/>
      <c r="RNK37" s="4560"/>
      <c r="RNL37" s="4560"/>
      <c r="RNM37" s="4560"/>
      <c r="RNN37" s="4560"/>
      <c r="RNO37" s="4560"/>
      <c r="RNP37" s="4560"/>
      <c r="RNQ37" s="4560"/>
      <c r="RNR37" s="4560"/>
      <c r="RNS37" s="4560"/>
      <c r="RNT37" s="4560"/>
      <c r="RNU37" s="4560"/>
      <c r="RNV37" s="4560"/>
      <c r="RNW37" s="4560"/>
      <c r="RNX37" s="4560"/>
      <c r="RNY37" s="4560"/>
      <c r="RNZ37" s="4560"/>
      <c r="ROA37" s="4560"/>
      <c r="ROB37" s="4560"/>
      <c r="ROC37" s="4560"/>
      <c r="ROD37" s="4560"/>
      <c r="ROE37" s="4560"/>
      <c r="ROF37" s="4560"/>
      <c r="ROG37" s="4560"/>
      <c r="ROH37" s="4560"/>
      <c r="ROI37" s="4560"/>
      <c r="ROJ37" s="4560"/>
      <c r="ROK37" s="4560"/>
      <c r="ROL37" s="4560"/>
      <c r="ROM37" s="4560"/>
      <c r="RON37" s="4560"/>
      <c r="ROO37" s="4560"/>
      <c r="ROP37" s="4560"/>
      <c r="ROQ37" s="4560"/>
      <c r="ROR37" s="4560"/>
      <c r="ROS37" s="4560"/>
      <c r="ROT37" s="4560"/>
      <c r="ROU37" s="4560"/>
      <c r="ROV37" s="4560"/>
      <c r="ROW37" s="4560"/>
      <c r="ROX37" s="4560"/>
      <c r="ROY37" s="4560"/>
      <c r="ROZ37" s="4560"/>
      <c r="RPA37" s="4560"/>
      <c r="RPB37" s="4560"/>
      <c r="RPC37" s="4560"/>
      <c r="RPD37" s="4560"/>
      <c r="RPE37" s="4560"/>
      <c r="RPF37" s="4560"/>
      <c r="RPG37" s="4560"/>
      <c r="RPH37" s="4560"/>
      <c r="RPI37" s="4560"/>
      <c r="RPJ37" s="4560"/>
      <c r="RPK37" s="4560"/>
      <c r="RPL37" s="4560"/>
      <c r="RPM37" s="4560"/>
      <c r="RPN37" s="4560"/>
      <c r="RPO37" s="4560"/>
      <c r="RPP37" s="4560"/>
      <c r="RPQ37" s="4560"/>
      <c r="RPR37" s="4560"/>
      <c r="RPS37" s="4560"/>
      <c r="RPT37" s="4560"/>
      <c r="RPU37" s="4560"/>
      <c r="RPV37" s="4560"/>
      <c r="RPW37" s="4560"/>
      <c r="RPX37" s="4560"/>
      <c r="RPY37" s="4560"/>
      <c r="RPZ37" s="4560"/>
      <c r="RQA37" s="4560"/>
      <c r="RQB37" s="4560"/>
      <c r="RQC37" s="4560"/>
      <c r="RQD37" s="4560"/>
      <c r="RQE37" s="4560"/>
      <c r="RQF37" s="4560"/>
      <c r="RQG37" s="4560"/>
      <c r="RQH37" s="4560"/>
      <c r="RQI37" s="4560"/>
      <c r="RQJ37" s="4560"/>
      <c r="RQK37" s="4560"/>
      <c r="RQL37" s="4560"/>
      <c r="RQM37" s="4560"/>
      <c r="RQN37" s="4560"/>
      <c r="RQO37" s="4560"/>
      <c r="RQP37" s="4560"/>
      <c r="RQQ37" s="4560"/>
      <c r="RQR37" s="4560"/>
      <c r="RQS37" s="4560"/>
      <c r="RQT37" s="4560"/>
      <c r="RQU37" s="4560"/>
      <c r="RQV37" s="4560"/>
      <c r="RQW37" s="4560"/>
      <c r="RQX37" s="4560"/>
      <c r="RQY37" s="4560"/>
      <c r="RQZ37" s="4560"/>
      <c r="RRA37" s="4560"/>
      <c r="RRB37" s="4560"/>
      <c r="RRC37" s="4560"/>
      <c r="RRD37" s="4560"/>
      <c r="RRE37" s="4560"/>
      <c r="RRF37" s="4560"/>
      <c r="RRG37" s="4560"/>
      <c r="RRH37" s="4560"/>
      <c r="RRI37" s="4560"/>
      <c r="RRJ37" s="4560"/>
      <c r="RRK37" s="4560"/>
      <c r="RRL37" s="4560"/>
      <c r="RRM37" s="4560"/>
      <c r="RRN37" s="4560"/>
      <c r="RRO37" s="4560"/>
      <c r="RRP37" s="4560"/>
      <c r="RRQ37" s="4560"/>
      <c r="RRR37" s="4560"/>
      <c r="RRS37" s="4560"/>
      <c r="RRT37" s="4560"/>
      <c r="RRU37" s="4560"/>
      <c r="RRV37" s="4560"/>
      <c r="RRW37" s="4560"/>
      <c r="RRX37" s="4560"/>
      <c r="RRY37" s="4560"/>
      <c r="RRZ37" s="4560"/>
      <c r="RSA37" s="4560"/>
      <c r="RSB37" s="4560"/>
      <c r="RSC37" s="4560"/>
      <c r="RSD37" s="4560"/>
      <c r="RSE37" s="4560"/>
      <c r="RSF37" s="4560"/>
      <c r="RSG37" s="4560"/>
      <c r="RSH37" s="4560"/>
      <c r="RSI37" s="4560"/>
      <c r="RSJ37" s="4560"/>
      <c r="RSK37" s="4560"/>
      <c r="RSL37" s="4560"/>
      <c r="RSM37" s="4560"/>
      <c r="RSN37" s="4560"/>
      <c r="RSO37" s="4560"/>
      <c r="RSP37" s="4560"/>
      <c r="RSQ37" s="4560"/>
      <c r="RSR37" s="4560"/>
      <c r="RSS37" s="4560"/>
      <c r="RST37" s="4560"/>
      <c r="RSU37" s="4560"/>
      <c r="RSV37" s="4560"/>
      <c r="RSW37" s="4560"/>
      <c r="RSX37" s="4560"/>
      <c r="RSY37" s="4560"/>
      <c r="RSZ37" s="4560"/>
      <c r="RTA37" s="4560"/>
      <c r="RTB37" s="4560"/>
      <c r="RTC37" s="4560"/>
      <c r="RTD37" s="4560"/>
      <c r="RTE37" s="4560"/>
      <c r="RTF37" s="4560"/>
      <c r="RTG37" s="4560"/>
      <c r="RTH37" s="4560"/>
      <c r="RTI37" s="4560"/>
      <c r="RTJ37" s="4560"/>
      <c r="RTK37" s="4560"/>
      <c r="RTL37" s="4560"/>
      <c r="RTM37" s="4560"/>
      <c r="RTN37" s="4560"/>
      <c r="RTO37" s="4560"/>
      <c r="RTP37" s="4560"/>
      <c r="RTQ37" s="4560"/>
      <c r="RTR37" s="4560"/>
      <c r="RTS37" s="4560"/>
      <c r="RTT37" s="4560"/>
      <c r="RTU37" s="4560"/>
      <c r="RTV37" s="4560"/>
      <c r="RTW37" s="4560"/>
      <c r="RTX37" s="4560"/>
      <c r="RTY37" s="4560"/>
      <c r="RTZ37" s="4560"/>
      <c r="RUA37" s="4560"/>
      <c r="RUB37" s="4560"/>
      <c r="RUC37" s="4560"/>
      <c r="RUD37" s="4560"/>
      <c r="RUE37" s="4560"/>
      <c r="RUF37" s="4560"/>
      <c r="RUG37" s="4560"/>
      <c r="RUH37" s="4560"/>
      <c r="RUI37" s="4560"/>
      <c r="RUJ37" s="4560"/>
      <c r="RUK37" s="4560"/>
      <c r="RUL37" s="4560"/>
      <c r="RUM37" s="4560"/>
      <c r="RUN37" s="4560"/>
      <c r="RUO37" s="4560"/>
      <c r="RUP37" s="4560"/>
      <c r="RUQ37" s="4560"/>
      <c r="RUR37" s="4560"/>
      <c r="RUS37" s="4560"/>
      <c r="RUT37" s="4560"/>
      <c r="RUU37" s="4560"/>
      <c r="RUV37" s="4560"/>
      <c r="RUW37" s="4560"/>
      <c r="RUX37" s="4560"/>
      <c r="RUY37" s="4560"/>
      <c r="RUZ37" s="4560"/>
      <c r="RVA37" s="4560"/>
      <c r="RVB37" s="4560"/>
      <c r="RVC37" s="4560"/>
      <c r="RVD37" s="4560"/>
      <c r="RVE37" s="4560"/>
      <c r="RVF37" s="4560"/>
      <c r="RVG37" s="4560"/>
      <c r="RVH37" s="4560"/>
      <c r="RVI37" s="4560"/>
      <c r="RVJ37" s="4560"/>
      <c r="RVK37" s="4560"/>
      <c r="RVL37" s="4560"/>
      <c r="RVM37" s="4560"/>
      <c r="RVN37" s="4560"/>
      <c r="RVO37" s="4560"/>
      <c r="RVP37" s="4560"/>
      <c r="RVQ37" s="4560"/>
      <c r="RVR37" s="4560"/>
      <c r="RVS37" s="4560"/>
      <c r="RVT37" s="4560"/>
      <c r="RVU37" s="4560"/>
      <c r="RVV37" s="4560"/>
      <c r="RVW37" s="4560"/>
      <c r="RVX37" s="4560"/>
      <c r="RVY37" s="4560"/>
      <c r="RVZ37" s="4560"/>
      <c r="RWA37" s="4560"/>
      <c r="RWB37" s="4560"/>
      <c r="RWC37" s="4560"/>
      <c r="RWD37" s="4560"/>
      <c r="RWE37" s="4560"/>
      <c r="RWF37" s="4560"/>
      <c r="RWG37" s="4560"/>
      <c r="RWH37" s="4560"/>
      <c r="RWI37" s="4560"/>
      <c r="RWJ37" s="4560"/>
      <c r="RWK37" s="4560"/>
      <c r="RWL37" s="4560"/>
      <c r="RWM37" s="4560"/>
      <c r="RWN37" s="4560"/>
      <c r="RWO37" s="4560"/>
      <c r="RWP37" s="4560"/>
      <c r="RWQ37" s="4560"/>
      <c r="RWR37" s="4560"/>
      <c r="RWS37" s="4560"/>
      <c r="RWT37" s="4560"/>
      <c r="RWU37" s="4560"/>
      <c r="RWV37" s="4560"/>
      <c r="RWW37" s="4560"/>
      <c r="RWX37" s="4560"/>
      <c r="RWY37" s="4560"/>
      <c r="RWZ37" s="4560"/>
      <c r="RXA37" s="4560"/>
      <c r="RXB37" s="4560"/>
      <c r="RXC37" s="4560"/>
      <c r="RXD37" s="4560"/>
      <c r="RXE37" s="4560"/>
      <c r="RXF37" s="4560"/>
      <c r="RXG37" s="4560"/>
      <c r="RXH37" s="4560"/>
      <c r="RXI37" s="4560"/>
      <c r="RXJ37" s="4560"/>
      <c r="RXK37" s="4560"/>
      <c r="RXL37" s="4560"/>
      <c r="RXM37" s="4560"/>
      <c r="RXN37" s="4560"/>
      <c r="RXO37" s="4560"/>
      <c r="RXP37" s="4560"/>
      <c r="RXQ37" s="4560"/>
      <c r="RXR37" s="4560"/>
      <c r="RXS37" s="4560"/>
      <c r="RXT37" s="4560"/>
      <c r="RXU37" s="4560"/>
      <c r="RXV37" s="4560"/>
      <c r="RXW37" s="4560"/>
      <c r="RXX37" s="4560"/>
      <c r="RXY37" s="4560"/>
      <c r="RXZ37" s="4560"/>
      <c r="RYA37" s="4560"/>
      <c r="RYB37" s="4560"/>
      <c r="RYC37" s="4560"/>
      <c r="RYD37" s="4560"/>
      <c r="RYE37" s="4560"/>
      <c r="RYF37" s="4560"/>
      <c r="RYG37" s="4560"/>
      <c r="RYH37" s="4560"/>
      <c r="RYI37" s="4560"/>
      <c r="RYJ37" s="4560"/>
      <c r="RYK37" s="4560"/>
      <c r="RYL37" s="4560"/>
      <c r="RYM37" s="4560"/>
      <c r="RYN37" s="4560"/>
      <c r="RYO37" s="4560"/>
      <c r="RYP37" s="4560"/>
      <c r="RYQ37" s="4560"/>
      <c r="RYR37" s="4560"/>
      <c r="RYS37" s="4560"/>
      <c r="RYT37" s="4560"/>
      <c r="RYU37" s="4560"/>
      <c r="RYV37" s="4560"/>
      <c r="RYW37" s="4560"/>
      <c r="RYX37" s="4560"/>
      <c r="RYY37" s="4560"/>
      <c r="RYZ37" s="4560"/>
      <c r="RZA37" s="4560"/>
      <c r="RZB37" s="4560"/>
      <c r="RZC37" s="4560"/>
      <c r="RZD37" s="4560"/>
      <c r="RZE37" s="4560"/>
      <c r="RZF37" s="4560"/>
      <c r="RZG37" s="4560"/>
      <c r="RZH37" s="4560"/>
      <c r="RZI37" s="4560"/>
      <c r="RZJ37" s="4560"/>
      <c r="RZK37" s="4560"/>
      <c r="RZL37" s="4560"/>
      <c r="RZM37" s="4560"/>
      <c r="RZN37" s="4560"/>
      <c r="RZO37" s="4560"/>
      <c r="RZP37" s="4560"/>
      <c r="RZQ37" s="4560"/>
      <c r="RZR37" s="4560"/>
      <c r="RZS37" s="4560"/>
      <c r="RZT37" s="4560"/>
      <c r="RZU37" s="4560"/>
      <c r="RZV37" s="4560"/>
      <c r="RZW37" s="4560"/>
      <c r="RZX37" s="4560"/>
      <c r="RZY37" s="4560"/>
      <c r="RZZ37" s="4560"/>
      <c r="SAA37" s="4560"/>
      <c r="SAB37" s="4560"/>
      <c r="SAC37" s="4560"/>
      <c r="SAD37" s="4560"/>
      <c r="SAE37" s="4560"/>
      <c r="SAF37" s="4560"/>
      <c r="SAG37" s="4560"/>
      <c r="SAH37" s="4560"/>
      <c r="SAI37" s="4560"/>
      <c r="SAJ37" s="4560"/>
      <c r="SAK37" s="4560"/>
      <c r="SAL37" s="4560"/>
      <c r="SAM37" s="4560"/>
      <c r="SAN37" s="4560"/>
      <c r="SAO37" s="4560"/>
      <c r="SAP37" s="4560"/>
      <c r="SAQ37" s="4560"/>
      <c r="SAR37" s="4560"/>
      <c r="SAS37" s="4560"/>
      <c r="SAT37" s="4560"/>
      <c r="SAU37" s="4560"/>
      <c r="SAV37" s="4560"/>
      <c r="SAW37" s="4560"/>
      <c r="SAX37" s="4560"/>
      <c r="SAY37" s="4560"/>
      <c r="SAZ37" s="4560"/>
      <c r="SBA37" s="4560"/>
      <c r="SBB37" s="4560"/>
      <c r="SBC37" s="4560"/>
      <c r="SBD37" s="4560"/>
      <c r="SBE37" s="4560"/>
      <c r="SBF37" s="4560"/>
      <c r="SBG37" s="4560"/>
      <c r="SBH37" s="4560"/>
      <c r="SBI37" s="4560"/>
      <c r="SBJ37" s="4560"/>
      <c r="SBK37" s="4560"/>
      <c r="SBL37" s="4560"/>
      <c r="SBM37" s="4560"/>
      <c r="SBN37" s="4560"/>
      <c r="SBO37" s="4560"/>
      <c r="SBP37" s="4560"/>
      <c r="SBQ37" s="4560"/>
      <c r="SBR37" s="4560"/>
      <c r="SBS37" s="4560"/>
      <c r="SBT37" s="4560"/>
      <c r="SBU37" s="4560"/>
      <c r="SBV37" s="4560"/>
      <c r="SBW37" s="4560"/>
      <c r="SBX37" s="4560"/>
      <c r="SBY37" s="4560"/>
      <c r="SBZ37" s="4560"/>
      <c r="SCA37" s="4560"/>
      <c r="SCB37" s="4560"/>
      <c r="SCC37" s="4560"/>
      <c r="SCD37" s="4560"/>
      <c r="SCE37" s="4560"/>
      <c r="SCF37" s="4560"/>
      <c r="SCG37" s="4560"/>
      <c r="SCH37" s="4560"/>
      <c r="SCI37" s="4560"/>
      <c r="SCJ37" s="4560"/>
      <c r="SCK37" s="4560"/>
      <c r="SCL37" s="4560"/>
      <c r="SCM37" s="4560"/>
      <c r="SCN37" s="4560"/>
      <c r="SCO37" s="4560"/>
      <c r="SCP37" s="4560"/>
      <c r="SCQ37" s="4560"/>
      <c r="SCR37" s="4560"/>
      <c r="SCS37" s="4560"/>
      <c r="SCT37" s="4560"/>
      <c r="SCU37" s="4560"/>
      <c r="SCV37" s="4560"/>
      <c r="SCW37" s="4560"/>
      <c r="SCX37" s="4560"/>
      <c r="SCY37" s="4560"/>
      <c r="SCZ37" s="4560"/>
      <c r="SDA37" s="4560"/>
      <c r="SDB37" s="4560"/>
      <c r="SDC37" s="4560"/>
      <c r="SDD37" s="4560"/>
      <c r="SDE37" s="4560"/>
      <c r="SDF37" s="4560"/>
      <c r="SDG37" s="4560"/>
      <c r="SDH37" s="4560"/>
      <c r="SDI37" s="4560"/>
      <c r="SDJ37" s="4560"/>
      <c r="SDK37" s="4560"/>
      <c r="SDL37" s="4560"/>
      <c r="SDM37" s="4560"/>
      <c r="SDN37" s="4560"/>
      <c r="SDO37" s="4560"/>
      <c r="SDP37" s="4560"/>
      <c r="SDQ37" s="4560"/>
      <c r="SDR37" s="4560"/>
      <c r="SDS37" s="4560"/>
      <c r="SDT37" s="4560"/>
      <c r="SDU37" s="4560"/>
      <c r="SDV37" s="4560"/>
      <c r="SDW37" s="4560"/>
      <c r="SDX37" s="4560"/>
      <c r="SDY37" s="4560"/>
      <c r="SDZ37" s="4560"/>
      <c r="SEA37" s="4560"/>
      <c r="SEB37" s="4560"/>
      <c r="SEC37" s="4560"/>
      <c r="SED37" s="4560"/>
      <c r="SEE37" s="4560"/>
      <c r="SEF37" s="4560"/>
      <c r="SEG37" s="4560"/>
      <c r="SEH37" s="4560"/>
      <c r="SEI37" s="4560"/>
      <c r="SEJ37" s="4560"/>
      <c r="SEK37" s="4560"/>
      <c r="SEL37" s="4560"/>
      <c r="SEM37" s="4560"/>
      <c r="SEN37" s="4560"/>
      <c r="SEO37" s="4560"/>
      <c r="SEP37" s="4560"/>
      <c r="SEQ37" s="4560"/>
      <c r="SER37" s="4560"/>
      <c r="SES37" s="4560"/>
      <c r="SET37" s="4560"/>
      <c r="SEU37" s="4560"/>
      <c r="SEV37" s="4560"/>
      <c r="SEW37" s="4560"/>
      <c r="SEX37" s="4560"/>
      <c r="SEY37" s="4560"/>
      <c r="SEZ37" s="4560"/>
      <c r="SFA37" s="4560"/>
      <c r="SFB37" s="4560"/>
      <c r="SFC37" s="4560"/>
      <c r="SFD37" s="4560"/>
      <c r="SFE37" s="4560"/>
      <c r="SFF37" s="4560"/>
      <c r="SFG37" s="4560"/>
      <c r="SFH37" s="4560"/>
      <c r="SFI37" s="4560"/>
      <c r="SFJ37" s="4560"/>
      <c r="SFK37" s="4560"/>
      <c r="SFL37" s="4560"/>
      <c r="SFM37" s="4560"/>
      <c r="SFN37" s="4560"/>
      <c r="SFO37" s="4560"/>
      <c r="SFP37" s="4560"/>
      <c r="SFQ37" s="4560"/>
      <c r="SFR37" s="4560"/>
      <c r="SFS37" s="4560"/>
      <c r="SFT37" s="4560"/>
      <c r="SFU37" s="4560"/>
      <c r="SFV37" s="4560"/>
      <c r="SFW37" s="4560"/>
      <c r="SFX37" s="4560"/>
      <c r="SFY37" s="4560"/>
      <c r="SFZ37" s="4560"/>
      <c r="SGA37" s="4560"/>
      <c r="SGB37" s="4560"/>
      <c r="SGC37" s="4560"/>
      <c r="SGD37" s="4560"/>
      <c r="SGE37" s="4560"/>
      <c r="SGF37" s="4560"/>
      <c r="SGG37" s="4560"/>
      <c r="SGH37" s="4560"/>
      <c r="SGI37" s="4560"/>
      <c r="SGJ37" s="4560"/>
      <c r="SGK37" s="4560"/>
      <c r="SGL37" s="4560"/>
      <c r="SGM37" s="4560"/>
      <c r="SGN37" s="4560"/>
      <c r="SGO37" s="4560"/>
      <c r="SGP37" s="4560"/>
      <c r="SGQ37" s="4560"/>
      <c r="SGR37" s="4560"/>
      <c r="SGS37" s="4560"/>
      <c r="SGT37" s="4560"/>
      <c r="SGU37" s="4560"/>
      <c r="SGV37" s="4560"/>
      <c r="SGW37" s="4560"/>
      <c r="SGX37" s="4560"/>
      <c r="SGY37" s="4560"/>
      <c r="SGZ37" s="4560"/>
      <c r="SHA37" s="4560"/>
      <c r="SHB37" s="4560"/>
      <c r="SHC37" s="4560"/>
      <c r="SHD37" s="4560"/>
      <c r="SHE37" s="4560"/>
      <c r="SHF37" s="4560"/>
      <c r="SHG37" s="4560"/>
      <c r="SHH37" s="4560"/>
      <c r="SHI37" s="4560"/>
      <c r="SHJ37" s="4560"/>
      <c r="SHK37" s="4560"/>
      <c r="SHL37" s="4560"/>
      <c r="SHM37" s="4560"/>
      <c r="SHN37" s="4560"/>
      <c r="SHO37" s="4560"/>
      <c r="SHP37" s="4560"/>
      <c r="SHQ37" s="4560"/>
      <c r="SHR37" s="4560"/>
      <c r="SHS37" s="4560"/>
      <c r="SHT37" s="4560"/>
      <c r="SHU37" s="4560"/>
      <c r="SHV37" s="4560"/>
      <c r="SHW37" s="4560"/>
      <c r="SHX37" s="4560"/>
      <c r="SHY37" s="4560"/>
      <c r="SHZ37" s="4560"/>
      <c r="SIA37" s="4560"/>
      <c r="SIB37" s="4560"/>
      <c r="SIC37" s="4560"/>
      <c r="SID37" s="4560"/>
      <c r="SIE37" s="4560"/>
      <c r="SIF37" s="4560"/>
      <c r="SIG37" s="4560"/>
      <c r="SIH37" s="4560"/>
      <c r="SII37" s="4560"/>
      <c r="SIJ37" s="4560"/>
      <c r="SIK37" s="4560"/>
      <c r="SIL37" s="4560"/>
      <c r="SIM37" s="4560"/>
      <c r="SIN37" s="4560"/>
      <c r="SIO37" s="4560"/>
      <c r="SIP37" s="4560"/>
      <c r="SIQ37" s="4560"/>
      <c r="SIR37" s="4560"/>
      <c r="SIS37" s="4560"/>
      <c r="SIT37" s="4560"/>
      <c r="SIU37" s="4560"/>
      <c r="SIV37" s="4560"/>
      <c r="SIW37" s="4560"/>
      <c r="SIX37" s="4560"/>
      <c r="SIY37" s="4560"/>
      <c r="SIZ37" s="4560"/>
      <c r="SJA37" s="4560"/>
      <c r="SJB37" s="4560"/>
      <c r="SJC37" s="4560"/>
      <c r="SJD37" s="4560"/>
      <c r="SJE37" s="4560"/>
      <c r="SJF37" s="4560"/>
      <c r="SJG37" s="4560"/>
      <c r="SJH37" s="4560"/>
      <c r="SJI37" s="4560"/>
      <c r="SJJ37" s="4560"/>
      <c r="SJK37" s="4560"/>
      <c r="SJL37" s="4560"/>
      <c r="SJM37" s="4560"/>
      <c r="SJN37" s="4560"/>
      <c r="SJO37" s="4560"/>
      <c r="SJP37" s="4560"/>
      <c r="SJQ37" s="4560"/>
      <c r="SJR37" s="4560"/>
      <c r="SJS37" s="4560"/>
      <c r="SJT37" s="4560"/>
      <c r="SJU37" s="4560"/>
      <c r="SJV37" s="4560"/>
      <c r="SJW37" s="4560"/>
      <c r="SJX37" s="4560"/>
      <c r="SJY37" s="4560"/>
      <c r="SJZ37" s="4560"/>
      <c r="SKA37" s="4560"/>
      <c r="SKB37" s="4560"/>
      <c r="SKC37" s="4560"/>
      <c r="SKD37" s="4560"/>
      <c r="SKE37" s="4560"/>
      <c r="SKF37" s="4560"/>
      <c r="SKG37" s="4560"/>
      <c r="SKH37" s="4560"/>
      <c r="SKI37" s="4560"/>
      <c r="SKJ37" s="4560"/>
      <c r="SKK37" s="4560"/>
      <c r="SKL37" s="4560"/>
      <c r="SKM37" s="4560"/>
      <c r="SKN37" s="4560"/>
      <c r="SKO37" s="4560"/>
      <c r="SKP37" s="4560"/>
      <c r="SKQ37" s="4560"/>
      <c r="SKR37" s="4560"/>
      <c r="SKS37" s="4560"/>
      <c r="SKT37" s="4560"/>
      <c r="SKU37" s="4560"/>
      <c r="SKV37" s="4560"/>
      <c r="SKW37" s="4560"/>
      <c r="SKX37" s="4560"/>
      <c r="SKY37" s="4560"/>
      <c r="SKZ37" s="4560"/>
      <c r="SLA37" s="4560"/>
      <c r="SLB37" s="4560"/>
      <c r="SLC37" s="4560"/>
      <c r="SLD37" s="4560"/>
      <c r="SLE37" s="4560"/>
      <c r="SLF37" s="4560"/>
      <c r="SLG37" s="4560"/>
      <c r="SLH37" s="4560"/>
      <c r="SLI37" s="4560"/>
      <c r="SLJ37" s="4560"/>
      <c r="SLK37" s="4560"/>
      <c r="SLL37" s="4560"/>
      <c r="SLM37" s="4560"/>
      <c r="SLN37" s="4560"/>
      <c r="SLO37" s="4560"/>
      <c r="SLP37" s="4560"/>
      <c r="SLQ37" s="4560"/>
      <c r="SLR37" s="4560"/>
      <c r="SLS37" s="4560"/>
      <c r="SLT37" s="4560"/>
      <c r="SLU37" s="4560"/>
      <c r="SLV37" s="4560"/>
      <c r="SLW37" s="4560"/>
      <c r="SLX37" s="4560"/>
      <c r="SLY37" s="4560"/>
      <c r="SLZ37" s="4560"/>
      <c r="SMA37" s="4560"/>
      <c r="SMB37" s="4560"/>
      <c r="SMC37" s="4560"/>
      <c r="SMD37" s="4560"/>
      <c r="SME37" s="4560"/>
      <c r="SMF37" s="4560"/>
      <c r="SMG37" s="4560"/>
      <c r="SMH37" s="4560"/>
      <c r="SMI37" s="4560"/>
      <c r="SMJ37" s="4560"/>
      <c r="SMK37" s="4560"/>
      <c r="SML37" s="4560"/>
      <c r="SMM37" s="4560"/>
      <c r="SMN37" s="4560"/>
      <c r="SMO37" s="4560"/>
      <c r="SMP37" s="4560"/>
      <c r="SMQ37" s="4560"/>
      <c r="SMR37" s="4560"/>
      <c r="SMS37" s="4560"/>
      <c r="SMT37" s="4560"/>
      <c r="SMU37" s="4560"/>
      <c r="SMV37" s="4560"/>
      <c r="SMW37" s="4560"/>
      <c r="SMX37" s="4560"/>
      <c r="SMY37" s="4560"/>
      <c r="SMZ37" s="4560"/>
      <c r="SNA37" s="4560"/>
      <c r="SNB37" s="4560"/>
      <c r="SNC37" s="4560"/>
      <c r="SND37" s="4560"/>
      <c r="SNE37" s="4560"/>
      <c r="SNF37" s="4560"/>
      <c r="SNG37" s="4560"/>
      <c r="SNH37" s="4560"/>
      <c r="SNI37" s="4560"/>
      <c r="SNJ37" s="4560"/>
      <c r="SNK37" s="4560"/>
      <c r="SNL37" s="4560"/>
      <c r="SNM37" s="4560"/>
      <c r="SNN37" s="4560"/>
      <c r="SNO37" s="4560"/>
      <c r="SNP37" s="4560"/>
      <c r="SNQ37" s="4560"/>
      <c r="SNR37" s="4560"/>
      <c r="SNS37" s="4560"/>
      <c r="SNT37" s="4560"/>
      <c r="SNU37" s="4560"/>
      <c r="SNV37" s="4560"/>
      <c r="SNW37" s="4560"/>
      <c r="SNX37" s="4560"/>
      <c r="SNY37" s="4560"/>
      <c r="SNZ37" s="4560"/>
      <c r="SOA37" s="4560"/>
      <c r="SOB37" s="4560"/>
      <c r="SOC37" s="4560"/>
      <c r="SOD37" s="4560"/>
      <c r="SOE37" s="4560"/>
      <c r="SOF37" s="4560"/>
      <c r="SOG37" s="4560"/>
      <c r="SOH37" s="4560"/>
      <c r="SOI37" s="4560"/>
      <c r="SOJ37" s="4560"/>
      <c r="SOK37" s="4560"/>
      <c r="SOL37" s="4560"/>
      <c r="SOM37" s="4560"/>
      <c r="SON37" s="4560"/>
      <c r="SOO37" s="4560"/>
      <c r="SOP37" s="4560"/>
      <c r="SOQ37" s="4560"/>
      <c r="SOR37" s="4560"/>
      <c r="SOS37" s="4560"/>
      <c r="SOT37" s="4560"/>
      <c r="SOU37" s="4560"/>
      <c r="SOV37" s="4560"/>
      <c r="SOW37" s="4560"/>
      <c r="SOX37" s="4560"/>
      <c r="SOY37" s="4560"/>
      <c r="SOZ37" s="4560"/>
      <c r="SPA37" s="4560"/>
      <c r="SPB37" s="4560"/>
      <c r="SPC37" s="4560"/>
      <c r="SPD37" s="4560"/>
      <c r="SPE37" s="4560"/>
      <c r="SPF37" s="4560"/>
      <c r="SPG37" s="4560"/>
      <c r="SPH37" s="4560"/>
      <c r="SPI37" s="4560"/>
      <c r="SPJ37" s="4560"/>
      <c r="SPK37" s="4560"/>
      <c r="SPL37" s="4560"/>
      <c r="SPM37" s="4560"/>
      <c r="SPN37" s="4560"/>
      <c r="SPO37" s="4560"/>
      <c r="SPP37" s="4560"/>
      <c r="SPQ37" s="4560"/>
      <c r="SPR37" s="4560"/>
      <c r="SPS37" s="4560"/>
      <c r="SPT37" s="4560"/>
      <c r="SPU37" s="4560"/>
      <c r="SPV37" s="4560"/>
      <c r="SPW37" s="4560"/>
      <c r="SPX37" s="4560"/>
      <c r="SPY37" s="4560"/>
      <c r="SPZ37" s="4560"/>
      <c r="SQA37" s="4560"/>
      <c r="SQB37" s="4560"/>
      <c r="SQC37" s="4560"/>
      <c r="SQD37" s="4560"/>
      <c r="SQE37" s="4560"/>
      <c r="SQF37" s="4560"/>
      <c r="SQG37" s="4560"/>
      <c r="SQH37" s="4560"/>
      <c r="SQI37" s="4560"/>
      <c r="SQJ37" s="4560"/>
      <c r="SQK37" s="4560"/>
      <c r="SQL37" s="4560"/>
      <c r="SQM37" s="4560"/>
      <c r="SQN37" s="4560"/>
      <c r="SQO37" s="4560"/>
      <c r="SQP37" s="4560"/>
      <c r="SQQ37" s="4560"/>
      <c r="SQR37" s="4560"/>
      <c r="SQS37" s="4560"/>
      <c r="SQT37" s="4560"/>
      <c r="SQU37" s="4560"/>
      <c r="SQV37" s="4560"/>
      <c r="SQW37" s="4560"/>
      <c r="SQX37" s="4560"/>
      <c r="SQY37" s="4560"/>
      <c r="SQZ37" s="4560"/>
      <c r="SRA37" s="4560"/>
      <c r="SRB37" s="4560"/>
      <c r="SRC37" s="4560"/>
      <c r="SRD37" s="4560"/>
      <c r="SRE37" s="4560"/>
      <c r="SRF37" s="4560"/>
      <c r="SRG37" s="4560"/>
      <c r="SRH37" s="4560"/>
      <c r="SRI37" s="4560"/>
      <c r="SRJ37" s="4560"/>
      <c r="SRK37" s="4560"/>
      <c r="SRL37" s="4560"/>
      <c r="SRM37" s="4560"/>
      <c r="SRN37" s="4560"/>
      <c r="SRO37" s="4560"/>
      <c r="SRP37" s="4560"/>
      <c r="SRQ37" s="4560"/>
      <c r="SRR37" s="4560"/>
      <c r="SRS37" s="4560"/>
      <c r="SRT37" s="4560"/>
      <c r="SRU37" s="4560"/>
      <c r="SRV37" s="4560"/>
      <c r="SRW37" s="4560"/>
      <c r="SRX37" s="4560"/>
      <c r="SRY37" s="4560"/>
      <c r="SRZ37" s="4560"/>
      <c r="SSA37" s="4560"/>
      <c r="SSB37" s="4560"/>
      <c r="SSC37" s="4560"/>
      <c r="SSD37" s="4560"/>
      <c r="SSE37" s="4560"/>
      <c r="SSF37" s="4560"/>
      <c r="SSG37" s="4560"/>
      <c r="SSH37" s="4560"/>
      <c r="SSI37" s="4560"/>
      <c r="SSJ37" s="4560"/>
      <c r="SSK37" s="4560"/>
      <c r="SSL37" s="4560"/>
      <c r="SSM37" s="4560"/>
      <c r="SSN37" s="4560"/>
      <c r="SSO37" s="4560"/>
      <c r="SSP37" s="4560"/>
      <c r="SSQ37" s="4560"/>
      <c r="SSR37" s="4560"/>
      <c r="SSS37" s="4560"/>
      <c r="SST37" s="4560"/>
      <c r="SSU37" s="4560"/>
      <c r="SSV37" s="4560"/>
      <c r="SSW37" s="4560"/>
      <c r="SSX37" s="4560"/>
      <c r="SSY37" s="4560"/>
      <c r="SSZ37" s="4560"/>
      <c r="STA37" s="4560"/>
      <c r="STB37" s="4560"/>
      <c r="STC37" s="4560"/>
      <c r="STD37" s="4560"/>
      <c r="STE37" s="4560"/>
      <c r="STF37" s="4560"/>
      <c r="STG37" s="4560"/>
      <c r="STH37" s="4560"/>
      <c r="STI37" s="4560"/>
      <c r="STJ37" s="4560"/>
      <c r="STK37" s="4560"/>
      <c r="STL37" s="4560"/>
      <c r="STM37" s="4560"/>
      <c r="STN37" s="4560"/>
      <c r="STO37" s="4560"/>
      <c r="STP37" s="4560"/>
      <c r="STQ37" s="4560"/>
      <c r="STR37" s="4560"/>
      <c r="STS37" s="4560"/>
      <c r="STT37" s="4560"/>
      <c r="STU37" s="4560"/>
      <c r="STV37" s="4560"/>
      <c r="STW37" s="4560"/>
      <c r="STX37" s="4560"/>
      <c r="STY37" s="4560"/>
      <c r="STZ37" s="4560"/>
      <c r="SUA37" s="4560"/>
      <c r="SUB37" s="4560"/>
      <c r="SUC37" s="4560"/>
      <c r="SUD37" s="4560"/>
      <c r="SUE37" s="4560"/>
      <c r="SUF37" s="4560"/>
      <c r="SUG37" s="4560"/>
      <c r="SUH37" s="4560"/>
      <c r="SUI37" s="4560"/>
      <c r="SUJ37" s="4560"/>
      <c r="SUK37" s="4560"/>
      <c r="SUL37" s="4560"/>
      <c r="SUM37" s="4560"/>
      <c r="SUN37" s="4560"/>
      <c r="SUO37" s="4560"/>
      <c r="SUP37" s="4560"/>
      <c r="SUQ37" s="4560"/>
      <c r="SUR37" s="4560"/>
      <c r="SUS37" s="4560"/>
      <c r="SUT37" s="4560"/>
      <c r="SUU37" s="4560"/>
      <c r="SUV37" s="4560"/>
      <c r="SUW37" s="4560"/>
      <c r="SUX37" s="4560"/>
      <c r="SUY37" s="4560"/>
      <c r="SUZ37" s="4560"/>
      <c r="SVA37" s="4560"/>
      <c r="SVB37" s="4560"/>
      <c r="SVC37" s="4560"/>
      <c r="SVD37" s="4560"/>
      <c r="SVE37" s="4560"/>
      <c r="SVF37" s="4560"/>
      <c r="SVG37" s="4560"/>
      <c r="SVH37" s="4560"/>
      <c r="SVI37" s="4560"/>
      <c r="SVJ37" s="4560"/>
      <c r="SVK37" s="4560"/>
      <c r="SVL37" s="4560"/>
      <c r="SVM37" s="4560"/>
      <c r="SVN37" s="4560"/>
      <c r="SVO37" s="4560"/>
      <c r="SVP37" s="4560"/>
      <c r="SVQ37" s="4560"/>
      <c r="SVR37" s="4560"/>
      <c r="SVS37" s="4560"/>
      <c r="SVT37" s="4560"/>
      <c r="SVU37" s="4560"/>
      <c r="SVV37" s="4560"/>
      <c r="SVW37" s="4560"/>
      <c r="SVX37" s="4560"/>
      <c r="SVY37" s="4560"/>
      <c r="SVZ37" s="4560"/>
      <c r="SWA37" s="4560"/>
      <c r="SWB37" s="4560"/>
      <c r="SWC37" s="4560"/>
      <c r="SWD37" s="4560"/>
      <c r="SWE37" s="4560"/>
      <c r="SWF37" s="4560"/>
      <c r="SWG37" s="4560"/>
      <c r="SWH37" s="4560"/>
      <c r="SWI37" s="4560"/>
      <c r="SWJ37" s="4560"/>
      <c r="SWK37" s="4560"/>
      <c r="SWL37" s="4560"/>
      <c r="SWM37" s="4560"/>
      <c r="SWN37" s="4560"/>
      <c r="SWO37" s="4560"/>
      <c r="SWP37" s="4560"/>
      <c r="SWQ37" s="4560"/>
      <c r="SWR37" s="4560"/>
      <c r="SWS37" s="4560"/>
      <c r="SWT37" s="4560"/>
      <c r="SWU37" s="4560"/>
      <c r="SWV37" s="4560"/>
      <c r="SWW37" s="4560"/>
      <c r="SWX37" s="4560"/>
      <c r="SWY37" s="4560"/>
      <c r="SWZ37" s="4560"/>
      <c r="SXA37" s="4560"/>
      <c r="SXB37" s="4560"/>
      <c r="SXC37" s="4560"/>
      <c r="SXD37" s="4560"/>
      <c r="SXE37" s="4560"/>
      <c r="SXF37" s="4560"/>
      <c r="SXG37" s="4560"/>
      <c r="SXH37" s="4560"/>
      <c r="SXI37" s="4560"/>
      <c r="SXJ37" s="4560"/>
      <c r="SXK37" s="4560"/>
      <c r="SXL37" s="4560"/>
      <c r="SXM37" s="4560"/>
      <c r="SXN37" s="4560"/>
      <c r="SXO37" s="4560"/>
      <c r="SXP37" s="4560"/>
      <c r="SXQ37" s="4560"/>
      <c r="SXR37" s="4560"/>
      <c r="SXS37" s="4560"/>
      <c r="SXT37" s="4560"/>
      <c r="SXU37" s="4560"/>
      <c r="SXV37" s="4560"/>
      <c r="SXW37" s="4560"/>
      <c r="SXX37" s="4560"/>
      <c r="SXY37" s="4560"/>
      <c r="SXZ37" s="4560"/>
      <c r="SYA37" s="4560"/>
      <c r="SYB37" s="4560"/>
      <c r="SYC37" s="4560"/>
      <c r="SYD37" s="4560"/>
      <c r="SYE37" s="4560"/>
      <c r="SYF37" s="4560"/>
      <c r="SYG37" s="4560"/>
      <c r="SYH37" s="4560"/>
      <c r="SYI37" s="4560"/>
      <c r="SYJ37" s="4560"/>
      <c r="SYK37" s="4560"/>
      <c r="SYL37" s="4560"/>
      <c r="SYM37" s="4560"/>
      <c r="SYN37" s="4560"/>
      <c r="SYO37" s="4560"/>
      <c r="SYP37" s="4560"/>
      <c r="SYQ37" s="4560"/>
      <c r="SYR37" s="4560"/>
      <c r="SYS37" s="4560"/>
      <c r="SYT37" s="4560"/>
      <c r="SYU37" s="4560"/>
      <c r="SYV37" s="4560"/>
      <c r="SYW37" s="4560"/>
      <c r="SYX37" s="4560"/>
      <c r="SYY37" s="4560"/>
      <c r="SYZ37" s="4560"/>
      <c r="SZA37" s="4560"/>
      <c r="SZB37" s="4560"/>
      <c r="SZC37" s="4560"/>
      <c r="SZD37" s="4560"/>
      <c r="SZE37" s="4560"/>
      <c r="SZF37" s="4560"/>
      <c r="SZG37" s="4560"/>
      <c r="SZH37" s="4560"/>
      <c r="SZI37" s="4560"/>
      <c r="SZJ37" s="4560"/>
      <c r="SZK37" s="4560"/>
      <c r="SZL37" s="4560"/>
      <c r="SZM37" s="4560"/>
      <c r="SZN37" s="4560"/>
      <c r="SZO37" s="4560"/>
      <c r="SZP37" s="4560"/>
      <c r="SZQ37" s="4560"/>
      <c r="SZR37" s="4560"/>
      <c r="SZS37" s="4560"/>
      <c r="SZT37" s="4560"/>
      <c r="SZU37" s="4560"/>
      <c r="SZV37" s="4560"/>
      <c r="SZW37" s="4560"/>
      <c r="SZX37" s="4560"/>
      <c r="SZY37" s="4560"/>
      <c r="SZZ37" s="4560"/>
      <c r="TAA37" s="4560"/>
      <c r="TAB37" s="4560"/>
      <c r="TAC37" s="4560"/>
      <c r="TAD37" s="4560"/>
      <c r="TAE37" s="4560"/>
      <c r="TAF37" s="4560"/>
      <c r="TAG37" s="4560"/>
      <c r="TAH37" s="4560"/>
      <c r="TAI37" s="4560"/>
      <c r="TAJ37" s="4560"/>
      <c r="TAK37" s="4560"/>
      <c r="TAL37" s="4560"/>
      <c r="TAM37" s="4560"/>
      <c r="TAN37" s="4560"/>
      <c r="TAO37" s="4560"/>
      <c r="TAP37" s="4560"/>
      <c r="TAQ37" s="4560"/>
      <c r="TAR37" s="4560"/>
      <c r="TAS37" s="4560"/>
      <c r="TAT37" s="4560"/>
      <c r="TAU37" s="4560"/>
      <c r="TAV37" s="4560"/>
      <c r="TAW37" s="4560"/>
      <c r="TAX37" s="4560"/>
      <c r="TAY37" s="4560"/>
      <c r="TAZ37" s="4560"/>
      <c r="TBA37" s="4560"/>
      <c r="TBB37" s="4560"/>
      <c r="TBC37" s="4560"/>
      <c r="TBD37" s="4560"/>
      <c r="TBE37" s="4560"/>
      <c r="TBF37" s="4560"/>
      <c r="TBG37" s="4560"/>
      <c r="TBH37" s="4560"/>
      <c r="TBI37" s="4560"/>
      <c r="TBJ37" s="4560"/>
      <c r="TBK37" s="4560"/>
      <c r="TBL37" s="4560"/>
      <c r="TBM37" s="4560"/>
      <c r="TBN37" s="4560"/>
      <c r="TBO37" s="4560"/>
      <c r="TBP37" s="4560"/>
      <c r="TBQ37" s="4560"/>
      <c r="TBR37" s="4560"/>
      <c r="TBS37" s="4560"/>
      <c r="TBT37" s="4560"/>
      <c r="TBU37" s="4560"/>
      <c r="TBV37" s="4560"/>
      <c r="TBW37" s="4560"/>
      <c r="TBX37" s="4560"/>
      <c r="TBY37" s="4560"/>
      <c r="TBZ37" s="4560"/>
      <c r="TCA37" s="4560"/>
      <c r="TCB37" s="4560"/>
      <c r="TCC37" s="4560"/>
      <c r="TCD37" s="4560"/>
      <c r="TCE37" s="4560"/>
      <c r="TCF37" s="4560"/>
      <c r="TCG37" s="4560"/>
      <c r="TCH37" s="4560"/>
      <c r="TCI37" s="4560"/>
      <c r="TCJ37" s="4560"/>
      <c r="TCK37" s="4560"/>
      <c r="TCL37" s="4560"/>
      <c r="TCM37" s="4560"/>
      <c r="TCN37" s="4560"/>
      <c r="TCO37" s="4560"/>
      <c r="TCP37" s="4560"/>
      <c r="TCQ37" s="4560"/>
      <c r="TCR37" s="4560"/>
      <c r="TCS37" s="4560"/>
      <c r="TCT37" s="4560"/>
      <c r="TCU37" s="4560"/>
      <c r="TCV37" s="4560"/>
      <c r="TCW37" s="4560"/>
      <c r="TCX37" s="4560"/>
      <c r="TCY37" s="4560"/>
      <c r="TCZ37" s="4560"/>
      <c r="TDA37" s="4560"/>
      <c r="TDB37" s="4560"/>
      <c r="TDC37" s="4560"/>
      <c r="TDD37" s="4560"/>
      <c r="TDE37" s="4560"/>
      <c r="TDF37" s="4560"/>
      <c r="TDG37" s="4560"/>
      <c r="TDH37" s="4560"/>
      <c r="TDI37" s="4560"/>
      <c r="TDJ37" s="4560"/>
      <c r="TDK37" s="4560"/>
      <c r="TDL37" s="4560"/>
      <c r="TDM37" s="4560"/>
      <c r="TDN37" s="4560"/>
      <c r="TDO37" s="4560"/>
      <c r="TDP37" s="4560"/>
      <c r="TDQ37" s="4560"/>
      <c r="TDR37" s="4560"/>
      <c r="TDS37" s="4560"/>
      <c r="TDT37" s="4560"/>
      <c r="TDU37" s="4560"/>
      <c r="TDV37" s="4560"/>
      <c r="TDW37" s="4560"/>
      <c r="TDX37" s="4560"/>
      <c r="TDY37" s="4560"/>
      <c r="TDZ37" s="4560"/>
      <c r="TEA37" s="4560"/>
      <c r="TEB37" s="4560"/>
      <c r="TEC37" s="4560"/>
      <c r="TED37" s="4560"/>
      <c r="TEE37" s="4560"/>
      <c r="TEF37" s="4560"/>
      <c r="TEG37" s="4560"/>
      <c r="TEH37" s="4560"/>
      <c r="TEI37" s="4560"/>
      <c r="TEJ37" s="4560"/>
      <c r="TEK37" s="4560"/>
      <c r="TEL37" s="4560"/>
      <c r="TEM37" s="4560"/>
      <c r="TEN37" s="4560"/>
      <c r="TEO37" s="4560"/>
      <c r="TEP37" s="4560"/>
      <c r="TEQ37" s="4560"/>
      <c r="TER37" s="4560"/>
      <c r="TES37" s="4560"/>
      <c r="TET37" s="4560"/>
      <c r="TEU37" s="4560"/>
      <c r="TEV37" s="4560"/>
      <c r="TEW37" s="4560"/>
      <c r="TEX37" s="4560"/>
      <c r="TEY37" s="4560"/>
      <c r="TEZ37" s="4560"/>
      <c r="TFA37" s="4560"/>
      <c r="TFB37" s="4560"/>
      <c r="TFC37" s="4560"/>
      <c r="TFD37" s="4560"/>
      <c r="TFE37" s="4560"/>
      <c r="TFF37" s="4560"/>
      <c r="TFG37" s="4560"/>
      <c r="TFH37" s="4560"/>
      <c r="TFI37" s="4560"/>
      <c r="TFJ37" s="4560"/>
      <c r="TFK37" s="4560"/>
      <c r="TFL37" s="4560"/>
      <c r="TFM37" s="4560"/>
      <c r="TFN37" s="4560"/>
      <c r="TFO37" s="4560"/>
      <c r="TFP37" s="4560"/>
      <c r="TFQ37" s="4560"/>
      <c r="TFR37" s="4560"/>
      <c r="TFS37" s="4560"/>
      <c r="TFT37" s="4560"/>
      <c r="TFU37" s="4560"/>
      <c r="TFV37" s="4560"/>
      <c r="TFW37" s="4560"/>
      <c r="TFX37" s="4560"/>
      <c r="TFY37" s="4560"/>
      <c r="TFZ37" s="4560"/>
      <c r="TGA37" s="4560"/>
      <c r="TGB37" s="4560"/>
      <c r="TGC37" s="4560"/>
      <c r="TGD37" s="4560"/>
      <c r="TGE37" s="4560"/>
      <c r="TGF37" s="4560"/>
      <c r="TGG37" s="4560"/>
      <c r="TGH37" s="4560"/>
      <c r="TGI37" s="4560"/>
      <c r="TGJ37" s="4560"/>
      <c r="TGK37" s="4560"/>
      <c r="TGL37" s="4560"/>
      <c r="TGM37" s="4560"/>
      <c r="TGN37" s="4560"/>
      <c r="TGO37" s="4560"/>
      <c r="TGP37" s="4560"/>
      <c r="TGQ37" s="4560"/>
      <c r="TGR37" s="4560"/>
      <c r="TGS37" s="4560"/>
      <c r="TGT37" s="4560"/>
      <c r="TGU37" s="4560"/>
      <c r="TGV37" s="4560"/>
      <c r="TGW37" s="4560"/>
      <c r="TGX37" s="4560"/>
      <c r="TGY37" s="4560"/>
      <c r="TGZ37" s="4560"/>
      <c r="THA37" s="4560"/>
      <c r="THB37" s="4560"/>
      <c r="THC37" s="4560"/>
      <c r="THD37" s="4560"/>
      <c r="THE37" s="4560"/>
      <c r="THF37" s="4560"/>
      <c r="THG37" s="4560"/>
      <c r="THH37" s="4560"/>
      <c r="THI37" s="4560"/>
      <c r="THJ37" s="4560"/>
      <c r="THK37" s="4560"/>
      <c r="THL37" s="4560"/>
      <c r="THM37" s="4560"/>
      <c r="THN37" s="4560"/>
      <c r="THO37" s="4560"/>
      <c r="THP37" s="4560"/>
      <c r="THQ37" s="4560"/>
      <c r="THR37" s="4560"/>
      <c r="THS37" s="4560"/>
      <c r="THT37" s="4560"/>
      <c r="THU37" s="4560"/>
      <c r="THV37" s="4560"/>
      <c r="THW37" s="4560"/>
      <c r="THX37" s="4560"/>
      <c r="THY37" s="4560"/>
      <c r="THZ37" s="4560"/>
      <c r="TIA37" s="4560"/>
      <c r="TIB37" s="4560"/>
      <c r="TIC37" s="4560"/>
      <c r="TID37" s="4560"/>
      <c r="TIE37" s="4560"/>
      <c r="TIF37" s="4560"/>
      <c r="TIG37" s="4560"/>
      <c r="TIH37" s="4560"/>
      <c r="TII37" s="4560"/>
      <c r="TIJ37" s="4560"/>
      <c r="TIK37" s="4560"/>
      <c r="TIL37" s="4560"/>
      <c r="TIM37" s="4560"/>
      <c r="TIN37" s="4560"/>
      <c r="TIO37" s="4560"/>
      <c r="TIP37" s="4560"/>
      <c r="TIQ37" s="4560"/>
      <c r="TIR37" s="4560"/>
      <c r="TIS37" s="4560"/>
      <c r="TIT37" s="4560"/>
      <c r="TIU37" s="4560"/>
      <c r="TIV37" s="4560"/>
      <c r="TIW37" s="4560"/>
      <c r="TIX37" s="4560"/>
      <c r="TIY37" s="4560"/>
      <c r="TIZ37" s="4560"/>
      <c r="TJA37" s="4560"/>
      <c r="TJB37" s="4560"/>
      <c r="TJC37" s="4560"/>
      <c r="TJD37" s="4560"/>
      <c r="TJE37" s="4560"/>
      <c r="TJF37" s="4560"/>
      <c r="TJG37" s="4560"/>
      <c r="TJH37" s="4560"/>
      <c r="TJI37" s="4560"/>
      <c r="TJJ37" s="4560"/>
      <c r="TJK37" s="4560"/>
      <c r="TJL37" s="4560"/>
      <c r="TJM37" s="4560"/>
      <c r="TJN37" s="4560"/>
      <c r="TJO37" s="4560"/>
      <c r="TJP37" s="4560"/>
      <c r="TJQ37" s="4560"/>
      <c r="TJR37" s="4560"/>
      <c r="TJS37" s="4560"/>
      <c r="TJT37" s="4560"/>
      <c r="TJU37" s="4560"/>
      <c r="TJV37" s="4560"/>
      <c r="TJW37" s="4560"/>
      <c r="TJX37" s="4560"/>
      <c r="TJY37" s="4560"/>
      <c r="TJZ37" s="4560"/>
      <c r="TKA37" s="4560"/>
      <c r="TKB37" s="4560"/>
      <c r="TKC37" s="4560"/>
      <c r="TKD37" s="4560"/>
      <c r="TKE37" s="4560"/>
      <c r="TKF37" s="4560"/>
      <c r="TKG37" s="4560"/>
      <c r="TKH37" s="4560"/>
      <c r="TKI37" s="4560"/>
      <c r="TKJ37" s="4560"/>
      <c r="TKK37" s="4560"/>
      <c r="TKL37" s="4560"/>
      <c r="TKM37" s="4560"/>
      <c r="TKN37" s="4560"/>
      <c r="TKO37" s="4560"/>
      <c r="TKP37" s="4560"/>
      <c r="TKQ37" s="4560"/>
      <c r="TKR37" s="4560"/>
      <c r="TKS37" s="4560"/>
      <c r="TKT37" s="4560"/>
      <c r="TKU37" s="4560"/>
      <c r="TKV37" s="4560"/>
      <c r="TKW37" s="4560"/>
      <c r="TKX37" s="4560"/>
      <c r="TKY37" s="4560"/>
      <c r="TKZ37" s="4560"/>
      <c r="TLA37" s="4560"/>
      <c r="TLB37" s="4560"/>
      <c r="TLC37" s="4560"/>
      <c r="TLD37" s="4560"/>
      <c r="TLE37" s="4560"/>
      <c r="TLF37" s="4560"/>
      <c r="TLG37" s="4560"/>
      <c r="TLH37" s="4560"/>
      <c r="TLI37" s="4560"/>
      <c r="TLJ37" s="4560"/>
      <c r="TLK37" s="4560"/>
      <c r="TLL37" s="4560"/>
      <c r="TLM37" s="4560"/>
      <c r="TLN37" s="4560"/>
      <c r="TLO37" s="4560"/>
      <c r="TLP37" s="4560"/>
      <c r="TLQ37" s="4560"/>
      <c r="TLR37" s="4560"/>
      <c r="TLS37" s="4560"/>
      <c r="TLT37" s="4560"/>
      <c r="TLU37" s="4560"/>
      <c r="TLV37" s="4560"/>
      <c r="TLW37" s="4560"/>
      <c r="TLX37" s="4560"/>
      <c r="TLY37" s="4560"/>
      <c r="TLZ37" s="4560"/>
      <c r="TMA37" s="4560"/>
      <c r="TMB37" s="4560"/>
      <c r="TMC37" s="4560"/>
      <c r="TMD37" s="4560"/>
      <c r="TME37" s="4560"/>
      <c r="TMF37" s="4560"/>
      <c r="TMG37" s="4560"/>
      <c r="TMH37" s="4560"/>
      <c r="TMI37" s="4560"/>
      <c r="TMJ37" s="4560"/>
      <c r="TMK37" s="4560"/>
      <c r="TML37" s="4560"/>
      <c r="TMM37" s="4560"/>
      <c r="TMN37" s="4560"/>
      <c r="TMO37" s="4560"/>
      <c r="TMP37" s="4560"/>
      <c r="TMQ37" s="4560"/>
      <c r="TMR37" s="4560"/>
      <c r="TMS37" s="4560"/>
      <c r="TMT37" s="4560"/>
      <c r="TMU37" s="4560"/>
      <c r="TMV37" s="4560"/>
      <c r="TMW37" s="4560"/>
      <c r="TMX37" s="4560"/>
      <c r="TMY37" s="4560"/>
      <c r="TMZ37" s="4560"/>
      <c r="TNA37" s="4560"/>
      <c r="TNB37" s="4560"/>
      <c r="TNC37" s="4560"/>
      <c r="TND37" s="4560"/>
      <c r="TNE37" s="4560"/>
      <c r="TNF37" s="4560"/>
      <c r="TNG37" s="4560"/>
      <c r="TNH37" s="4560"/>
      <c r="TNI37" s="4560"/>
      <c r="TNJ37" s="4560"/>
      <c r="TNK37" s="4560"/>
      <c r="TNL37" s="4560"/>
      <c r="TNM37" s="4560"/>
      <c r="TNN37" s="4560"/>
      <c r="TNO37" s="4560"/>
      <c r="TNP37" s="4560"/>
      <c r="TNQ37" s="4560"/>
      <c r="TNR37" s="4560"/>
      <c r="TNS37" s="4560"/>
      <c r="TNT37" s="4560"/>
      <c r="TNU37" s="4560"/>
      <c r="TNV37" s="4560"/>
      <c r="TNW37" s="4560"/>
      <c r="TNX37" s="4560"/>
      <c r="TNY37" s="4560"/>
      <c r="TNZ37" s="4560"/>
      <c r="TOA37" s="4560"/>
      <c r="TOB37" s="4560"/>
      <c r="TOC37" s="4560"/>
      <c r="TOD37" s="4560"/>
      <c r="TOE37" s="4560"/>
      <c r="TOF37" s="4560"/>
      <c r="TOG37" s="4560"/>
      <c r="TOH37" s="4560"/>
      <c r="TOI37" s="4560"/>
      <c r="TOJ37" s="4560"/>
      <c r="TOK37" s="4560"/>
      <c r="TOL37" s="4560"/>
      <c r="TOM37" s="4560"/>
      <c r="TON37" s="4560"/>
      <c r="TOO37" s="4560"/>
      <c r="TOP37" s="4560"/>
      <c r="TOQ37" s="4560"/>
      <c r="TOR37" s="4560"/>
      <c r="TOS37" s="4560"/>
      <c r="TOT37" s="4560"/>
      <c r="TOU37" s="4560"/>
      <c r="TOV37" s="4560"/>
      <c r="TOW37" s="4560"/>
      <c r="TOX37" s="4560"/>
      <c r="TOY37" s="4560"/>
      <c r="TOZ37" s="4560"/>
      <c r="TPA37" s="4560"/>
      <c r="TPB37" s="4560"/>
      <c r="TPC37" s="4560"/>
      <c r="TPD37" s="4560"/>
      <c r="TPE37" s="4560"/>
      <c r="TPF37" s="4560"/>
      <c r="TPG37" s="4560"/>
      <c r="TPH37" s="4560"/>
      <c r="TPI37" s="4560"/>
      <c r="TPJ37" s="4560"/>
      <c r="TPK37" s="4560"/>
      <c r="TPL37" s="4560"/>
      <c r="TPM37" s="4560"/>
      <c r="TPN37" s="4560"/>
      <c r="TPO37" s="4560"/>
      <c r="TPP37" s="4560"/>
      <c r="TPQ37" s="4560"/>
      <c r="TPR37" s="4560"/>
      <c r="TPS37" s="4560"/>
      <c r="TPT37" s="4560"/>
      <c r="TPU37" s="4560"/>
      <c r="TPV37" s="4560"/>
      <c r="TPW37" s="4560"/>
      <c r="TPX37" s="4560"/>
      <c r="TPY37" s="4560"/>
      <c r="TPZ37" s="4560"/>
      <c r="TQA37" s="4560"/>
      <c r="TQB37" s="4560"/>
      <c r="TQC37" s="4560"/>
      <c r="TQD37" s="4560"/>
      <c r="TQE37" s="4560"/>
      <c r="TQF37" s="4560"/>
      <c r="TQG37" s="4560"/>
      <c r="TQH37" s="4560"/>
      <c r="TQI37" s="4560"/>
      <c r="TQJ37" s="4560"/>
      <c r="TQK37" s="4560"/>
      <c r="TQL37" s="4560"/>
      <c r="TQM37" s="4560"/>
      <c r="TQN37" s="4560"/>
      <c r="TQO37" s="4560"/>
      <c r="TQP37" s="4560"/>
      <c r="TQQ37" s="4560"/>
      <c r="TQR37" s="4560"/>
      <c r="TQS37" s="4560"/>
      <c r="TQT37" s="4560"/>
      <c r="TQU37" s="4560"/>
      <c r="TQV37" s="4560"/>
      <c r="TQW37" s="4560"/>
      <c r="TQX37" s="4560"/>
      <c r="TQY37" s="4560"/>
      <c r="TQZ37" s="4560"/>
      <c r="TRA37" s="4560"/>
      <c r="TRB37" s="4560"/>
      <c r="TRC37" s="4560"/>
      <c r="TRD37" s="4560"/>
      <c r="TRE37" s="4560"/>
      <c r="TRF37" s="4560"/>
      <c r="TRG37" s="4560"/>
      <c r="TRH37" s="4560"/>
      <c r="TRI37" s="4560"/>
      <c r="TRJ37" s="4560"/>
      <c r="TRK37" s="4560"/>
      <c r="TRL37" s="4560"/>
      <c r="TRM37" s="4560"/>
      <c r="TRN37" s="4560"/>
      <c r="TRO37" s="4560"/>
      <c r="TRP37" s="4560"/>
      <c r="TRQ37" s="4560"/>
      <c r="TRR37" s="4560"/>
      <c r="TRS37" s="4560"/>
      <c r="TRT37" s="4560"/>
      <c r="TRU37" s="4560"/>
      <c r="TRV37" s="4560"/>
      <c r="TRW37" s="4560"/>
      <c r="TRX37" s="4560"/>
      <c r="TRY37" s="4560"/>
      <c r="TRZ37" s="4560"/>
      <c r="TSA37" s="4560"/>
      <c r="TSB37" s="4560"/>
      <c r="TSC37" s="4560"/>
      <c r="TSD37" s="4560"/>
      <c r="TSE37" s="4560"/>
      <c r="TSF37" s="4560"/>
      <c r="TSG37" s="4560"/>
      <c r="TSH37" s="4560"/>
      <c r="TSI37" s="4560"/>
      <c r="TSJ37" s="4560"/>
      <c r="TSK37" s="4560"/>
      <c r="TSL37" s="4560"/>
      <c r="TSM37" s="4560"/>
      <c r="TSN37" s="4560"/>
      <c r="TSO37" s="4560"/>
      <c r="TSP37" s="4560"/>
      <c r="TSQ37" s="4560"/>
      <c r="TSR37" s="4560"/>
      <c r="TSS37" s="4560"/>
      <c r="TST37" s="4560"/>
      <c r="TSU37" s="4560"/>
      <c r="TSV37" s="4560"/>
      <c r="TSW37" s="4560"/>
      <c r="TSX37" s="4560"/>
      <c r="TSY37" s="4560"/>
      <c r="TSZ37" s="4560"/>
      <c r="TTA37" s="4560"/>
      <c r="TTB37" s="4560"/>
      <c r="TTC37" s="4560"/>
      <c r="TTD37" s="4560"/>
      <c r="TTE37" s="4560"/>
      <c r="TTF37" s="4560"/>
      <c r="TTG37" s="4560"/>
      <c r="TTH37" s="4560"/>
      <c r="TTI37" s="4560"/>
      <c r="TTJ37" s="4560"/>
      <c r="TTK37" s="4560"/>
      <c r="TTL37" s="4560"/>
      <c r="TTM37" s="4560"/>
      <c r="TTN37" s="4560"/>
      <c r="TTO37" s="4560"/>
      <c r="TTP37" s="4560"/>
      <c r="TTQ37" s="4560"/>
      <c r="TTR37" s="4560"/>
      <c r="TTS37" s="4560"/>
      <c r="TTT37" s="4560"/>
      <c r="TTU37" s="4560"/>
      <c r="TTV37" s="4560"/>
      <c r="TTW37" s="4560"/>
      <c r="TTX37" s="4560"/>
      <c r="TTY37" s="4560"/>
      <c r="TTZ37" s="4560"/>
      <c r="TUA37" s="4560"/>
      <c r="TUB37" s="4560"/>
      <c r="TUC37" s="4560"/>
      <c r="TUD37" s="4560"/>
      <c r="TUE37" s="4560"/>
      <c r="TUF37" s="4560"/>
      <c r="TUG37" s="4560"/>
      <c r="TUH37" s="4560"/>
      <c r="TUI37" s="4560"/>
      <c r="TUJ37" s="4560"/>
      <c r="TUK37" s="4560"/>
      <c r="TUL37" s="4560"/>
      <c r="TUM37" s="4560"/>
      <c r="TUN37" s="4560"/>
      <c r="TUO37" s="4560"/>
      <c r="TUP37" s="4560"/>
      <c r="TUQ37" s="4560"/>
      <c r="TUR37" s="4560"/>
      <c r="TUS37" s="4560"/>
      <c r="TUT37" s="4560"/>
      <c r="TUU37" s="4560"/>
      <c r="TUV37" s="4560"/>
      <c r="TUW37" s="4560"/>
      <c r="TUX37" s="4560"/>
      <c r="TUY37" s="4560"/>
      <c r="TUZ37" s="4560"/>
      <c r="TVA37" s="4560"/>
      <c r="TVB37" s="4560"/>
      <c r="TVC37" s="4560"/>
      <c r="TVD37" s="4560"/>
      <c r="TVE37" s="4560"/>
      <c r="TVF37" s="4560"/>
      <c r="TVG37" s="4560"/>
      <c r="TVH37" s="4560"/>
      <c r="TVI37" s="4560"/>
      <c r="TVJ37" s="4560"/>
      <c r="TVK37" s="4560"/>
      <c r="TVL37" s="4560"/>
      <c r="TVM37" s="4560"/>
      <c r="TVN37" s="4560"/>
      <c r="TVO37" s="4560"/>
      <c r="TVP37" s="4560"/>
      <c r="TVQ37" s="4560"/>
      <c r="TVR37" s="4560"/>
      <c r="TVS37" s="4560"/>
      <c r="TVT37" s="4560"/>
      <c r="TVU37" s="4560"/>
      <c r="TVV37" s="4560"/>
      <c r="TVW37" s="4560"/>
      <c r="TVX37" s="4560"/>
      <c r="TVY37" s="4560"/>
      <c r="TVZ37" s="4560"/>
      <c r="TWA37" s="4560"/>
      <c r="TWB37" s="4560"/>
      <c r="TWC37" s="4560"/>
      <c r="TWD37" s="4560"/>
      <c r="TWE37" s="4560"/>
      <c r="TWF37" s="4560"/>
      <c r="TWG37" s="4560"/>
      <c r="TWH37" s="4560"/>
      <c r="TWI37" s="4560"/>
      <c r="TWJ37" s="4560"/>
      <c r="TWK37" s="4560"/>
      <c r="TWL37" s="4560"/>
      <c r="TWM37" s="4560"/>
      <c r="TWN37" s="4560"/>
      <c r="TWO37" s="4560"/>
      <c r="TWP37" s="4560"/>
      <c r="TWQ37" s="4560"/>
      <c r="TWR37" s="4560"/>
      <c r="TWS37" s="4560"/>
      <c r="TWT37" s="4560"/>
      <c r="TWU37" s="4560"/>
      <c r="TWV37" s="4560"/>
      <c r="TWW37" s="4560"/>
      <c r="TWX37" s="4560"/>
      <c r="TWY37" s="4560"/>
      <c r="TWZ37" s="4560"/>
      <c r="TXA37" s="4560"/>
      <c r="TXB37" s="4560"/>
      <c r="TXC37" s="4560"/>
      <c r="TXD37" s="4560"/>
      <c r="TXE37" s="4560"/>
      <c r="TXF37" s="4560"/>
      <c r="TXG37" s="4560"/>
      <c r="TXH37" s="4560"/>
      <c r="TXI37" s="4560"/>
      <c r="TXJ37" s="4560"/>
      <c r="TXK37" s="4560"/>
      <c r="TXL37" s="4560"/>
      <c r="TXM37" s="4560"/>
      <c r="TXN37" s="4560"/>
      <c r="TXO37" s="4560"/>
      <c r="TXP37" s="4560"/>
      <c r="TXQ37" s="4560"/>
      <c r="TXR37" s="4560"/>
      <c r="TXS37" s="4560"/>
      <c r="TXT37" s="4560"/>
      <c r="TXU37" s="4560"/>
      <c r="TXV37" s="4560"/>
      <c r="TXW37" s="4560"/>
      <c r="TXX37" s="4560"/>
      <c r="TXY37" s="4560"/>
      <c r="TXZ37" s="4560"/>
      <c r="TYA37" s="4560"/>
      <c r="TYB37" s="4560"/>
      <c r="TYC37" s="4560"/>
      <c r="TYD37" s="4560"/>
      <c r="TYE37" s="4560"/>
      <c r="TYF37" s="4560"/>
      <c r="TYG37" s="4560"/>
      <c r="TYH37" s="4560"/>
      <c r="TYI37" s="4560"/>
      <c r="TYJ37" s="4560"/>
      <c r="TYK37" s="4560"/>
      <c r="TYL37" s="4560"/>
      <c r="TYM37" s="4560"/>
      <c r="TYN37" s="4560"/>
      <c r="TYO37" s="4560"/>
      <c r="TYP37" s="4560"/>
      <c r="TYQ37" s="4560"/>
      <c r="TYR37" s="4560"/>
      <c r="TYS37" s="4560"/>
      <c r="TYT37" s="4560"/>
      <c r="TYU37" s="4560"/>
      <c r="TYV37" s="4560"/>
      <c r="TYW37" s="4560"/>
      <c r="TYX37" s="4560"/>
      <c r="TYY37" s="4560"/>
      <c r="TYZ37" s="4560"/>
      <c r="TZA37" s="4560"/>
      <c r="TZB37" s="4560"/>
      <c r="TZC37" s="4560"/>
      <c r="TZD37" s="4560"/>
      <c r="TZE37" s="4560"/>
      <c r="TZF37" s="4560"/>
      <c r="TZG37" s="4560"/>
      <c r="TZH37" s="4560"/>
      <c r="TZI37" s="4560"/>
      <c r="TZJ37" s="4560"/>
      <c r="TZK37" s="4560"/>
      <c r="TZL37" s="4560"/>
      <c r="TZM37" s="4560"/>
      <c r="TZN37" s="4560"/>
      <c r="TZO37" s="4560"/>
      <c r="TZP37" s="4560"/>
      <c r="TZQ37" s="4560"/>
      <c r="TZR37" s="4560"/>
      <c r="TZS37" s="4560"/>
      <c r="TZT37" s="4560"/>
      <c r="TZU37" s="4560"/>
      <c r="TZV37" s="4560"/>
      <c r="TZW37" s="4560"/>
      <c r="TZX37" s="4560"/>
      <c r="TZY37" s="4560"/>
      <c r="TZZ37" s="4560"/>
      <c r="UAA37" s="4560"/>
      <c r="UAB37" s="4560"/>
      <c r="UAC37" s="4560"/>
      <c r="UAD37" s="4560"/>
      <c r="UAE37" s="4560"/>
      <c r="UAF37" s="4560"/>
      <c r="UAG37" s="4560"/>
      <c r="UAH37" s="4560"/>
      <c r="UAI37" s="4560"/>
      <c r="UAJ37" s="4560"/>
      <c r="UAK37" s="4560"/>
      <c r="UAL37" s="4560"/>
      <c r="UAM37" s="4560"/>
      <c r="UAN37" s="4560"/>
      <c r="UAO37" s="4560"/>
      <c r="UAP37" s="4560"/>
      <c r="UAQ37" s="4560"/>
      <c r="UAR37" s="4560"/>
      <c r="UAS37" s="4560"/>
      <c r="UAT37" s="4560"/>
      <c r="UAU37" s="4560"/>
      <c r="UAV37" s="4560"/>
      <c r="UAW37" s="4560"/>
      <c r="UAX37" s="4560"/>
      <c r="UAY37" s="4560"/>
      <c r="UAZ37" s="4560"/>
      <c r="UBA37" s="4560"/>
      <c r="UBB37" s="4560"/>
      <c r="UBC37" s="4560"/>
      <c r="UBD37" s="4560"/>
      <c r="UBE37" s="4560"/>
      <c r="UBF37" s="4560"/>
      <c r="UBG37" s="4560"/>
      <c r="UBH37" s="4560"/>
      <c r="UBI37" s="4560"/>
      <c r="UBJ37" s="4560"/>
      <c r="UBK37" s="4560"/>
      <c r="UBL37" s="4560"/>
      <c r="UBM37" s="4560"/>
      <c r="UBN37" s="4560"/>
      <c r="UBO37" s="4560"/>
      <c r="UBP37" s="4560"/>
      <c r="UBQ37" s="4560"/>
      <c r="UBR37" s="4560"/>
      <c r="UBS37" s="4560"/>
      <c r="UBT37" s="4560"/>
      <c r="UBU37" s="4560"/>
      <c r="UBV37" s="4560"/>
      <c r="UBW37" s="4560"/>
      <c r="UBX37" s="4560"/>
      <c r="UBY37" s="4560"/>
      <c r="UBZ37" s="4560"/>
      <c r="UCA37" s="4560"/>
      <c r="UCB37" s="4560"/>
      <c r="UCC37" s="4560"/>
      <c r="UCD37" s="4560"/>
      <c r="UCE37" s="4560"/>
      <c r="UCF37" s="4560"/>
      <c r="UCG37" s="4560"/>
      <c r="UCH37" s="4560"/>
      <c r="UCI37" s="4560"/>
      <c r="UCJ37" s="4560"/>
      <c r="UCK37" s="4560"/>
      <c r="UCL37" s="4560"/>
      <c r="UCM37" s="4560"/>
      <c r="UCN37" s="4560"/>
      <c r="UCO37" s="4560"/>
      <c r="UCP37" s="4560"/>
      <c r="UCQ37" s="4560"/>
      <c r="UCR37" s="4560"/>
      <c r="UCS37" s="4560"/>
      <c r="UCT37" s="4560"/>
      <c r="UCU37" s="4560"/>
      <c r="UCV37" s="4560"/>
      <c r="UCW37" s="4560"/>
      <c r="UCX37" s="4560"/>
      <c r="UCY37" s="4560"/>
      <c r="UCZ37" s="4560"/>
      <c r="UDA37" s="4560"/>
      <c r="UDB37" s="4560"/>
      <c r="UDC37" s="4560"/>
      <c r="UDD37" s="4560"/>
      <c r="UDE37" s="4560"/>
      <c r="UDF37" s="4560"/>
      <c r="UDG37" s="4560"/>
      <c r="UDH37" s="4560"/>
      <c r="UDI37" s="4560"/>
      <c r="UDJ37" s="4560"/>
      <c r="UDK37" s="4560"/>
      <c r="UDL37" s="4560"/>
      <c r="UDM37" s="4560"/>
      <c r="UDN37" s="4560"/>
      <c r="UDO37" s="4560"/>
      <c r="UDP37" s="4560"/>
      <c r="UDQ37" s="4560"/>
      <c r="UDR37" s="4560"/>
      <c r="UDS37" s="4560"/>
      <c r="UDT37" s="4560"/>
      <c r="UDU37" s="4560"/>
      <c r="UDV37" s="4560"/>
      <c r="UDW37" s="4560"/>
      <c r="UDX37" s="4560"/>
      <c r="UDY37" s="4560"/>
      <c r="UDZ37" s="4560"/>
      <c r="UEA37" s="4560"/>
      <c r="UEB37" s="4560"/>
      <c r="UEC37" s="4560"/>
      <c r="UED37" s="4560"/>
      <c r="UEE37" s="4560"/>
      <c r="UEF37" s="4560"/>
      <c r="UEG37" s="4560"/>
      <c r="UEH37" s="4560"/>
      <c r="UEI37" s="4560"/>
      <c r="UEJ37" s="4560"/>
      <c r="UEK37" s="4560"/>
      <c r="UEL37" s="4560"/>
      <c r="UEM37" s="4560"/>
      <c r="UEN37" s="4560"/>
      <c r="UEO37" s="4560"/>
      <c r="UEP37" s="4560"/>
      <c r="UEQ37" s="4560"/>
      <c r="UER37" s="4560"/>
      <c r="UES37" s="4560"/>
      <c r="UET37" s="4560"/>
      <c r="UEU37" s="4560"/>
      <c r="UEV37" s="4560"/>
      <c r="UEW37" s="4560"/>
      <c r="UEX37" s="4560"/>
      <c r="UEY37" s="4560"/>
      <c r="UEZ37" s="4560"/>
      <c r="UFA37" s="4560"/>
      <c r="UFB37" s="4560"/>
      <c r="UFC37" s="4560"/>
      <c r="UFD37" s="4560"/>
      <c r="UFE37" s="4560"/>
      <c r="UFF37" s="4560"/>
      <c r="UFG37" s="4560"/>
      <c r="UFH37" s="4560"/>
      <c r="UFI37" s="4560"/>
      <c r="UFJ37" s="4560"/>
      <c r="UFK37" s="4560"/>
      <c r="UFL37" s="4560"/>
      <c r="UFM37" s="4560"/>
      <c r="UFN37" s="4560"/>
      <c r="UFO37" s="4560"/>
      <c r="UFP37" s="4560"/>
      <c r="UFQ37" s="4560"/>
      <c r="UFR37" s="4560"/>
      <c r="UFS37" s="4560"/>
      <c r="UFT37" s="4560"/>
      <c r="UFU37" s="4560"/>
      <c r="UFV37" s="4560"/>
      <c r="UFW37" s="4560"/>
      <c r="UFX37" s="4560"/>
      <c r="UFY37" s="4560"/>
      <c r="UFZ37" s="4560"/>
      <c r="UGA37" s="4560"/>
      <c r="UGB37" s="4560"/>
      <c r="UGC37" s="4560"/>
      <c r="UGD37" s="4560"/>
      <c r="UGE37" s="4560"/>
      <c r="UGF37" s="4560"/>
      <c r="UGG37" s="4560"/>
      <c r="UGH37" s="4560"/>
      <c r="UGI37" s="4560"/>
      <c r="UGJ37" s="4560"/>
      <c r="UGK37" s="4560"/>
      <c r="UGL37" s="4560"/>
      <c r="UGM37" s="4560"/>
      <c r="UGN37" s="4560"/>
      <c r="UGO37" s="4560"/>
      <c r="UGP37" s="4560"/>
      <c r="UGQ37" s="4560"/>
      <c r="UGR37" s="4560"/>
      <c r="UGS37" s="4560"/>
      <c r="UGT37" s="4560"/>
      <c r="UGU37" s="4560"/>
      <c r="UGV37" s="4560"/>
      <c r="UGW37" s="4560"/>
      <c r="UGX37" s="4560"/>
      <c r="UGY37" s="4560"/>
      <c r="UGZ37" s="4560"/>
      <c r="UHA37" s="4560"/>
      <c r="UHB37" s="4560"/>
      <c r="UHC37" s="4560"/>
      <c r="UHD37" s="4560"/>
      <c r="UHE37" s="4560"/>
      <c r="UHF37" s="4560"/>
      <c r="UHG37" s="4560"/>
      <c r="UHH37" s="4560"/>
      <c r="UHI37" s="4560"/>
      <c r="UHJ37" s="4560"/>
      <c r="UHK37" s="4560"/>
      <c r="UHL37" s="4560"/>
      <c r="UHM37" s="4560"/>
      <c r="UHN37" s="4560"/>
      <c r="UHO37" s="4560"/>
      <c r="UHP37" s="4560"/>
      <c r="UHQ37" s="4560"/>
      <c r="UHR37" s="4560"/>
      <c r="UHS37" s="4560"/>
      <c r="UHT37" s="4560"/>
      <c r="UHU37" s="4560"/>
      <c r="UHV37" s="4560"/>
      <c r="UHW37" s="4560"/>
      <c r="UHX37" s="4560"/>
      <c r="UHY37" s="4560"/>
      <c r="UHZ37" s="4560"/>
      <c r="UIA37" s="4560"/>
      <c r="UIB37" s="4560"/>
      <c r="UIC37" s="4560"/>
      <c r="UID37" s="4560"/>
      <c r="UIE37" s="4560"/>
      <c r="UIF37" s="4560"/>
      <c r="UIG37" s="4560"/>
      <c r="UIH37" s="4560"/>
      <c r="UII37" s="4560"/>
      <c r="UIJ37" s="4560"/>
      <c r="UIK37" s="4560"/>
      <c r="UIL37" s="4560"/>
      <c r="UIM37" s="4560"/>
      <c r="UIN37" s="4560"/>
      <c r="UIO37" s="4560"/>
      <c r="UIP37" s="4560"/>
      <c r="UIQ37" s="4560"/>
      <c r="UIR37" s="4560"/>
      <c r="UIS37" s="4560"/>
      <c r="UIT37" s="4560"/>
      <c r="UIU37" s="4560"/>
      <c r="UIV37" s="4560"/>
      <c r="UIW37" s="4560"/>
      <c r="UIX37" s="4560"/>
      <c r="UIY37" s="4560"/>
      <c r="UIZ37" s="4560"/>
      <c r="UJA37" s="4560"/>
      <c r="UJB37" s="4560"/>
      <c r="UJC37" s="4560"/>
      <c r="UJD37" s="4560"/>
      <c r="UJE37" s="4560"/>
      <c r="UJF37" s="4560"/>
      <c r="UJG37" s="4560"/>
      <c r="UJH37" s="4560"/>
      <c r="UJI37" s="4560"/>
      <c r="UJJ37" s="4560"/>
      <c r="UJK37" s="4560"/>
      <c r="UJL37" s="4560"/>
      <c r="UJM37" s="4560"/>
      <c r="UJN37" s="4560"/>
      <c r="UJO37" s="4560"/>
      <c r="UJP37" s="4560"/>
      <c r="UJQ37" s="4560"/>
      <c r="UJR37" s="4560"/>
      <c r="UJS37" s="4560"/>
      <c r="UJT37" s="4560"/>
      <c r="UJU37" s="4560"/>
      <c r="UJV37" s="4560"/>
      <c r="UJW37" s="4560"/>
      <c r="UJX37" s="4560"/>
      <c r="UJY37" s="4560"/>
      <c r="UJZ37" s="4560"/>
      <c r="UKA37" s="4560"/>
      <c r="UKB37" s="4560"/>
      <c r="UKC37" s="4560"/>
      <c r="UKD37" s="4560"/>
      <c r="UKE37" s="4560"/>
      <c r="UKF37" s="4560"/>
      <c r="UKG37" s="4560"/>
      <c r="UKH37" s="4560"/>
      <c r="UKI37" s="4560"/>
      <c r="UKJ37" s="4560"/>
      <c r="UKK37" s="4560"/>
      <c r="UKL37" s="4560"/>
      <c r="UKM37" s="4560"/>
      <c r="UKN37" s="4560"/>
      <c r="UKO37" s="4560"/>
      <c r="UKP37" s="4560"/>
      <c r="UKQ37" s="4560"/>
      <c r="UKR37" s="4560"/>
      <c r="UKS37" s="4560"/>
      <c r="UKT37" s="4560"/>
      <c r="UKU37" s="4560"/>
      <c r="UKV37" s="4560"/>
      <c r="UKW37" s="4560"/>
      <c r="UKX37" s="4560"/>
      <c r="UKY37" s="4560"/>
      <c r="UKZ37" s="4560"/>
      <c r="ULA37" s="4560"/>
      <c r="ULB37" s="4560"/>
      <c r="ULC37" s="4560"/>
      <c r="ULD37" s="4560"/>
      <c r="ULE37" s="4560"/>
      <c r="ULF37" s="4560"/>
      <c r="ULG37" s="4560"/>
      <c r="ULH37" s="4560"/>
      <c r="ULI37" s="4560"/>
      <c r="ULJ37" s="4560"/>
      <c r="ULK37" s="4560"/>
      <c r="ULL37" s="4560"/>
      <c r="ULM37" s="4560"/>
      <c r="ULN37" s="4560"/>
      <c r="ULO37" s="4560"/>
      <c r="ULP37" s="4560"/>
      <c r="ULQ37" s="4560"/>
      <c r="ULR37" s="4560"/>
      <c r="ULS37" s="4560"/>
      <c r="ULT37" s="4560"/>
      <c r="ULU37" s="4560"/>
      <c r="ULV37" s="4560"/>
      <c r="ULW37" s="4560"/>
      <c r="ULX37" s="4560"/>
      <c r="ULY37" s="4560"/>
      <c r="ULZ37" s="4560"/>
      <c r="UMA37" s="4560"/>
      <c r="UMB37" s="4560"/>
      <c r="UMC37" s="4560"/>
      <c r="UMD37" s="4560"/>
      <c r="UME37" s="4560"/>
      <c r="UMF37" s="4560"/>
      <c r="UMG37" s="4560"/>
      <c r="UMH37" s="4560"/>
      <c r="UMI37" s="4560"/>
      <c r="UMJ37" s="4560"/>
      <c r="UMK37" s="4560"/>
      <c r="UML37" s="4560"/>
      <c r="UMM37" s="4560"/>
      <c r="UMN37" s="4560"/>
      <c r="UMO37" s="4560"/>
      <c r="UMP37" s="4560"/>
      <c r="UMQ37" s="4560"/>
      <c r="UMR37" s="4560"/>
      <c r="UMS37" s="4560"/>
      <c r="UMT37" s="4560"/>
      <c r="UMU37" s="4560"/>
      <c r="UMV37" s="4560"/>
      <c r="UMW37" s="4560"/>
      <c r="UMX37" s="4560"/>
      <c r="UMY37" s="4560"/>
      <c r="UMZ37" s="4560"/>
      <c r="UNA37" s="4560"/>
      <c r="UNB37" s="4560"/>
      <c r="UNC37" s="4560"/>
      <c r="UND37" s="4560"/>
      <c r="UNE37" s="4560"/>
      <c r="UNF37" s="4560"/>
      <c r="UNG37" s="4560"/>
      <c r="UNH37" s="4560"/>
      <c r="UNI37" s="4560"/>
      <c r="UNJ37" s="4560"/>
      <c r="UNK37" s="4560"/>
      <c r="UNL37" s="4560"/>
      <c r="UNM37" s="4560"/>
      <c r="UNN37" s="4560"/>
      <c r="UNO37" s="4560"/>
      <c r="UNP37" s="4560"/>
      <c r="UNQ37" s="4560"/>
      <c r="UNR37" s="4560"/>
      <c r="UNS37" s="4560"/>
      <c r="UNT37" s="4560"/>
      <c r="UNU37" s="4560"/>
      <c r="UNV37" s="4560"/>
      <c r="UNW37" s="4560"/>
      <c r="UNX37" s="4560"/>
      <c r="UNY37" s="4560"/>
      <c r="UNZ37" s="4560"/>
      <c r="UOA37" s="4560"/>
      <c r="UOB37" s="4560"/>
      <c r="UOC37" s="4560"/>
      <c r="UOD37" s="4560"/>
      <c r="UOE37" s="4560"/>
      <c r="UOF37" s="4560"/>
      <c r="UOG37" s="4560"/>
      <c r="UOH37" s="4560"/>
      <c r="UOI37" s="4560"/>
      <c r="UOJ37" s="4560"/>
      <c r="UOK37" s="4560"/>
      <c r="UOL37" s="4560"/>
      <c r="UOM37" s="4560"/>
      <c r="UON37" s="4560"/>
      <c r="UOO37" s="4560"/>
      <c r="UOP37" s="4560"/>
      <c r="UOQ37" s="4560"/>
      <c r="UOR37" s="4560"/>
      <c r="UOS37" s="4560"/>
      <c r="UOT37" s="4560"/>
      <c r="UOU37" s="4560"/>
      <c r="UOV37" s="4560"/>
      <c r="UOW37" s="4560"/>
      <c r="UOX37" s="4560"/>
      <c r="UOY37" s="4560"/>
      <c r="UOZ37" s="4560"/>
      <c r="UPA37" s="4560"/>
      <c r="UPB37" s="4560"/>
      <c r="UPC37" s="4560"/>
      <c r="UPD37" s="4560"/>
      <c r="UPE37" s="4560"/>
      <c r="UPF37" s="4560"/>
      <c r="UPG37" s="4560"/>
      <c r="UPH37" s="4560"/>
      <c r="UPI37" s="4560"/>
      <c r="UPJ37" s="4560"/>
      <c r="UPK37" s="4560"/>
      <c r="UPL37" s="4560"/>
      <c r="UPM37" s="4560"/>
      <c r="UPN37" s="4560"/>
      <c r="UPO37" s="4560"/>
      <c r="UPP37" s="4560"/>
      <c r="UPQ37" s="4560"/>
      <c r="UPR37" s="4560"/>
      <c r="UPS37" s="4560"/>
      <c r="UPT37" s="4560"/>
      <c r="UPU37" s="4560"/>
      <c r="UPV37" s="4560"/>
      <c r="UPW37" s="4560"/>
      <c r="UPX37" s="4560"/>
      <c r="UPY37" s="4560"/>
      <c r="UPZ37" s="4560"/>
      <c r="UQA37" s="4560"/>
      <c r="UQB37" s="4560"/>
      <c r="UQC37" s="4560"/>
      <c r="UQD37" s="4560"/>
      <c r="UQE37" s="4560"/>
      <c r="UQF37" s="4560"/>
      <c r="UQG37" s="4560"/>
      <c r="UQH37" s="4560"/>
      <c r="UQI37" s="4560"/>
      <c r="UQJ37" s="4560"/>
      <c r="UQK37" s="4560"/>
      <c r="UQL37" s="4560"/>
      <c r="UQM37" s="4560"/>
      <c r="UQN37" s="4560"/>
      <c r="UQO37" s="4560"/>
      <c r="UQP37" s="4560"/>
      <c r="UQQ37" s="4560"/>
      <c r="UQR37" s="4560"/>
      <c r="UQS37" s="4560"/>
      <c r="UQT37" s="4560"/>
      <c r="UQU37" s="4560"/>
      <c r="UQV37" s="4560"/>
      <c r="UQW37" s="4560"/>
      <c r="UQX37" s="4560"/>
      <c r="UQY37" s="4560"/>
      <c r="UQZ37" s="4560"/>
      <c r="URA37" s="4560"/>
      <c r="URB37" s="4560"/>
      <c r="URC37" s="4560"/>
      <c r="URD37" s="4560"/>
      <c r="URE37" s="4560"/>
      <c r="URF37" s="4560"/>
      <c r="URG37" s="4560"/>
      <c r="URH37" s="4560"/>
      <c r="URI37" s="4560"/>
      <c r="URJ37" s="4560"/>
      <c r="URK37" s="4560"/>
      <c r="URL37" s="4560"/>
      <c r="URM37" s="4560"/>
      <c r="URN37" s="4560"/>
      <c r="URO37" s="4560"/>
      <c r="URP37" s="4560"/>
      <c r="URQ37" s="4560"/>
      <c r="URR37" s="4560"/>
      <c r="URS37" s="4560"/>
      <c r="URT37" s="4560"/>
      <c r="URU37" s="4560"/>
      <c r="URV37" s="4560"/>
      <c r="URW37" s="4560"/>
      <c r="URX37" s="4560"/>
      <c r="URY37" s="4560"/>
      <c r="URZ37" s="4560"/>
      <c r="USA37" s="4560"/>
      <c r="USB37" s="4560"/>
      <c r="USC37" s="4560"/>
      <c r="USD37" s="4560"/>
      <c r="USE37" s="4560"/>
      <c r="USF37" s="4560"/>
      <c r="USG37" s="4560"/>
      <c r="USH37" s="4560"/>
      <c r="USI37" s="4560"/>
      <c r="USJ37" s="4560"/>
      <c r="USK37" s="4560"/>
      <c r="USL37" s="4560"/>
      <c r="USM37" s="4560"/>
      <c r="USN37" s="4560"/>
      <c r="USO37" s="4560"/>
      <c r="USP37" s="4560"/>
      <c r="USQ37" s="4560"/>
      <c r="USR37" s="4560"/>
      <c r="USS37" s="4560"/>
      <c r="UST37" s="4560"/>
      <c r="USU37" s="4560"/>
      <c r="USV37" s="4560"/>
      <c r="USW37" s="4560"/>
      <c r="USX37" s="4560"/>
      <c r="USY37" s="4560"/>
      <c r="USZ37" s="4560"/>
      <c r="UTA37" s="4560"/>
      <c r="UTB37" s="4560"/>
      <c r="UTC37" s="4560"/>
      <c r="UTD37" s="4560"/>
      <c r="UTE37" s="4560"/>
      <c r="UTF37" s="4560"/>
      <c r="UTG37" s="4560"/>
      <c r="UTH37" s="4560"/>
      <c r="UTI37" s="4560"/>
      <c r="UTJ37" s="4560"/>
      <c r="UTK37" s="4560"/>
      <c r="UTL37" s="4560"/>
      <c r="UTM37" s="4560"/>
      <c r="UTN37" s="4560"/>
      <c r="UTO37" s="4560"/>
      <c r="UTP37" s="4560"/>
      <c r="UTQ37" s="4560"/>
      <c r="UTR37" s="4560"/>
      <c r="UTS37" s="4560"/>
      <c r="UTT37" s="4560"/>
      <c r="UTU37" s="4560"/>
      <c r="UTV37" s="4560"/>
      <c r="UTW37" s="4560"/>
      <c r="UTX37" s="4560"/>
      <c r="UTY37" s="4560"/>
      <c r="UTZ37" s="4560"/>
      <c r="UUA37" s="4560"/>
      <c r="UUB37" s="4560"/>
      <c r="UUC37" s="4560"/>
      <c r="UUD37" s="4560"/>
      <c r="UUE37" s="4560"/>
      <c r="UUF37" s="4560"/>
      <c r="UUG37" s="4560"/>
      <c r="UUH37" s="4560"/>
      <c r="UUI37" s="4560"/>
      <c r="UUJ37" s="4560"/>
      <c r="UUK37" s="4560"/>
      <c r="UUL37" s="4560"/>
      <c r="UUM37" s="4560"/>
      <c r="UUN37" s="4560"/>
      <c r="UUO37" s="4560"/>
      <c r="UUP37" s="4560"/>
      <c r="UUQ37" s="4560"/>
      <c r="UUR37" s="4560"/>
      <c r="UUS37" s="4560"/>
      <c r="UUT37" s="4560"/>
      <c r="UUU37" s="4560"/>
      <c r="UUV37" s="4560"/>
      <c r="UUW37" s="4560"/>
      <c r="UUX37" s="4560"/>
      <c r="UUY37" s="4560"/>
      <c r="UUZ37" s="4560"/>
      <c r="UVA37" s="4560"/>
      <c r="UVB37" s="4560"/>
      <c r="UVC37" s="4560"/>
      <c r="UVD37" s="4560"/>
      <c r="UVE37" s="4560"/>
      <c r="UVF37" s="4560"/>
      <c r="UVG37" s="4560"/>
      <c r="UVH37" s="4560"/>
      <c r="UVI37" s="4560"/>
      <c r="UVJ37" s="4560"/>
      <c r="UVK37" s="4560"/>
      <c r="UVL37" s="4560"/>
      <c r="UVM37" s="4560"/>
      <c r="UVN37" s="4560"/>
      <c r="UVO37" s="4560"/>
      <c r="UVP37" s="4560"/>
      <c r="UVQ37" s="4560"/>
      <c r="UVR37" s="4560"/>
      <c r="UVS37" s="4560"/>
      <c r="UVT37" s="4560"/>
      <c r="UVU37" s="4560"/>
      <c r="UVV37" s="4560"/>
      <c r="UVW37" s="4560"/>
      <c r="UVX37" s="4560"/>
      <c r="UVY37" s="4560"/>
      <c r="UVZ37" s="4560"/>
      <c r="UWA37" s="4560"/>
      <c r="UWB37" s="4560"/>
      <c r="UWC37" s="4560"/>
      <c r="UWD37" s="4560"/>
      <c r="UWE37" s="4560"/>
      <c r="UWF37" s="4560"/>
      <c r="UWG37" s="4560"/>
      <c r="UWH37" s="4560"/>
      <c r="UWI37" s="4560"/>
      <c r="UWJ37" s="4560"/>
      <c r="UWK37" s="4560"/>
      <c r="UWL37" s="4560"/>
      <c r="UWM37" s="4560"/>
      <c r="UWN37" s="4560"/>
      <c r="UWO37" s="4560"/>
      <c r="UWP37" s="4560"/>
      <c r="UWQ37" s="4560"/>
      <c r="UWR37" s="4560"/>
      <c r="UWS37" s="4560"/>
      <c r="UWT37" s="4560"/>
      <c r="UWU37" s="4560"/>
      <c r="UWV37" s="4560"/>
      <c r="UWW37" s="4560"/>
      <c r="UWX37" s="4560"/>
      <c r="UWY37" s="4560"/>
      <c r="UWZ37" s="4560"/>
      <c r="UXA37" s="4560"/>
      <c r="UXB37" s="4560"/>
      <c r="UXC37" s="4560"/>
      <c r="UXD37" s="4560"/>
      <c r="UXE37" s="4560"/>
      <c r="UXF37" s="4560"/>
      <c r="UXG37" s="4560"/>
      <c r="UXH37" s="4560"/>
      <c r="UXI37" s="4560"/>
      <c r="UXJ37" s="4560"/>
      <c r="UXK37" s="4560"/>
      <c r="UXL37" s="4560"/>
      <c r="UXM37" s="4560"/>
      <c r="UXN37" s="4560"/>
      <c r="UXO37" s="4560"/>
      <c r="UXP37" s="4560"/>
      <c r="UXQ37" s="4560"/>
      <c r="UXR37" s="4560"/>
      <c r="UXS37" s="4560"/>
      <c r="UXT37" s="4560"/>
      <c r="UXU37" s="4560"/>
      <c r="UXV37" s="4560"/>
      <c r="UXW37" s="4560"/>
      <c r="UXX37" s="4560"/>
      <c r="UXY37" s="4560"/>
      <c r="UXZ37" s="4560"/>
      <c r="UYA37" s="4560"/>
      <c r="UYB37" s="4560"/>
      <c r="UYC37" s="4560"/>
      <c r="UYD37" s="4560"/>
      <c r="UYE37" s="4560"/>
      <c r="UYF37" s="4560"/>
      <c r="UYG37" s="4560"/>
      <c r="UYH37" s="4560"/>
      <c r="UYI37" s="4560"/>
      <c r="UYJ37" s="4560"/>
      <c r="UYK37" s="4560"/>
      <c r="UYL37" s="4560"/>
      <c r="UYM37" s="4560"/>
      <c r="UYN37" s="4560"/>
      <c r="UYO37" s="4560"/>
      <c r="UYP37" s="4560"/>
      <c r="UYQ37" s="4560"/>
      <c r="UYR37" s="4560"/>
      <c r="UYS37" s="4560"/>
      <c r="UYT37" s="4560"/>
      <c r="UYU37" s="4560"/>
      <c r="UYV37" s="4560"/>
      <c r="UYW37" s="4560"/>
      <c r="UYX37" s="4560"/>
      <c r="UYY37" s="4560"/>
      <c r="UYZ37" s="4560"/>
      <c r="UZA37" s="4560"/>
      <c r="UZB37" s="4560"/>
      <c r="UZC37" s="4560"/>
      <c r="UZD37" s="4560"/>
      <c r="UZE37" s="4560"/>
      <c r="UZF37" s="4560"/>
      <c r="UZG37" s="4560"/>
      <c r="UZH37" s="4560"/>
      <c r="UZI37" s="4560"/>
      <c r="UZJ37" s="4560"/>
      <c r="UZK37" s="4560"/>
      <c r="UZL37" s="4560"/>
      <c r="UZM37" s="4560"/>
      <c r="UZN37" s="4560"/>
      <c r="UZO37" s="4560"/>
      <c r="UZP37" s="4560"/>
      <c r="UZQ37" s="4560"/>
      <c r="UZR37" s="4560"/>
      <c r="UZS37" s="4560"/>
      <c r="UZT37" s="4560"/>
      <c r="UZU37" s="4560"/>
      <c r="UZV37" s="4560"/>
      <c r="UZW37" s="4560"/>
      <c r="UZX37" s="4560"/>
      <c r="UZY37" s="4560"/>
      <c r="UZZ37" s="4560"/>
      <c r="VAA37" s="4560"/>
      <c r="VAB37" s="4560"/>
      <c r="VAC37" s="4560"/>
      <c r="VAD37" s="4560"/>
      <c r="VAE37" s="4560"/>
      <c r="VAF37" s="4560"/>
      <c r="VAG37" s="4560"/>
      <c r="VAH37" s="4560"/>
      <c r="VAI37" s="4560"/>
      <c r="VAJ37" s="4560"/>
      <c r="VAK37" s="4560"/>
      <c r="VAL37" s="4560"/>
      <c r="VAM37" s="4560"/>
      <c r="VAN37" s="4560"/>
      <c r="VAO37" s="4560"/>
      <c r="VAP37" s="4560"/>
      <c r="VAQ37" s="4560"/>
      <c r="VAR37" s="4560"/>
      <c r="VAS37" s="4560"/>
      <c r="VAT37" s="4560"/>
      <c r="VAU37" s="4560"/>
      <c r="VAV37" s="4560"/>
      <c r="VAW37" s="4560"/>
      <c r="VAX37" s="4560"/>
      <c r="VAY37" s="4560"/>
      <c r="VAZ37" s="4560"/>
      <c r="VBA37" s="4560"/>
      <c r="VBB37" s="4560"/>
      <c r="VBC37" s="4560"/>
      <c r="VBD37" s="4560"/>
      <c r="VBE37" s="4560"/>
      <c r="VBF37" s="4560"/>
      <c r="VBG37" s="4560"/>
      <c r="VBH37" s="4560"/>
      <c r="VBI37" s="4560"/>
      <c r="VBJ37" s="4560"/>
      <c r="VBK37" s="4560"/>
      <c r="VBL37" s="4560"/>
      <c r="VBM37" s="4560"/>
      <c r="VBN37" s="4560"/>
      <c r="VBO37" s="4560"/>
      <c r="VBP37" s="4560"/>
      <c r="VBQ37" s="4560"/>
      <c r="VBR37" s="4560"/>
      <c r="VBS37" s="4560"/>
      <c r="VBT37" s="4560"/>
      <c r="VBU37" s="4560"/>
      <c r="VBV37" s="4560"/>
      <c r="VBW37" s="4560"/>
      <c r="VBX37" s="4560"/>
      <c r="VBY37" s="4560"/>
      <c r="VBZ37" s="4560"/>
      <c r="VCA37" s="4560"/>
      <c r="VCB37" s="4560"/>
      <c r="VCC37" s="4560"/>
      <c r="VCD37" s="4560"/>
      <c r="VCE37" s="4560"/>
      <c r="VCF37" s="4560"/>
      <c r="VCG37" s="4560"/>
      <c r="VCH37" s="4560"/>
      <c r="VCI37" s="4560"/>
      <c r="VCJ37" s="4560"/>
      <c r="VCK37" s="4560"/>
      <c r="VCL37" s="4560"/>
      <c r="VCM37" s="4560"/>
      <c r="VCN37" s="4560"/>
      <c r="VCO37" s="4560"/>
      <c r="VCP37" s="4560"/>
      <c r="VCQ37" s="4560"/>
      <c r="VCR37" s="4560"/>
      <c r="VCS37" s="4560"/>
      <c r="VCT37" s="4560"/>
      <c r="VCU37" s="4560"/>
      <c r="VCV37" s="4560"/>
      <c r="VCW37" s="4560"/>
      <c r="VCX37" s="4560"/>
      <c r="VCY37" s="4560"/>
      <c r="VCZ37" s="4560"/>
      <c r="VDA37" s="4560"/>
      <c r="VDB37" s="4560"/>
      <c r="VDC37" s="4560"/>
      <c r="VDD37" s="4560"/>
      <c r="VDE37" s="4560"/>
      <c r="VDF37" s="4560"/>
      <c r="VDG37" s="4560"/>
      <c r="VDH37" s="4560"/>
      <c r="VDI37" s="4560"/>
      <c r="VDJ37" s="4560"/>
      <c r="VDK37" s="4560"/>
      <c r="VDL37" s="4560"/>
      <c r="VDM37" s="4560"/>
      <c r="VDN37" s="4560"/>
      <c r="VDO37" s="4560"/>
      <c r="VDP37" s="4560"/>
      <c r="VDQ37" s="4560"/>
      <c r="VDR37" s="4560"/>
      <c r="VDS37" s="4560"/>
      <c r="VDT37" s="4560"/>
      <c r="VDU37" s="4560"/>
      <c r="VDV37" s="4560"/>
      <c r="VDW37" s="4560"/>
      <c r="VDX37" s="4560"/>
      <c r="VDY37" s="4560"/>
      <c r="VDZ37" s="4560"/>
      <c r="VEA37" s="4560"/>
      <c r="VEB37" s="4560"/>
      <c r="VEC37" s="4560"/>
      <c r="VED37" s="4560"/>
      <c r="VEE37" s="4560"/>
      <c r="VEF37" s="4560"/>
      <c r="VEG37" s="4560"/>
      <c r="VEH37" s="4560"/>
      <c r="VEI37" s="4560"/>
      <c r="VEJ37" s="4560"/>
      <c r="VEK37" s="4560"/>
      <c r="VEL37" s="4560"/>
      <c r="VEM37" s="4560"/>
      <c r="VEN37" s="4560"/>
      <c r="VEO37" s="4560"/>
      <c r="VEP37" s="4560"/>
      <c r="VEQ37" s="4560"/>
      <c r="VER37" s="4560"/>
      <c r="VES37" s="4560"/>
      <c r="VET37" s="4560"/>
      <c r="VEU37" s="4560"/>
      <c r="VEV37" s="4560"/>
      <c r="VEW37" s="4560"/>
      <c r="VEX37" s="4560"/>
      <c r="VEY37" s="4560"/>
      <c r="VEZ37" s="4560"/>
      <c r="VFA37" s="4560"/>
      <c r="VFB37" s="4560"/>
      <c r="VFC37" s="4560"/>
      <c r="VFD37" s="4560"/>
      <c r="VFE37" s="4560"/>
      <c r="VFF37" s="4560"/>
      <c r="VFG37" s="4560"/>
      <c r="VFH37" s="4560"/>
      <c r="VFI37" s="4560"/>
      <c r="VFJ37" s="4560"/>
      <c r="VFK37" s="4560"/>
      <c r="VFL37" s="4560"/>
      <c r="VFM37" s="4560"/>
      <c r="VFN37" s="4560"/>
      <c r="VFO37" s="4560"/>
      <c r="VFP37" s="4560"/>
      <c r="VFQ37" s="4560"/>
      <c r="VFR37" s="4560"/>
      <c r="VFS37" s="4560"/>
      <c r="VFT37" s="4560"/>
      <c r="VFU37" s="4560"/>
      <c r="VFV37" s="4560"/>
      <c r="VFW37" s="4560"/>
      <c r="VFX37" s="4560"/>
      <c r="VFY37" s="4560"/>
      <c r="VFZ37" s="4560"/>
      <c r="VGA37" s="4560"/>
      <c r="VGB37" s="4560"/>
      <c r="VGC37" s="4560"/>
      <c r="VGD37" s="4560"/>
      <c r="VGE37" s="4560"/>
      <c r="VGF37" s="4560"/>
      <c r="VGG37" s="4560"/>
      <c r="VGH37" s="4560"/>
      <c r="VGI37" s="4560"/>
      <c r="VGJ37" s="4560"/>
      <c r="VGK37" s="4560"/>
      <c r="VGL37" s="4560"/>
      <c r="VGM37" s="4560"/>
      <c r="VGN37" s="4560"/>
      <c r="VGO37" s="4560"/>
      <c r="VGP37" s="4560"/>
      <c r="VGQ37" s="4560"/>
      <c r="VGR37" s="4560"/>
      <c r="VGS37" s="4560"/>
      <c r="VGT37" s="4560"/>
      <c r="VGU37" s="4560"/>
      <c r="VGV37" s="4560"/>
      <c r="VGW37" s="4560"/>
      <c r="VGX37" s="4560"/>
      <c r="VGY37" s="4560"/>
      <c r="VGZ37" s="4560"/>
      <c r="VHA37" s="4560"/>
      <c r="VHB37" s="4560"/>
      <c r="VHC37" s="4560"/>
      <c r="VHD37" s="4560"/>
      <c r="VHE37" s="4560"/>
      <c r="VHF37" s="4560"/>
      <c r="VHG37" s="4560"/>
      <c r="VHH37" s="4560"/>
      <c r="VHI37" s="4560"/>
      <c r="VHJ37" s="4560"/>
      <c r="VHK37" s="4560"/>
      <c r="VHL37" s="4560"/>
      <c r="VHM37" s="4560"/>
      <c r="VHN37" s="4560"/>
      <c r="VHO37" s="4560"/>
      <c r="VHP37" s="4560"/>
      <c r="VHQ37" s="4560"/>
      <c r="VHR37" s="4560"/>
      <c r="VHS37" s="4560"/>
      <c r="VHT37" s="4560"/>
      <c r="VHU37" s="4560"/>
      <c r="VHV37" s="4560"/>
      <c r="VHW37" s="4560"/>
      <c r="VHX37" s="4560"/>
      <c r="VHY37" s="4560"/>
      <c r="VHZ37" s="4560"/>
      <c r="VIA37" s="4560"/>
      <c r="VIB37" s="4560"/>
      <c r="VIC37" s="4560"/>
      <c r="VID37" s="4560"/>
      <c r="VIE37" s="4560"/>
      <c r="VIF37" s="4560"/>
      <c r="VIG37" s="4560"/>
      <c r="VIH37" s="4560"/>
      <c r="VII37" s="4560"/>
      <c r="VIJ37" s="4560"/>
      <c r="VIK37" s="4560"/>
      <c r="VIL37" s="4560"/>
      <c r="VIM37" s="4560"/>
      <c r="VIN37" s="4560"/>
      <c r="VIO37" s="4560"/>
      <c r="VIP37" s="4560"/>
      <c r="VIQ37" s="4560"/>
      <c r="VIR37" s="4560"/>
      <c r="VIS37" s="4560"/>
      <c r="VIT37" s="4560"/>
      <c r="VIU37" s="4560"/>
      <c r="VIV37" s="4560"/>
      <c r="VIW37" s="4560"/>
      <c r="VIX37" s="4560"/>
      <c r="VIY37" s="4560"/>
      <c r="VIZ37" s="4560"/>
      <c r="VJA37" s="4560"/>
      <c r="VJB37" s="4560"/>
      <c r="VJC37" s="4560"/>
      <c r="VJD37" s="4560"/>
      <c r="VJE37" s="4560"/>
      <c r="VJF37" s="4560"/>
      <c r="VJG37" s="4560"/>
      <c r="VJH37" s="4560"/>
      <c r="VJI37" s="4560"/>
      <c r="VJJ37" s="4560"/>
      <c r="VJK37" s="4560"/>
      <c r="VJL37" s="4560"/>
      <c r="VJM37" s="4560"/>
      <c r="VJN37" s="4560"/>
      <c r="VJO37" s="4560"/>
      <c r="VJP37" s="4560"/>
      <c r="VJQ37" s="4560"/>
      <c r="VJR37" s="4560"/>
      <c r="VJS37" s="4560"/>
      <c r="VJT37" s="4560"/>
      <c r="VJU37" s="4560"/>
      <c r="VJV37" s="4560"/>
      <c r="VJW37" s="4560"/>
      <c r="VJX37" s="4560"/>
      <c r="VJY37" s="4560"/>
      <c r="VJZ37" s="4560"/>
      <c r="VKA37" s="4560"/>
      <c r="VKB37" s="4560"/>
      <c r="VKC37" s="4560"/>
      <c r="VKD37" s="4560"/>
      <c r="VKE37" s="4560"/>
      <c r="VKF37" s="4560"/>
      <c r="VKG37" s="4560"/>
      <c r="VKH37" s="4560"/>
      <c r="VKI37" s="4560"/>
      <c r="VKJ37" s="4560"/>
      <c r="VKK37" s="4560"/>
      <c r="VKL37" s="4560"/>
      <c r="VKM37" s="4560"/>
      <c r="VKN37" s="4560"/>
      <c r="VKO37" s="4560"/>
      <c r="VKP37" s="4560"/>
      <c r="VKQ37" s="4560"/>
      <c r="VKR37" s="4560"/>
      <c r="VKS37" s="4560"/>
      <c r="VKT37" s="4560"/>
      <c r="VKU37" s="4560"/>
      <c r="VKV37" s="4560"/>
      <c r="VKW37" s="4560"/>
      <c r="VKX37" s="4560"/>
      <c r="VKY37" s="4560"/>
      <c r="VKZ37" s="4560"/>
      <c r="VLA37" s="4560"/>
      <c r="VLB37" s="4560"/>
      <c r="VLC37" s="4560"/>
      <c r="VLD37" s="4560"/>
      <c r="VLE37" s="4560"/>
      <c r="VLF37" s="4560"/>
      <c r="VLG37" s="4560"/>
      <c r="VLH37" s="4560"/>
      <c r="VLI37" s="4560"/>
      <c r="VLJ37" s="4560"/>
      <c r="VLK37" s="4560"/>
      <c r="VLL37" s="4560"/>
      <c r="VLM37" s="4560"/>
      <c r="VLN37" s="4560"/>
      <c r="VLO37" s="4560"/>
      <c r="VLP37" s="4560"/>
      <c r="VLQ37" s="4560"/>
      <c r="VLR37" s="4560"/>
      <c r="VLS37" s="4560"/>
      <c r="VLT37" s="4560"/>
      <c r="VLU37" s="4560"/>
      <c r="VLV37" s="4560"/>
      <c r="VLW37" s="4560"/>
      <c r="VLX37" s="4560"/>
      <c r="VLY37" s="4560"/>
      <c r="VLZ37" s="4560"/>
      <c r="VMA37" s="4560"/>
      <c r="VMB37" s="4560"/>
      <c r="VMC37" s="4560"/>
      <c r="VMD37" s="4560"/>
      <c r="VME37" s="4560"/>
      <c r="VMF37" s="4560"/>
      <c r="VMG37" s="4560"/>
      <c r="VMH37" s="4560"/>
      <c r="VMI37" s="4560"/>
      <c r="VMJ37" s="4560"/>
      <c r="VMK37" s="4560"/>
      <c r="VML37" s="4560"/>
      <c r="VMM37" s="4560"/>
      <c r="VMN37" s="4560"/>
      <c r="VMO37" s="4560"/>
      <c r="VMP37" s="4560"/>
      <c r="VMQ37" s="4560"/>
      <c r="VMR37" s="4560"/>
      <c r="VMS37" s="4560"/>
      <c r="VMT37" s="4560"/>
      <c r="VMU37" s="4560"/>
      <c r="VMV37" s="4560"/>
      <c r="VMW37" s="4560"/>
      <c r="VMX37" s="4560"/>
      <c r="VMY37" s="4560"/>
      <c r="VMZ37" s="4560"/>
      <c r="VNA37" s="4560"/>
      <c r="VNB37" s="4560"/>
      <c r="VNC37" s="4560"/>
      <c r="VND37" s="4560"/>
      <c r="VNE37" s="4560"/>
      <c r="VNF37" s="4560"/>
      <c r="VNG37" s="4560"/>
      <c r="VNH37" s="4560"/>
      <c r="VNI37" s="4560"/>
      <c r="VNJ37" s="4560"/>
      <c r="VNK37" s="4560"/>
      <c r="VNL37" s="4560"/>
      <c r="VNM37" s="4560"/>
      <c r="VNN37" s="4560"/>
      <c r="VNO37" s="4560"/>
      <c r="VNP37" s="4560"/>
      <c r="VNQ37" s="4560"/>
      <c r="VNR37" s="4560"/>
      <c r="VNS37" s="4560"/>
      <c r="VNT37" s="4560"/>
      <c r="VNU37" s="4560"/>
      <c r="VNV37" s="4560"/>
      <c r="VNW37" s="4560"/>
      <c r="VNX37" s="4560"/>
      <c r="VNY37" s="4560"/>
      <c r="VNZ37" s="4560"/>
      <c r="VOA37" s="4560"/>
      <c r="VOB37" s="4560"/>
      <c r="VOC37" s="4560"/>
      <c r="VOD37" s="4560"/>
      <c r="VOE37" s="4560"/>
      <c r="VOF37" s="4560"/>
      <c r="VOG37" s="4560"/>
      <c r="VOH37" s="4560"/>
      <c r="VOI37" s="4560"/>
      <c r="VOJ37" s="4560"/>
      <c r="VOK37" s="4560"/>
      <c r="VOL37" s="4560"/>
      <c r="VOM37" s="4560"/>
      <c r="VON37" s="4560"/>
      <c r="VOO37" s="4560"/>
      <c r="VOP37" s="4560"/>
      <c r="VOQ37" s="4560"/>
      <c r="VOR37" s="4560"/>
      <c r="VOS37" s="4560"/>
      <c r="VOT37" s="4560"/>
      <c r="VOU37" s="4560"/>
      <c r="VOV37" s="4560"/>
      <c r="VOW37" s="4560"/>
      <c r="VOX37" s="4560"/>
      <c r="VOY37" s="4560"/>
      <c r="VOZ37" s="4560"/>
      <c r="VPA37" s="4560"/>
      <c r="VPB37" s="4560"/>
      <c r="VPC37" s="4560"/>
      <c r="VPD37" s="4560"/>
      <c r="VPE37" s="4560"/>
      <c r="VPF37" s="4560"/>
      <c r="VPG37" s="4560"/>
      <c r="VPH37" s="4560"/>
      <c r="VPI37" s="4560"/>
      <c r="VPJ37" s="4560"/>
      <c r="VPK37" s="4560"/>
      <c r="VPL37" s="4560"/>
      <c r="VPM37" s="4560"/>
      <c r="VPN37" s="4560"/>
      <c r="VPO37" s="4560"/>
      <c r="VPP37" s="4560"/>
      <c r="VPQ37" s="4560"/>
      <c r="VPR37" s="4560"/>
      <c r="VPS37" s="4560"/>
      <c r="VPT37" s="4560"/>
      <c r="VPU37" s="4560"/>
      <c r="VPV37" s="4560"/>
      <c r="VPW37" s="4560"/>
      <c r="VPX37" s="4560"/>
      <c r="VPY37" s="4560"/>
      <c r="VPZ37" s="4560"/>
      <c r="VQA37" s="4560"/>
      <c r="VQB37" s="4560"/>
      <c r="VQC37" s="4560"/>
      <c r="VQD37" s="4560"/>
      <c r="VQE37" s="4560"/>
      <c r="VQF37" s="4560"/>
      <c r="VQG37" s="4560"/>
      <c r="VQH37" s="4560"/>
      <c r="VQI37" s="4560"/>
      <c r="VQJ37" s="4560"/>
      <c r="VQK37" s="4560"/>
      <c r="VQL37" s="4560"/>
      <c r="VQM37" s="4560"/>
      <c r="VQN37" s="4560"/>
      <c r="VQO37" s="4560"/>
      <c r="VQP37" s="4560"/>
      <c r="VQQ37" s="4560"/>
      <c r="VQR37" s="4560"/>
      <c r="VQS37" s="4560"/>
      <c r="VQT37" s="4560"/>
      <c r="VQU37" s="4560"/>
      <c r="VQV37" s="4560"/>
      <c r="VQW37" s="4560"/>
      <c r="VQX37" s="4560"/>
      <c r="VQY37" s="4560"/>
      <c r="VQZ37" s="4560"/>
      <c r="VRA37" s="4560"/>
      <c r="VRB37" s="4560"/>
      <c r="VRC37" s="4560"/>
      <c r="VRD37" s="4560"/>
      <c r="VRE37" s="4560"/>
      <c r="VRF37" s="4560"/>
      <c r="VRG37" s="4560"/>
      <c r="VRH37" s="4560"/>
      <c r="VRI37" s="4560"/>
      <c r="VRJ37" s="4560"/>
      <c r="VRK37" s="4560"/>
      <c r="VRL37" s="4560"/>
      <c r="VRM37" s="4560"/>
      <c r="VRN37" s="4560"/>
      <c r="VRO37" s="4560"/>
      <c r="VRP37" s="4560"/>
      <c r="VRQ37" s="4560"/>
      <c r="VRR37" s="4560"/>
      <c r="VRS37" s="4560"/>
      <c r="VRT37" s="4560"/>
      <c r="VRU37" s="4560"/>
      <c r="VRV37" s="4560"/>
      <c r="VRW37" s="4560"/>
      <c r="VRX37" s="4560"/>
      <c r="VRY37" s="4560"/>
      <c r="VRZ37" s="4560"/>
      <c r="VSA37" s="4560"/>
      <c r="VSB37" s="4560"/>
      <c r="VSC37" s="4560"/>
      <c r="VSD37" s="4560"/>
      <c r="VSE37" s="4560"/>
      <c r="VSF37" s="4560"/>
      <c r="VSG37" s="4560"/>
      <c r="VSH37" s="4560"/>
      <c r="VSI37" s="4560"/>
      <c r="VSJ37" s="4560"/>
      <c r="VSK37" s="4560"/>
      <c r="VSL37" s="4560"/>
      <c r="VSM37" s="4560"/>
      <c r="VSN37" s="4560"/>
      <c r="VSO37" s="4560"/>
      <c r="VSP37" s="4560"/>
      <c r="VSQ37" s="4560"/>
      <c r="VSR37" s="4560"/>
      <c r="VSS37" s="4560"/>
      <c r="VST37" s="4560"/>
      <c r="VSU37" s="4560"/>
      <c r="VSV37" s="4560"/>
      <c r="VSW37" s="4560"/>
      <c r="VSX37" s="4560"/>
      <c r="VSY37" s="4560"/>
      <c r="VSZ37" s="4560"/>
      <c r="VTA37" s="4560"/>
      <c r="VTB37" s="4560"/>
      <c r="VTC37" s="4560"/>
      <c r="VTD37" s="4560"/>
      <c r="VTE37" s="4560"/>
      <c r="VTF37" s="4560"/>
      <c r="VTG37" s="4560"/>
      <c r="VTH37" s="4560"/>
      <c r="VTI37" s="4560"/>
      <c r="VTJ37" s="4560"/>
      <c r="VTK37" s="4560"/>
      <c r="VTL37" s="4560"/>
      <c r="VTM37" s="4560"/>
      <c r="VTN37" s="4560"/>
      <c r="VTO37" s="4560"/>
      <c r="VTP37" s="4560"/>
      <c r="VTQ37" s="4560"/>
      <c r="VTR37" s="4560"/>
      <c r="VTS37" s="4560"/>
      <c r="VTT37" s="4560"/>
      <c r="VTU37" s="4560"/>
      <c r="VTV37" s="4560"/>
      <c r="VTW37" s="4560"/>
      <c r="VTX37" s="4560"/>
      <c r="VTY37" s="4560"/>
      <c r="VTZ37" s="4560"/>
      <c r="VUA37" s="4560"/>
      <c r="VUB37" s="4560"/>
      <c r="VUC37" s="4560"/>
      <c r="VUD37" s="4560"/>
      <c r="VUE37" s="4560"/>
      <c r="VUF37" s="4560"/>
      <c r="VUG37" s="4560"/>
      <c r="VUH37" s="4560"/>
      <c r="VUI37" s="4560"/>
      <c r="VUJ37" s="4560"/>
      <c r="VUK37" s="4560"/>
      <c r="VUL37" s="4560"/>
      <c r="VUM37" s="4560"/>
      <c r="VUN37" s="4560"/>
      <c r="VUO37" s="4560"/>
      <c r="VUP37" s="4560"/>
      <c r="VUQ37" s="4560"/>
      <c r="VUR37" s="4560"/>
      <c r="VUS37" s="4560"/>
      <c r="VUT37" s="4560"/>
      <c r="VUU37" s="4560"/>
      <c r="VUV37" s="4560"/>
      <c r="VUW37" s="4560"/>
      <c r="VUX37" s="4560"/>
      <c r="VUY37" s="4560"/>
      <c r="VUZ37" s="4560"/>
      <c r="VVA37" s="4560"/>
      <c r="VVB37" s="4560"/>
      <c r="VVC37" s="4560"/>
      <c r="VVD37" s="4560"/>
      <c r="VVE37" s="4560"/>
      <c r="VVF37" s="4560"/>
      <c r="VVG37" s="4560"/>
      <c r="VVH37" s="4560"/>
      <c r="VVI37" s="4560"/>
      <c r="VVJ37" s="4560"/>
      <c r="VVK37" s="4560"/>
      <c r="VVL37" s="4560"/>
      <c r="VVM37" s="4560"/>
      <c r="VVN37" s="4560"/>
      <c r="VVO37" s="4560"/>
      <c r="VVP37" s="4560"/>
      <c r="VVQ37" s="4560"/>
      <c r="VVR37" s="4560"/>
      <c r="VVS37" s="4560"/>
      <c r="VVT37" s="4560"/>
      <c r="VVU37" s="4560"/>
      <c r="VVV37" s="4560"/>
      <c r="VVW37" s="4560"/>
      <c r="VVX37" s="4560"/>
      <c r="VVY37" s="4560"/>
      <c r="VVZ37" s="4560"/>
      <c r="VWA37" s="4560"/>
      <c r="VWB37" s="4560"/>
      <c r="VWC37" s="4560"/>
      <c r="VWD37" s="4560"/>
      <c r="VWE37" s="4560"/>
      <c r="VWF37" s="4560"/>
      <c r="VWG37" s="4560"/>
      <c r="VWH37" s="4560"/>
      <c r="VWI37" s="4560"/>
      <c r="VWJ37" s="4560"/>
      <c r="VWK37" s="4560"/>
      <c r="VWL37" s="4560"/>
      <c r="VWM37" s="4560"/>
      <c r="VWN37" s="4560"/>
      <c r="VWO37" s="4560"/>
      <c r="VWP37" s="4560"/>
      <c r="VWQ37" s="4560"/>
      <c r="VWR37" s="4560"/>
      <c r="VWS37" s="4560"/>
      <c r="VWT37" s="4560"/>
      <c r="VWU37" s="4560"/>
      <c r="VWV37" s="4560"/>
      <c r="VWW37" s="4560"/>
      <c r="VWX37" s="4560"/>
      <c r="VWY37" s="4560"/>
      <c r="VWZ37" s="4560"/>
      <c r="VXA37" s="4560"/>
      <c r="VXB37" s="4560"/>
      <c r="VXC37" s="4560"/>
      <c r="VXD37" s="4560"/>
      <c r="VXE37" s="4560"/>
      <c r="VXF37" s="4560"/>
      <c r="VXG37" s="4560"/>
      <c r="VXH37" s="4560"/>
      <c r="VXI37" s="4560"/>
      <c r="VXJ37" s="4560"/>
      <c r="VXK37" s="4560"/>
      <c r="VXL37" s="4560"/>
      <c r="VXM37" s="4560"/>
      <c r="VXN37" s="4560"/>
      <c r="VXO37" s="4560"/>
      <c r="VXP37" s="4560"/>
      <c r="VXQ37" s="4560"/>
      <c r="VXR37" s="4560"/>
      <c r="VXS37" s="4560"/>
      <c r="VXT37" s="4560"/>
      <c r="VXU37" s="4560"/>
      <c r="VXV37" s="4560"/>
      <c r="VXW37" s="4560"/>
      <c r="VXX37" s="4560"/>
      <c r="VXY37" s="4560"/>
      <c r="VXZ37" s="4560"/>
      <c r="VYA37" s="4560"/>
      <c r="VYB37" s="4560"/>
      <c r="VYC37" s="4560"/>
      <c r="VYD37" s="4560"/>
      <c r="VYE37" s="4560"/>
      <c r="VYF37" s="4560"/>
      <c r="VYG37" s="4560"/>
      <c r="VYH37" s="4560"/>
      <c r="VYI37" s="4560"/>
      <c r="VYJ37" s="4560"/>
      <c r="VYK37" s="4560"/>
      <c r="VYL37" s="4560"/>
      <c r="VYM37" s="4560"/>
      <c r="VYN37" s="4560"/>
      <c r="VYO37" s="4560"/>
      <c r="VYP37" s="4560"/>
      <c r="VYQ37" s="4560"/>
      <c r="VYR37" s="4560"/>
      <c r="VYS37" s="4560"/>
      <c r="VYT37" s="4560"/>
      <c r="VYU37" s="4560"/>
      <c r="VYV37" s="4560"/>
      <c r="VYW37" s="4560"/>
      <c r="VYX37" s="4560"/>
      <c r="VYY37" s="4560"/>
      <c r="VYZ37" s="4560"/>
      <c r="VZA37" s="4560"/>
      <c r="VZB37" s="4560"/>
      <c r="VZC37" s="4560"/>
      <c r="VZD37" s="4560"/>
      <c r="VZE37" s="4560"/>
      <c r="VZF37" s="4560"/>
      <c r="VZG37" s="4560"/>
      <c r="VZH37" s="4560"/>
      <c r="VZI37" s="4560"/>
      <c r="VZJ37" s="4560"/>
      <c r="VZK37" s="4560"/>
      <c r="VZL37" s="4560"/>
      <c r="VZM37" s="4560"/>
      <c r="VZN37" s="4560"/>
      <c r="VZO37" s="4560"/>
      <c r="VZP37" s="4560"/>
      <c r="VZQ37" s="4560"/>
      <c r="VZR37" s="4560"/>
      <c r="VZS37" s="4560"/>
      <c r="VZT37" s="4560"/>
      <c r="VZU37" s="4560"/>
      <c r="VZV37" s="4560"/>
      <c r="VZW37" s="4560"/>
      <c r="VZX37" s="4560"/>
      <c r="VZY37" s="4560"/>
      <c r="VZZ37" s="4560"/>
      <c r="WAA37" s="4560"/>
      <c r="WAB37" s="4560"/>
      <c r="WAC37" s="4560"/>
      <c r="WAD37" s="4560"/>
      <c r="WAE37" s="4560"/>
      <c r="WAF37" s="4560"/>
      <c r="WAG37" s="4560"/>
      <c r="WAH37" s="4560"/>
      <c r="WAI37" s="4560"/>
      <c r="WAJ37" s="4560"/>
      <c r="WAK37" s="4560"/>
      <c r="WAL37" s="4560"/>
      <c r="WAM37" s="4560"/>
      <c r="WAN37" s="4560"/>
      <c r="WAO37" s="4560"/>
      <c r="WAP37" s="4560"/>
      <c r="WAQ37" s="4560"/>
      <c r="WAR37" s="4560"/>
      <c r="WAS37" s="4560"/>
      <c r="WAT37" s="4560"/>
      <c r="WAU37" s="4560"/>
      <c r="WAV37" s="4560"/>
      <c r="WAW37" s="4560"/>
      <c r="WAX37" s="4560"/>
      <c r="WAY37" s="4560"/>
      <c r="WAZ37" s="4560"/>
      <c r="WBA37" s="4560"/>
      <c r="WBB37" s="4560"/>
      <c r="WBC37" s="4560"/>
      <c r="WBD37" s="4560"/>
      <c r="WBE37" s="4560"/>
      <c r="WBF37" s="4560"/>
      <c r="WBG37" s="4560"/>
      <c r="WBH37" s="4560"/>
      <c r="WBI37" s="4560"/>
      <c r="WBJ37" s="4560"/>
      <c r="WBK37" s="4560"/>
      <c r="WBL37" s="4560"/>
      <c r="WBM37" s="4560"/>
      <c r="WBN37" s="4560"/>
      <c r="WBO37" s="4560"/>
      <c r="WBP37" s="4560"/>
      <c r="WBQ37" s="4560"/>
      <c r="WBR37" s="4560"/>
      <c r="WBS37" s="4560"/>
      <c r="WBT37" s="4560"/>
      <c r="WBU37" s="4560"/>
      <c r="WBV37" s="4560"/>
      <c r="WBW37" s="4560"/>
      <c r="WBX37" s="4560"/>
      <c r="WBY37" s="4560"/>
      <c r="WBZ37" s="4560"/>
      <c r="WCA37" s="4560"/>
      <c r="WCB37" s="4560"/>
      <c r="WCC37" s="4560"/>
      <c r="WCD37" s="4560"/>
      <c r="WCE37" s="4560"/>
      <c r="WCF37" s="4560"/>
      <c r="WCG37" s="4560"/>
      <c r="WCH37" s="4560"/>
      <c r="WCI37" s="4560"/>
      <c r="WCJ37" s="4560"/>
      <c r="WCK37" s="4560"/>
      <c r="WCL37" s="4560"/>
      <c r="WCM37" s="4560"/>
      <c r="WCN37" s="4560"/>
      <c r="WCO37" s="4560"/>
      <c r="WCP37" s="4560"/>
      <c r="WCQ37" s="4560"/>
      <c r="WCR37" s="4560"/>
      <c r="WCS37" s="4560"/>
      <c r="WCT37" s="4560"/>
      <c r="WCU37" s="4560"/>
      <c r="WCV37" s="4560"/>
      <c r="WCW37" s="4560"/>
      <c r="WCX37" s="4560"/>
      <c r="WCY37" s="4560"/>
      <c r="WCZ37" s="4560"/>
      <c r="WDA37" s="4560"/>
      <c r="WDB37" s="4560"/>
      <c r="WDC37" s="4560"/>
      <c r="WDD37" s="4560"/>
      <c r="WDE37" s="4560"/>
      <c r="WDF37" s="4560"/>
      <c r="WDG37" s="4560"/>
      <c r="WDH37" s="4560"/>
      <c r="WDI37" s="4560"/>
      <c r="WDJ37" s="4560"/>
      <c r="WDK37" s="4560"/>
      <c r="WDL37" s="4560"/>
      <c r="WDM37" s="4560"/>
      <c r="WDN37" s="4560"/>
      <c r="WDO37" s="4560"/>
      <c r="WDP37" s="4560"/>
      <c r="WDQ37" s="4560"/>
      <c r="WDR37" s="4560"/>
      <c r="WDS37" s="4560"/>
      <c r="WDT37" s="4560"/>
      <c r="WDU37" s="4560"/>
      <c r="WDV37" s="4560"/>
      <c r="WDW37" s="4560"/>
      <c r="WDX37" s="4560"/>
      <c r="WDY37" s="4560"/>
      <c r="WDZ37" s="4560"/>
      <c r="WEA37" s="4560"/>
      <c r="WEB37" s="4560"/>
      <c r="WEC37" s="4560"/>
      <c r="WED37" s="4560"/>
      <c r="WEE37" s="4560"/>
      <c r="WEF37" s="4560"/>
      <c r="WEG37" s="4560"/>
      <c r="WEH37" s="4560"/>
      <c r="WEI37" s="4560"/>
      <c r="WEJ37" s="4560"/>
      <c r="WEK37" s="4560"/>
      <c r="WEL37" s="4560"/>
      <c r="WEM37" s="4560"/>
      <c r="WEN37" s="4560"/>
      <c r="WEO37" s="4560"/>
      <c r="WEP37" s="4560"/>
      <c r="WEQ37" s="4560"/>
      <c r="WER37" s="4560"/>
      <c r="WES37" s="4560"/>
      <c r="WET37" s="4560"/>
      <c r="WEU37" s="4560"/>
      <c r="WEV37" s="4560"/>
      <c r="WEW37" s="4560"/>
      <c r="WEX37" s="4560"/>
      <c r="WEY37" s="4560"/>
      <c r="WEZ37" s="4560"/>
      <c r="WFA37" s="4560"/>
      <c r="WFB37" s="4560"/>
      <c r="WFC37" s="4560"/>
      <c r="WFD37" s="4560"/>
      <c r="WFE37" s="4560"/>
      <c r="WFF37" s="4560"/>
      <c r="WFG37" s="4560"/>
      <c r="WFH37" s="4560"/>
      <c r="WFI37" s="4560"/>
      <c r="WFJ37" s="4560"/>
      <c r="WFK37" s="4560"/>
      <c r="WFL37" s="4560"/>
      <c r="WFM37" s="4560"/>
      <c r="WFN37" s="4560"/>
      <c r="WFO37" s="4560"/>
      <c r="WFP37" s="4560"/>
      <c r="WFQ37" s="4560"/>
      <c r="WFR37" s="4560"/>
      <c r="WFS37" s="4560"/>
      <c r="WFT37" s="4560"/>
      <c r="WFU37" s="4560"/>
      <c r="WFV37" s="4560"/>
      <c r="WFW37" s="4560"/>
      <c r="WFX37" s="4560"/>
      <c r="WFY37" s="4560"/>
      <c r="WFZ37" s="4560"/>
      <c r="WGA37" s="4560"/>
      <c r="WGB37" s="4560"/>
      <c r="WGC37" s="4560"/>
      <c r="WGD37" s="4560"/>
      <c r="WGE37" s="4560"/>
      <c r="WGF37" s="4560"/>
      <c r="WGG37" s="4560"/>
      <c r="WGH37" s="4560"/>
      <c r="WGI37" s="4560"/>
      <c r="WGJ37" s="4560"/>
      <c r="WGK37" s="4560"/>
      <c r="WGL37" s="4560"/>
      <c r="WGM37" s="4560"/>
      <c r="WGN37" s="4560"/>
      <c r="WGO37" s="4560"/>
      <c r="WGP37" s="4560"/>
      <c r="WGQ37" s="4560"/>
      <c r="WGR37" s="4560"/>
      <c r="WGS37" s="4560"/>
      <c r="WGT37" s="4560"/>
      <c r="WGU37" s="4560"/>
      <c r="WGV37" s="4560"/>
      <c r="WGW37" s="4560"/>
      <c r="WGX37" s="4560"/>
      <c r="WGY37" s="4560"/>
      <c r="WGZ37" s="4560"/>
      <c r="WHA37" s="4560"/>
      <c r="WHB37" s="4560"/>
      <c r="WHC37" s="4560"/>
      <c r="WHD37" s="4560"/>
      <c r="WHE37" s="4560"/>
      <c r="WHF37" s="4560"/>
      <c r="WHG37" s="4560"/>
      <c r="WHH37" s="4560"/>
      <c r="WHI37" s="4560"/>
      <c r="WHJ37" s="4560"/>
      <c r="WHK37" s="4560"/>
      <c r="WHL37" s="4560"/>
      <c r="WHM37" s="4560"/>
      <c r="WHN37" s="4560"/>
      <c r="WHO37" s="4560"/>
      <c r="WHP37" s="4560"/>
      <c r="WHQ37" s="4560"/>
      <c r="WHR37" s="4560"/>
      <c r="WHS37" s="4560"/>
      <c r="WHT37" s="4560"/>
      <c r="WHU37" s="4560"/>
      <c r="WHV37" s="4560"/>
      <c r="WHW37" s="4560"/>
      <c r="WHX37" s="4560"/>
      <c r="WHY37" s="4560"/>
      <c r="WHZ37" s="4560"/>
      <c r="WIA37" s="4560"/>
      <c r="WIB37" s="4560"/>
      <c r="WIC37" s="4560"/>
      <c r="WID37" s="4560"/>
      <c r="WIE37" s="4560"/>
      <c r="WIF37" s="4560"/>
      <c r="WIG37" s="4560"/>
      <c r="WIH37" s="4560"/>
      <c r="WII37" s="4560"/>
      <c r="WIJ37" s="4560"/>
      <c r="WIK37" s="4560"/>
      <c r="WIL37" s="4560"/>
      <c r="WIM37" s="4560"/>
      <c r="WIN37" s="4560"/>
      <c r="WIO37" s="4560"/>
      <c r="WIP37" s="4560"/>
      <c r="WIQ37" s="4560"/>
      <c r="WIR37" s="4560"/>
      <c r="WIS37" s="4560"/>
      <c r="WIT37" s="4560"/>
      <c r="WIU37" s="4560"/>
      <c r="WIV37" s="4560"/>
      <c r="WIW37" s="4560"/>
      <c r="WIX37" s="4560"/>
      <c r="WIY37" s="4560"/>
      <c r="WIZ37" s="4560"/>
      <c r="WJA37" s="4560"/>
      <c r="WJB37" s="4560"/>
      <c r="WJC37" s="4560"/>
      <c r="WJD37" s="4560"/>
      <c r="WJE37" s="4560"/>
      <c r="WJF37" s="4560"/>
      <c r="WJG37" s="4560"/>
      <c r="WJH37" s="4560"/>
      <c r="WJI37" s="4560"/>
      <c r="WJJ37" s="4560"/>
      <c r="WJK37" s="4560"/>
      <c r="WJL37" s="4560"/>
      <c r="WJM37" s="4560"/>
      <c r="WJN37" s="4560"/>
      <c r="WJO37" s="4560"/>
      <c r="WJP37" s="4560"/>
      <c r="WJQ37" s="4560"/>
      <c r="WJR37" s="4560"/>
      <c r="WJS37" s="4560"/>
      <c r="WJT37" s="4560"/>
      <c r="WJU37" s="4560"/>
      <c r="WJV37" s="4560"/>
      <c r="WJW37" s="4560"/>
      <c r="WJX37" s="4560"/>
      <c r="WJY37" s="4560"/>
      <c r="WJZ37" s="4560"/>
      <c r="WKA37" s="4560"/>
      <c r="WKB37" s="4560"/>
      <c r="WKC37" s="4560"/>
      <c r="WKD37" s="4560"/>
      <c r="WKE37" s="4560"/>
      <c r="WKF37" s="4560"/>
      <c r="WKG37" s="4560"/>
      <c r="WKH37" s="4560"/>
      <c r="WKI37" s="4560"/>
      <c r="WKJ37" s="4560"/>
      <c r="WKK37" s="4560"/>
      <c r="WKL37" s="4560"/>
      <c r="WKM37" s="4560"/>
      <c r="WKN37" s="4560"/>
      <c r="WKO37" s="4560"/>
      <c r="WKP37" s="4560"/>
      <c r="WKQ37" s="4560"/>
      <c r="WKR37" s="4560"/>
      <c r="WKS37" s="4560"/>
      <c r="WKT37" s="4560"/>
      <c r="WKU37" s="4560"/>
      <c r="WKV37" s="4560"/>
      <c r="WKW37" s="4560"/>
      <c r="WKX37" s="4560"/>
      <c r="WKY37" s="4560"/>
      <c r="WKZ37" s="4560"/>
      <c r="WLA37" s="4560"/>
      <c r="WLB37" s="4560"/>
      <c r="WLC37" s="4560"/>
      <c r="WLD37" s="4560"/>
      <c r="WLE37" s="4560"/>
      <c r="WLF37" s="4560"/>
      <c r="WLG37" s="4560"/>
      <c r="WLH37" s="4560"/>
      <c r="WLI37" s="4560"/>
      <c r="WLJ37" s="4560"/>
      <c r="WLK37" s="4560"/>
      <c r="WLL37" s="4560"/>
      <c r="WLM37" s="4560"/>
      <c r="WLN37" s="4560"/>
      <c r="WLO37" s="4560"/>
      <c r="WLP37" s="4560"/>
      <c r="WLQ37" s="4560"/>
      <c r="WLR37" s="4560"/>
      <c r="WLS37" s="4560"/>
      <c r="WLT37" s="4560"/>
      <c r="WLU37" s="4560"/>
      <c r="WLV37" s="4560"/>
      <c r="WLW37" s="4560"/>
      <c r="WLX37" s="4560"/>
      <c r="WLY37" s="4560"/>
      <c r="WLZ37" s="4560"/>
      <c r="WMA37" s="4560"/>
      <c r="WMB37" s="4560"/>
      <c r="WMC37" s="4560"/>
      <c r="WMD37" s="4560"/>
      <c r="WME37" s="4560"/>
      <c r="WMF37" s="4560"/>
      <c r="WMG37" s="4560"/>
      <c r="WMH37" s="4560"/>
      <c r="WMI37" s="4560"/>
      <c r="WMJ37" s="4560"/>
      <c r="WMK37" s="4560"/>
      <c r="WML37" s="4560"/>
      <c r="WMM37" s="4560"/>
      <c r="WMN37" s="4560"/>
      <c r="WMO37" s="4560"/>
      <c r="WMP37" s="4560"/>
      <c r="WMQ37" s="4560"/>
      <c r="WMR37" s="4560"/>
      <c r="WMS37" s="4560"/>
      <c r="WMT37" s="4560"/>
      <c r="WMU37" s="4560"/>
      <c r="WMV37" s="4560"/>
      <c r="WMW37" s="4560"/>
      <c r="WMX37" s="4560"/>
      <c r="WMY37" s="4560"/>
      <c r="WMZ37" s="4560"/>
      <c r="WNA37" s="4560"/>
      <c r="WNB37" s="4560"/>
      <c r="WNC37" s="4560"/>
      <c r="WND37" s="4560"/>
      <c r="WNE37" s="4560"/>
      <c r="WNF37" s="4560"/>
      <c r="WNG37" s="4560"/>
      <c r="WNH37" s="4560"/>
      <c r="WNI37" s="4560"/>
      <c r="WNJ37" s="4560"/>
      <c r="WNK37" s="4560"/>
      <c r="WNL37" s="4560"/>
      <c r="WNM37" s="4560"/>
      <c r="WNN37" s="4560"/>
      <c r="WNO37" s="4560"/>
      <c r="WNP37" s="4560"/>
      <c r="WNQ37" s="4560"/>
      <c r="WNR37" s="4560"/>
      <c r="WNS37" s="4560"/>
      <c r="WNT37" s="4560"/>
      <c r="WNU37" s="4560"/>
      <c r="WNV37" s="4560"/>
      <c r="WNW37" s="4560"/>
      <c r="WNX37" s="4560"/>
      <c r="WNY37" s="4560"/>
      <c r="WNZ37" s="4560"/>
      <c r="WOA37" s="4560"/>
      <c r="WOB37" s="4560"/>
      <c r="WOC37" s="4560"/>
      <c r="WOD37" s="4560"/>
      <c r="WOE37" s="4560"/>
      <c r="WOF37" s="4560"/>
      <c r="WOG37" s="4560"/>
      <c r="WOH37" s="4560"/>
      <c r="WOI37" s="4560"/>
      <c r="WOJ37" s="4560"/>
      <c r="WOK37" s="4560"/>
      <c r="WOL37" s="4560"/>
      <c r="WOM37" s="4560"/>
      <c r="WON37" s="4560"/>
      <c r="WOO37" s="4560"/>
      <c r="WOP37" s="4560"/>
      <c r="WOQ37" s="4560"/>
      <c r="WOR37" s="4560"/>
      <c r="WOS37" s="4560"/>
      <c r="WOT37" s="4560"/>
      <c r="WOU37" s="4560"/>
      <c r="WOV37" s="4560"/>
      <c r="WOW37" s="4560"/>
      <c r="WOX37" s="4560"/>
      <c r="WOY37" s="4560"/>
      <c r="WOZ37" s="4560"/>
      <c r="WPA37" s="4560"/>
      <c r="WPB37" s="4560"/>
      <c r="WPC37" s="4560"/>
      <c r="WPD37" s="4560"/>
      <c r="WPE37" s="4560"/>
      <c r="WPF37" s="4560"/>
      <c r="WPG37" s="4560"/>
      <c r="WPH37" s="4560"/>
      <c r="WPI37" s="4560"/>
      <c r="WPJ37" s="4560"/>
      <c r="WPK37" s="4560"/>
      <c r="WPL37" s="4560"/>
      <c r="WPM37" s="4560"/>
      <c r="WPN37" s="4560"/>
      <c r="WPO37" s="4560"/>
      <c r="WPP37" s="4560"/>
      <c r="WPQ37" s="4560"/>
      <c r="WPR37" s="4560"/>
      <c r="WPS37" s="4560"/>
      <c r="WPT37" s="4560"/>
      <c r="WPU37" s="4560"/>
      <c r="WPV37" s="4560"/>
      <c r="WPW37" s="4560"/>
      <c r="WPX37" s="4560"/>
      <c r="WPY37" s="4560"/>
      <c r="WPZ37" s="4560"/>
      <c r="WQA37" s="4560"/>
      <c r="WQB37" s="4560"/>
      <c r="WQC37" s="4560"/>
      <c r="WQD37" s="4560"/>
      <c r="WQE37" s="4560"/>
      <c r="WQF37" s="4560"/>
      <c r="WQG37" s="4560"/>
      <c r="WQH37" s="4560"/>
      <c r="WQI37" s="4560"/>
      <c r="WQJ37" s="4560"/>
      <c r="WQK37" s="4560"/>
      <c r="WQL37" s="4560"/>
      <c r="WQM37" s="4560"/>
      <c r="WQN37" s="4560"/>
      <c r="WQO37" s="4560"/>
      <c r="WQP37" s="4560"/>
      <c r="WQQ37" s="4560"/>
      <c r="WQR37" s="4560"/>
      <c r="WQS37" s="4560"/>
      <c r="WQT37" s="4560"/>
      <c r="WQU37" s="4560"/>
      <c r="WQV37" s="4560"/>
      <c r="WQW37" s="4560"/>
      <c r="WQX37" s="4560"/>
      <c r="WQY37" s="4560"/>
      <c r="WQZ37" s="4560"/>
      <c r="WRA37" s="4560"/>
      <c r="WRB37" s="4560"/>
      <c r="WRC37" s="4560"/>
      <c r="WRD37" s="4560"/>
      <c r="WRE37" s="4560"/>
      <c r="WRF37" s="4560"/>
      <c r="WRG37" s="4560"/>
      <c r="WRH37" s="4560"/>
      <c r="WRI37" s="4560"/>
      <c r="WRJ37" s="4560"/>
      <c r="WRK37" s="4560"/>
      <c r="WRL37" s="4560"/>
      <c r="WRM37" s="4560"/>
      <c r="WRN37" s="4560"/>
      <c r="WRO37" s="4560"/>
      <c r="WRP37" s="4560"/>
      <c r="WRQ37" s="4560"/>
      <c r="WRR37" s="4560"/>
      <c r="WRS37" s="4560"/>
      <c r="WRT37" s="4560"/>
      <c r="WRU37" s="4560"/>
      <c r="WRV37" s="4560"/>
      <c r="WRW37" s="4560"/>
      <c r="WRX37" s="4560"/>
      <c r="WRY37" s="4560"/>
      <c r="WRZ37" s="4560"/>
      <c r="WSA37" s="4560"/>
      <c r="WSB37" s="4560"/>
      <c r="WSC37" s="4560"/>
      <c r="WSD37" s="4560"/>
      <c r="WSE37" s="4560"/>
      <c r="WSF37" s="4560"/>
      <c r="WSG37" s="4560"/>
      <c r="WSH37" s="4560"/>
      <c r="WSI37" s="4560"/>
      <c r="WSJ37" s="4560"/>
      <c r="WSK37" s="4560"/>
      <c r="WSL37" s="4560"/>
      <c r="WSM37" s="4560"/>
      <c r="WSN37" s="4560"/>
      <c r="WSO37" s="4560"/>
      <c r="WSP37" s="4560"/>
      <c r="WSQ37" s="4560"/>
      <c r="WSR37" s="4560"/>
      <c r="WSS37" s="4560"/>
      <c r="WST37" s="4560"/>
      <c r="WSU37" s="4560"/>
      <c r="WSV37" s="4560"/>
      <c r="WSW37" s="4560"/>
      <c r="WSX37" s="4560"/>
      <c r="WSY37" s="4560"/>
      <c r="WSZ37" s="4560"/>
      <c r="WTA37" s="4560"/>
      <c r="WTB37" s="4560"/>
      <c r="WTC37" s="4560"/>
      <c r="WTD37" s="4560"/>
      <c r="WTE37" s="4560"/>
      <c r="WTF37" s="4560"/>
      <c r="WTG37" s="4560"/>
      <c r="WTH37" s="4560"/>
      <c r="WTI37" s="4560"/>
      <c r="WTJ37" s="4560"/>
      <c r="WTK37" s="4560"/>
      <c r="WTL37" s="4560"/>
      <c r="WTM37" s="4560"/>
      <c r="WTN37" s="4560"/>
      <c r="WTO37" s="4560"/>
      <c r="WTP37" s="4560"/>
      <c r="WTQ37" s="4560"/>
      <c r="WTR37" s="4560"/>
      <c r="WTS37" s="4560"/>
      <c r="WTT37" s="4560"/>
      <c r="WTU37" s="4560"/>
      <c r="WTV37" s="4560"/>
      <c r="WTW37" s="4560"/>
      <c r="WTX37" s="4560"/>
      <c r="WTY37" s="4560"/>
      <c r="WTZ37" s="4560"/>
      <c r="WUA37" s="4560"/>
      <c r="WUB37" s="4560"/>
      <c r="WUC37" s="4560"/>
      <c r="WUD37" s="4560"/>
      <c r="WUE37" s="4560"/>
      <c r="WUF37" s="4560"/>
      <c r="WUG37" s="4560"/>
      <c r="WUH37" s="4560"/>
      <c r="WUI37" s="4560"/>
      <c r="WUJ37" s="4560"/>
      <c r="WUK37" s="4560"/>
      <c r="WUL37" s="4560"/>
      <c r="WUM37" s="4560"/>
      <c r="WUN37" s="4560"/>
      <c r="WUO37" s="4560"/>
      <c r="WUP37" s="4560"/>
      <c r="WUQ37" s="4560"/>
      <c r="WUR37" s="4560"/>
      <c r="WUS37" s="4560"/>
      <c r="WUT37" s="4560"/>
      <c r="WUU37" s="4560"/>
      <c r="WUV37" s="4560"/>
      <c r="WUW37" s="4560"/>
      <c r="WUX37" s="4560"/>
      <c r="WUY37" s="4560"/>
      <c r="WUZ37" s="4560"/>
      <c r="WVA37" s="4560"/>
      <c r="WVB37" s="4560"/>
      <c r="WVC37" s="4560"/>
      <c r="WVD37" s="4560"/>
      <c r="WVE37" s="4560"/>
      <c r="WVF37" s="4560"/>
      <c r="WVG37" s="4560"/>
      <c r="WVH37" s="4560"/>
      <c r="WVI37" s="4560"/>
      <c r="WVJ37" s="4560"/>
      <c r="WVK37" s="4560"/>
      <c r="WVL37" s="4560"/>
      <c r="WVM37" s="4560"/>
      <c r="WVN37" s="4560"/>
      <c r="WVO37" s="4560"/>
      <c r="WVP37" s="4560"/>
      <c r="WVQ37" s="4560"/>
      <c r="WVR37" s="4560"/>
      <c r="WVS37" s="4560"/>
      <c r="WVT37" s="4560"/>
      <c r="WVU37" s="4560"/>
      <c r="WVV37" s="4560"/>
      <c r="WVW37" s="4560"/>
      <c r="WVX37" s="4560"/>
      <c r="WVY37" s="4560"/>
      <c r="WVZ37" s="4560"/>
      <c r="WWA37" s="4560"/>
      <c r="WWB37" s="4560"/>
      <c r="WWC37" s="4560"/>
      <c r="WWD37" s="4560"/>
      <c r="WWE37" s="4560"/>
      <c r="WWF37" s="4560"/>
      <c r="WWG37" s="4560"/>
      <c r="WWH37" s="4560"/>
      <c r="WWI37" s="4560"/>
      <c r="WWJ37" s="4560"/>
      <c r="WWK37" s="4560"/>
      <c r="WWL37" s="4560"/>
      <c r="WWM37" s="4560"/>
      <c r="WWN37" s="4560"/>
      <c r="WWO37" s="4560"/>
      <c r="WWP37" s="4560"/>
      <c r="WWQ37" s="4560"/>
      <c r="WWR37" s="4560"/>
      <c r="WWS37" s="4560"/>
      <c r="WWT37" s="4560"/>
      <c r="WWU37" s="4560"/>
      <c r="WWV37" s="4560"/>
      <c r="WWW37" s="4560"/>
      <c r="WWX37" s="4560"/>
      <c r="WWY37" s="4560"/>
      <c r="WWZ37" s="4560"/>
      <c r="WXA37" s="4560"/>
      <c r="WXB37" s="4560"/>
      <c r="WXC37" s="4560"/>
      <c r="WXD37" s="4560"/>
      <c r="WXE37" s="4560"/>
      <c r="WXF37" s="4560"/>
      <c r="WXG37" s="4560"/>
      <c r="WXH37" s="4560"/>
      <c r="WXI37" s="4560"/>
      <c r="WXJ37" s="4560"/>
      <c r="WXK37" s="4560"/>
      <c r="WXL37" s="4560"/>
      <c r="WXM37" s="4560"/>
      <c r="WXN37" s="4560"/>
      <c r="WXO37" s="4560"/>
      <c r="WXP37" s="4560"/>
      <c r="WXQ37" s="4560"/>
      <c r="WXR37" s="4560"/>
      <c r="WXS37" s="4560"/>
      <c r="WXT37" s="4560"/>
      <c r="WXU37" s="4560"/>
      <c r="WXV37" s="4560"/>
      <c r="WXW37" s="4560"/>
      <c r="WXX37" s="4560"/>
      <c r="WXY37" s="4560"/>
      <c r="WXZ37" s="4560"/>
      <c r="WYA37" s="4560"/>
      <c r="WYB37" s="4560"/>
      <c r="WYC37" s="4560"/>
      <c r="WYD37" s="4560"/>
      <c r="WYE37" s="4560"/>
      <c r="WYF37" s="4560"/>
      <c r="WYG37" s="4560"/>
      <c r="WYH37" s="4560"/>
      <c r="WYI37" s="4560"/>
      <c r="WYJ37" s="4560"/>
      <c r="WYK37" s="4560"/>
      <c r="WYL37" s="4560"/>
      <c r="WYM37" s="4560"/>
      <c r="WYN37" s="4560"/>
      <c r="WYO37" s="4560"/>
      <c r="WYP37" s="4560"/>
      <c r="WYQ37" s="4560"/>
      <c r="WYR37" s="4560"/>
      <c r="WYS37" s="4560"/>
      <c r="WYT37" s="4560"/>
      <c r="WYU37" s="4560"/>
      <c r="WYV37" s="4560"/>
      <c r="WYW37" s="4560"/>
      <c r="WYX37" s="4560"/>
      <c r="WYY37" s="4560"/>
      <c r="WYZ37" s="4560"/>
      <c r="WZA37" s="4560"/>
      <c r="WZB37" s="4560"/>
      <c r="WZC37" s="4560"/>
      <c r="WZD37" s="4560"/>
      <c r="WZE37" s="4560"/>
      <c r="WZF37" s="4560"/>
      <c r="WZG37" s="4560"/>
      <c r="WZH37" s="4560"/>
      <c r="WZI37" s="4560"/>
      <c r="WZJ37" s="4560"/>
      <c r="WZK37" s="4560"/>
      <c r="WZL37" s="4560"/>
      <c r="WZM37" s="4560"/>
      <c r="WZN37" s="4560"/>
      <c r="WZO37" s="4560"/>
      <c r="WZP37" s="4560"/>
      <c r="WZQ37" s="4560"/>
      <c r="WZR37" s="4560"/>
      <c r="WZS37" s="4560"/>
      <c r="WZT37" s="4560"/>
      <c r="WZU37" s="4560"/>
      <c r="WZV37" s="4560"/>
      <c r="WZW37" s="4560"/>
      <c r="WZX37" s="4560"/>
      <c r="WZY37" s="4560"/>
      <c r="WZZ37" s="4560"/>
      <c r="XAA37" s="4560"/>
      <c r="XAB37" s="4560"/>
      <c r="XAC37" s="4560"/>
      <c r="XAD37" s="4560"/>
      <c r="XAE37" s="4560"/>
      <c r="XAF37" s="4560"/>
      <c r="XAG37" s="4560"/>
      <c r="XAH37" s="4560"/>
      <c r="XAI37" s="4560"/>
      <c r="XAJ37" s="4560"/>
      <c r="XAK37" s="4560"/>
      <c r="XAL37" s="4560"/>
      <c r="XAM37" s="4560"/>
      <c r="XAN37" s="4560"/>
      <c r="XAO37" s="4560"/>
      <c r="XAP37" s="4560"/>
      <c r="XAQ37" s="4560"/>
      <c r="XAR37" s="4560"/>
      <c r="XAS37" s="4560"/>
      <c r="XAT37" s="4560"/>
      <c r="XAU37" s="4560"/>
      <c r="XAV37" s="4560"/>
      <c r="XAW37" s="4560"/>
      <c r="XAX37" s="4560"/>
      <c r="XAY37" s="4560"/>
      <c r="XAZ37" s="4560"/>
      <c r="XBA37" s="4560"/>
      <c r="XBB37" s="4560"/>
      <c r="XBC37" s="4560"/>
      <c r="XBD37" s="4560"/>
      <c r="XBE37" s="4560"/>
      <c r="XBF37" s="4560"/>
      <c r="XBG37" s="4560"/>
      <c r="XBH37" s="4560"/>
      <c r="XBI37" s="4560"/>
      <c r="XBJ37" s="4560"/>
      <c r="XBK37" s="4560"/>
      <c r="XBL37" s="4560"/>
      <c r="XBM37" s="4560"/>
      <c r="XBN37" s="4560"/>
      <c r="XBO37" s="4560"/>
      <c r="XBP37" s="4560"/>
      <c r="XBQ37" s="4560"/>
      <c r="XBR37" s="4560"/>
      <c r="XBS37" s="4560"/>
      <c r="XBT37" s="4560"/>
      <c r="XBU37" s="4560"/>
      <c r="XBV37" s="4560"/>
      <c r="XBW37" s="4560"/>
      <c r="XBX37" s="4560"/>
      <c r="XBY37" s="4560"/>
      <c r="XBZ37" s="4560"/>
      <c r="XCA37" s="4560"/>
      <c r="XCB37" s="4560"/>
      <c r="XCC37" s="4560"/>
      <c r="XCD37" s="4560"/>
      <c r="XCE37" s="4560"/>
      <c r="XCF37" s="4560"/>
      <c r="XCG37" s="4560"/>
      <c r="XCH37" s="4560"/>
      <c r="XCI37" s="4560"/>
      <c r="XCJ37" s="4560"/>
      <c r="XCK37" s="4560"/>
      <c r="XCL37" s="4560"/>
      <c r="XCM37" s="4560"/>
      <c r="XCN37" s="4560"/>
      <c r="XCO37" s="4560"/>
      <c r="XCP37" s="4560"/>
      <c r="XCQ37" s="4560"/>
      <c r="XCR37" s="4560"/>
      <c r="XCS37" s="4560"/>
      <c r="XCT37" s="4560"/>
      <c r="XCU37" s="4560"/>
      <c r="XCV37" s="4560"/>
      <c r="XCW37" s="4560"/>
      <c r="XCX37" s="4560"/>
      <c r="XCY37" s="4560"/>
      <c r="XCZ37" s="4560"/>
      <c r="XDA37" s="4560"/>
      <c r="XDB37" s="4560"/>
      <c r="XDC37" s="4560"/>
      <c r="XDD37" s="4560"/>
      <c r="XDE37" s="4560"/>
      <c r="XDF37" s="4560"/>
      <c r="XDG37" s="4560"/>
      <c r="XDH37" s="4560"/>
      <c r="XDI37" s="4560"/>
      <c r="XDJ37" s="4560"/>
      <c r="XDK37" s="4560"/>
      <c r="XDL37" s="4560"/>
      <c r="XDM37" s="4560"/>
      <c r="XDN37" s="4560"/>
      <c r="XDO37" s="4560"/>
      <c r="XDP37" s="4560"/>
      <c r="XDQ37" s="4560"/>
      <c r="XDR37" s="4560"/>
      <c r="XDS37" s="4560"/>
      <c r="XDT37" s="4560"/>
      <c r="XDU37" s="4560"/>
      <c r="XDV37" s="4560"/>
      <c r="XDW37" s="4560"/>
      <c r="XDX37" s="4560"/>
      <c r="XDY37" s="4560"/>
      <c r="XDZ37" s="4560"/>
      <c r="XEA37" s="4560"/>
      <c r="XEB37" s="4560"/>
      <c r="XEC37" s="4560"/>
      <c r="XED37" s="4560"/>
      <c r="XEE37" s="4560"/>
      <c r="XEF37" s="4560"/>
      <c r="XEG37" s="4560"/>
      <c r="XEH37" s="4560"/>
      <c r="XEI37" s="4560"/>
      <c r="XEJ37" s="4560"/>
      <c r="XEK37" s="4560"/>
      <c r="XEL37" s="4560"/>
      <c r="XEM37" s="4560"/>
      <c r="XEN37" s="4560"/>
      <c r="XEO37" s="4560"/>
      <c r="XEP37" s="4560"/>
      <c r="XEQ37" s="4560"/>
      <c r="XER37" s="4560"/>
      <c r="XES37" s="4560"/>
      <c r="XET37" s="4560"/>
      <c r="XEU37" s="4560"/>
      <c r="XEV37" s="4560"/>
      <c r="XEW37" s="4560"/>
      <c r="XEX37" s="4560"/>
      <c r="XEY37" s="4560"/>
      <c r="XEZ37" s="4560"/>
      <c r="XFA37" s="4560"/>
      <c r="XFB37" s="4560"/>
      <c r="XFC37" s="4560"/>
      <c r="XFD37" s="4560"/>
    </row>
    <row r="38" spans="1:16384" ht="13.5" customHeight="1">
      <c r="A38" s="4560"/>
      <c r="B38" s="4560"/>
      <c r="C38" s="4560"/>
      <c r="D38" s="4560"/>
      <c r="E38" s="4560"/>
      <c r="F38" s="4560"/>
      <c r="G38" s="4560"/>
      <c r="H38" s="4560"/>
      <c r="I38" s="4560"/>
      <c r="J38" s="4560"/>
      <c r="K38" s="4560"/>
      <c r="L38" s="4560"/>
      <c r="M38" s="4560"/>
      <c r="N38" s="4560"/>
      <c r="O38" s="4560"/>
      <c r="P38" s="4560"/>
      <c r="Q38" s="4560"/>
      <c r="R38" s="4560"/>
      <c r="S38" s="4560"/>
      <c r="T38" s="4560"/>
      <c r="U38" s="4560"/>
      <c r="V38" s="4560"/>
      <c r="W38" s="4560"/>
      <c r="X38" s="4560"/>
      <c r="Y38" s="4560"/>
      <c r="Z38" s="4560"/>
      <c r="AA38" s="4560"/>
      <c r="AB38" s="4560"/>
      <c r="AC38" s="4560"/>
      <c r="AD38" s="4560"/>
      <c r="AE38" s="4560"/>
      <c r="AF38" s="4560"/>
      <c r="AG38" s="4560"/>
      <c r="AH38" s="4560"/>
      <c r="AI38" s="4560"/>
      <c r="AJ38" s="4560"/>
      <c r="AK38" s="4560"/>
      <c r="AL38" s="4560"/>
      <c r="AM38" s="4560"/>
      <c r="AN38" s="4560"/>
      <c r="AO38" s="4560"/>
      <c r="AP38" s="4560"/>
      <c r="AQ38" s="4560"/>
      <c r="AR38" s="4560"/>
      <c r="AS38" s="4560"/>
      <c r="AT38" s="4560"/>
      <c r="AU38" s="4560"/>
      <c r="AV38" s="4560"/>
      <c r="AW38" s="4560"/>
      <c r="AX38" s="4560"/>
      <c r="AY38" s="4560"/>
      <c r="AZ38" s="4560"/>
      <c r="BA38" s="4560"/>
      <c r="BB38" s="4560"/>
      <c r="BC38" s="4560"/>
      <c r="BD38" s="4560"/>
      <c r="BE38" s="4560"/>
      <c r="BF38" s="4560"/>
      <c r="BG38" s="4560"/>
      <c r="BH38" s="4560"/>
      <c r="BI38" s="4560"/>
      <c r="BJ38" s="4560"/>
      <c r="BK38" s="4560"/>
      <c r="BL38" s="4560"/>
      <c r="BM38" s="4560"/>
      <c r="BN38" s="4560"/>
      <c r="BO38" s="4560"/>
      <c r="BP38" s="4560"/>
      <c r="BQ38" s="4560"/>
      <c r="BR38" s="4560"/>
      <c r="BS38" s="4560"/>
      <c r="BT38" s="4560"/>
      <c r="BU38" s="4560"/>
      <c r="BV38" s="4560"/>
      <c r="BW38" s="4560"/>
      <c r="BX38" s="4560"/>
      <c r="BY38" s="4560"/>
      <c r="BZ38" s="4560"/>
      <c r="CA38" s="4560"/>
      <c r="CB38" s="4560"/>
      <c r="CC38" s="4560"/>
      <c r="CD38" s="4560"/>
      <c r="CE38" s="4560"/>
      <c r="CF38" s="4560"/>
      <c r="CG38" s="4560"/>
      <c r="CH38" s="4560"/>
      <c r="CI38" s="4560"/>
      <c r="CJ38" s="4560"/>
      <c r="CK38" s="4560"/>
      <c r="CL38" s="4560"/>
      <c r="CM38" s="4560"/>
      <c r="CN38" s="4560"/>
      <c r="CO38" s="4560"/>
      <c r="CP38" s="4560"/>
      <c r="CQ38" s="4560"/>
      <c r="CR38" s="4560"/>
      <c r="CS38" s="4560"/>
      <c r="CT38" s="4560"/>
      <c r="CU38" s="4560"/>
      <c r="CV38" s="4560"/>
      <c r="CW38" s="4560"/>
      <c r="CX38" s="4560"/>
      <c r="CY38" s="4560"/>
      <c r="CZ38" s="4560"/>
      <c r="DA38" s="4560"/>
      <c r="DB38" s="4560"/>
      <c r="DC38" s="4560"/>
      <c r="DD38" s="4560"/>
      <c r="DE38" s="4560"/>
      <c r="DF38" s="4560"/>
      <c r="DG38" s="4560"/>
      <c r="DH38" s="4560"/>
      <c r="DI38" s="4560"/>
      <c r="DJ38" s="4560"/>
      <c r="DK38" s="4560"/>
      <c r="DL38" s="4560"/>
      <c r="DM38" s="4560"/>
      <c r="DN38" s="4560"/>
      <c r="DO38" s="4560"/>
      <c r="DP38" s="4560"/>
      <c r="DQ38" s="4560"/>
      <c r="DR38" s="4560"/>
      <c r="DS38" s="4560"/>
      <c r="DT38" s="4560"/>
      <c r="DU38" s="4560"/>
      <c r="DV38" s="4560"/>
      <c r="DW38" s="4560"/>
      <c r="DX38" s="4560"/>
      <c r="DY38" s="4560"/>
      <c r="DZ38" s="4560"/>
      <c r="EA38" s="4560"/>
      <c r="EB38" s="4560"/>
      <c r="EC38" s="4560"/>
      <c r="ED38" s="4560"/>
      <c r="EE38" s="4560"/>
      <c r="EF38" s="4560"/>
      <c r="EG38" s="4560"/>
      <c r="EH38" s="4560"/>
      <c r="EI38" s="4560"/>
      <c r="EJ38" s="4560"/>
      <c r="EK38" s="4560"/>
      <c r="EL38" s="4560"/>
      <c r="EM38" s="4560"/>
      <c r="EN38" s="4560"/>
      <c r="EO38" s="4560"/>
      <c r="EP38" s="4560"/>
      <c r="EQ38" s="4560"/>
      <c r="ER38" s="4560"/>
      <c r="ES38" s="4560"/>
      <c r="ET38" s="4560"/>
      <c r="EU38" s="4560"/>
      <c r="EV38" s="4560"/>
      <c r="EW38" s="4560"/>
      <c r="EX38" s="4560"/>
      <c r="EY38" s="4560"/>
      <c r="EZ38" s="4560"/>
      <c r="FA38" s="4560"/>
      <c r="FB38" s="4560"/>
      <c r="FC38" s="4560"/>
      <c r="FD38" s="4560"/>
      <c r="FE38" s="4560"/>
      <c r="FF38" s="4560"/>
      <c r="FG38" s="4560"/>
      <c r="FH38" s="4560"/>
      <c r="FI38" s="4560"/>
      <c r="FJ38" s="4560"/>
      <c r="FK38" s="4560"/>
      <c r="FL38" s="4560"/>
      <c r="FM38" s="4560"/>
      <c r="FN38" s="4560"/>
      <c r="FO38" s="4560"/>
      <c r="FP38" s="4560"/>
      <c r="FQ38" s="4560"/>
      <c r="FR38" s="4560"/>
      <c r="FS38" s="4560"/>
      <c r="FT38" s="4560"/>
      <c r="FU38" s="4560"/>
      <c r="FV38" s="4560"/>
      <c r="FW38" s="4560"/>
      <c r="FX38" s="4560"/>
      <c r="FY38" s="4560"/>
      <c r="FZ38" s="4560"/>
      <c r="GA38" s="4560"/>
      <c r="GB38" s="4560"/>
      <c r="GC38" s="4560"/>
      <c r="GD38" s="4560"/>
      <c r="GE38" s="4560"/>
      <c r="GF38" s="4560"/>
      <c r="GG38" s="4560"/>
      <c r="GH38" s="4560"/>
      <c r="GI38" s="4560"/>
      <c r="GJ38" s="4560"/>
      <c r="GK38" s="4560"/>
      <c r="GL38" s="4560"/>
      <c r="GM38" s="4560"/>
      <c r="GN38" s="4560"/>
      <c r="GO38" s="4560"/>
      <c r="GP38" s="4560"/>
      <c r="GQ38" s="4560"/>
      <c r="GR38" s="4560"/>
      <c r="GS38" s="4560"/>
      <c r="GT38" s="4560"/>
      <c r="GU38" s="4560"/>
      <c r="GV38" s="4560"/>
      <c r="GW38" s="4560"/>
      <c r="GX38" s="4560"/>
      <c r="GY38" s="4560"/>
      <c r="GZ38" s="4560"/>
      <c r="HA38" s="4560"/>
      <c r="HB38" s="4560"/>
      <c r="HC38" s="4560"/>
      <c r="HD38" s="4560"/>
      <c r="HE38" s="4560"/>
      <c r="HF38" s="4560"/>
      <c r="HG38" s="4560"/>
      <c r="HH38" s="4560"/>
      <c r="HI38" s="4560"/>
      <c r="HJ38" s="4560"/>
      <c r="HK38" s="4560"/>
      <c r="HL38" s="4560"/>
      <c r="HM38" s="4560"/>
      <c r="HN38" s="4560"/>
      <c r="HO38" s="4560"/>
      <c r="HP38" s="4560"/>
      <c r="HQ38" s="4560"/>
      <c r="HR38" s="4560"/>
      <c r="HS38" s="4560"/>
      <c r="HT38" s="4560"/>
      <c r="HU38" s="4560"/>
      <c r="HV38" s="4560"/>
      <c r="HW38" s="4560"/>
      <c r="HX38" s="4560"/>
      <c r="HY38" s="4560"/>
      <c r="HZ38" s="4560"/>
      <c r="IA38" s="4560"/>
      <c r="IB38" s="4560"/>
      <c r="IC38" s="4560"/>
      <c r="ID38" s="4560"/>
      <c r="IE38" s="4560"/>
      <c r="IF38" s="4560"/>
      <c r="IG38" s="4560"/>
      <c r="IH38" s="4560"/>
      <c r="II38" s="4560"/>
      <c r="IJ38" s="4560"/>
      <c r="IK38" s="4560"/>
      <c r="IL38" s="4560"/>
      <c r="IM38" s="4560"/>
      <c r="IN38" s="4560"/>
      <c r="IO38" s="4560"/>
      <c r="IP38" s="4560"/>
      <c r="IQ38" s="4560"/>
      <c r="IR38" s="4560"/>
      <c r="IS38" s="4560"/>
      <c r="IT38" s="4560"/>
      <c r="IU38" s="4560"/>
      <c r="IV38" s="4560"/>
      <c r="IW38" s="4560"/>
      <c r="IX38" s="4560"/>
      <c r="IY38" s="4560"/>
      <c r="IZ38" s="4560"/>
      <c r="JA38" s="4560"/>
      <c r="JB38" s="4560"/>
      <c r="JC38" s="4560"/>
      <c r="JD38" s="4560"/>
      <c r="JE38" s="4560"/>
      <c r="JF38" s="4560"/>
      <c r="JG38" s="4560"/>
      <c r="JH38" s="4560"/>
      <c r="JI38" s="4560"/>
      <c r="JJ38" s="4560"/>
      <c r="JK38" s="4560"/>
      <c r="JL38" s="4560"/>
      <c r="JM38" s="4560"/>
      <c r="JN38" s="4560"/>
      <c r="JO38" s="4560"/>
      <c r="JP38" s="4560"/>
      <c r="JQ38" s="4560"/>
      <c r="JR38" s="4560"/>
      <c r="JS38" s="4560"/>
      <c r="JT38" s="4560"/>
      <c r="JU38" s="4560"/>
      <c r="JV38" s="4560"/>
      <c r="JW38" s="4560"/>
      <c r="JX38" s="4560"/>
      <c r="JY38" s="4560"/>
      <c r="JZ38" s="4560"/>
      <c r="KA38" s="4560"/>
      <c r="KB38" s="4560"/>
      <c r="KC38" s="4560"/>
      <c r="KD38" s="4560"/>
      <c r="KE38" s="4560"/>
      <c r="KF38" s="4560"/>
      <c r="KG38" s="4560"/>
      <c r="KH38" s="4560"/>
      <c r="KI38" s="4560"/>
      <c r="KJ38" s="4560"/>
      <c r="KK38" s="4560"/>
      <c r="KL38" s="4560"/>
      <c r="KM38" s="4560"/>
      <c r="KN38" s="4560"/>
      <c r="KO38" s="4560"/>
      <c r="KP38" s="4560"/>
      <c r="KQ38" s="4560"/>
      <c r="KR38" s="4560"/>
      <c r="KS38" s="4560"/>
      <c r="KT38" s="4560"/>
      <c r="KU38" s="4560"/>
      <c r="KV38" s="4560"/>
      <c r="KW38" s="4560"/>
      <c r="KX38" s="4560"/>
      <c r="KY38" s="4560"/>
      <c r="KZ38" s="4560"/>
      <c r="LA38" s="4560"/>
      <c r="LB38" s="4560"/>
      <c r="LC38" s="4560"/>
      <c r="LD38" s="4560"/>
      <c r="LE38" s="4560"/>
      <c r="LF38" s="4560"/>
      <c r="LG38" s="4560"/>
      <c r="LH38" s="4560"/>
      <c r="LI38" s="4560"/>
      <c r="LJ38" s="4560"/>
      <c r="LK38" s="4560"/>
      <c r="LL38" s="4560"/>
      <c r="LM38" s="4560"/>
      <c r="LN38" s="4560"/>
      <c r="LO38" s="4560"/>
      <c r="LP38" s="4560"/>
      <c r="LQ38" s="4560"/>
      <c r="LR38" s="4560"/>
      <c r="LS38" s="4560"/>
      <c r="LT38" s="4560"/>
      <c r="LU38" s="4560"/>
      <c r="LV38" s="4560"/>
      <c r="LW38" s="4560"/>
      <c r="LX38" s="4560"/>
      <c r="LY38" s="4560"/>
      <c r="LZ38" s="4560"/>
      <c r="MA38" s="4560"/>
      <c r="MB38" s="4560"/>
      <c r="MC38" s="4560"/>
      <c r="MD38" s="4560"/>
      <c r="ME38" s="4560"/>
      <c r="MF38" s="4560"/>
      <c r="MG38" s="4560"/>
      <c r="MH38" s="4560"/>
      <c r="MI38" s="4560"/>
      <c r="MJ38" s="4560"/>
      <c r="MK38" s="4560"/>
      <c r="ML38" s="4560"/>
      <c r="MM38" s="4560"/>
      <c r="MN38" s="4560"/>
      <c r="MO38" s="4560"/>
      <c r="MP38" s="4560"/>
      <c r="MQ38" s="4560"/>
      <c r="MR38" s="4560"/>
      <c r="MS38" s="4560"/>
      <c r="MT38" s="4560"/>
      <c r="MU38" s="4560"/>
      <c r="MV38" s="4560"/>
      <c r="MW38" s="4560"/>
      <c r="MX38" s="4560"/>
      <c r="MY38" s="4560"/>
      <c r="MZ38" s="4560"/>
      <c r="NA38" s="4560"/>
      <c r="NB38" s="4560"/>
      <c r="NC38" s="4560"/>
      <c r="ND38" s="4560"/>
      <c r="NE38" s="4560"/>
      <c r="NF38" s="4560"/>
      <c r="NG38" s="4560"/>
      <c r="NH38" s="4560"/>
      <c r="NI38" s="4560"/>
      <c r="NJ38" s="4560"/>
      <c r="NK38" s="4560"/>
      <c r="NL38" s="4560"/>
      <c r="NM38" s="4560"/>
      <c r="NN38" s="4560"/>
      <c r="NO38" s="4560"/>
      <c r="NP38" s="4560"/>
      <c r="NQ38" s="4560"/>
      <c r="NR38" s="4560"/>
      <c r="NS38" s="4560"/>
      <c r="NT38" s="4560"/>
      <c r="NU38" s="4560"/>
      <c r="NV38" s="4560"/>
      <c r="NW38" s="4560"/>
      <c r="NX38" s="4560"/>
      <c r="NY38" s="4560"/>
      <c r="NZ38" s="4560"/>
      <c r="OA38" s="4560"/>
      <c r="OB38" s="4560"/>
      <c r="OC38" s="4560"/>
      <c r="OD38" s="4560"/>
      <c r="OE38" s="4560"/>
      <c r="OF38" s="4560"/>
      <c r="OG38" s="4560"/>
      <c r="OH38" s="4560"/>
      <c r="OI38" s="4560"/>
      <c r="OJ38" s="4560"/>
      <c r="OK38" s="4560"/>
      <c r="OL38" s="4560"/>
      <c r="OM38" s="4560"/>
      <c r="ON38" s="4560"/>
      <c r="OO38" s="4560"/>
      <c r="OP38" s="4560"/>
      <c r="OQ38" s="4560"/>
      <c r="OR38" s="4560"/>
      <c r="OS38" s="4560"/>
      <c r="OT38" s="4560"/>
      <c r="OU38" s="4560"/>
      <c r="OV38" s="4560"/>
      <c r="OW38" s="4560"/>
      <c r="OX38" s="4560"/>
      <c r="OY38" s="4560"/>
      <c r="OZ38" s="4560"/>
      <c r="PA38" s="4560"/>
      <c r="PB38" s="4560"/>
      <c r="PC38" s="4560"/>
      <c r="PD38" s="4560"/>
      <c r="PE38" s="4560"/>
      <c r="PF38" s="4560"/>
      <c r="PG38" s="4560"/>
      <c r="PH38" s="4560"/>
      <c r="PI38" s="4560"/>
      <c r="PJ38" s="4560"/>
      <c r="PK38" s="4560"/>
      <c r="PL38" s="4560"/>
      <c r="PM38" s="4560"/>
      <c r="PN38" s="4560"/>
      <c r="PO38" s="4560"/>
      <c r="PP38" s="4560"/>
      <c r="PQ38" s="4560"/>
      <c r="PR38" s="4560"/>
      <c r="PS38" s="4560"/>
      <c r="PT38" s="4560"/>
      <c r="PU38" s="4560"/>
      <c r="PV38" s="4560"/>
      <c r="PW38" s="4560"/>
      <c r="PX38" s="4560"/>
      <c r="PY38" s="4560"/>
      <c r="PZ38" s="4560"/>
      <c r="QA38" s="4560"/>
      <c r="QB38" s="4560"/>
      <c r="QC38" s="4560"/>
      <c r="QD38" s="4560"/>
      <c r="QE38" s="4560"/>
      <c r="QF38" s="4560"/>
      <c r="QG38" s="4560"/>
      <c r="QH38" s="4560"/>
      <c r="QI38" s="4560"/>
      <c r="QJ38" s="4560"/>
      <c r="QK38" s="4560"/>
      <c r="QL38" s="4560"/>
      <c r="QM38" s="4560"/>
      <c r="QN38" s="4560"/>
      <c r="QO38" s="4560"/>
      <c r="QP38" s="4560"/>
      <c r="QQ38" s="4560"/>
      <c r="QR38" s="4560"/>
      <c r="QS38" s="4560"/>
      <c r="QT38" s="4560"/>
      <c r="QU38" s="4560"/>
      <c r="QV38" s="4560"/>
      <c r="QW38" s="4560"/>
      <c r="QX38" s="4560"/>
      <c r="QY38" s="4560"/>
      <c r="QZ38" s="4560"/>
      <c r="RA38" s="4560"/>
      <c r="RB38" s="4560"/>
      <c r="RC38" s="4560"/>
      <c r="RD38" s="4560"/>
      <c r="RE38" s="4560"/>
      <c r="RF38" s="4560"/>
      <c r="RG38" s="4560"/>
      <c r="RH38" s="4560"/>
      <c r="RI38" s="4560"/>
      <c r="RJ38" s="4560"/>
      <c r="RK38" s="4560"/>
      <c r="RL38" s="4560"/>
      <c r="RM38" s="4560"/>
      <c r="RN38" s="4560"/>
      <c r="RO38" s="4560"/>
      <c r="RP38" s="4560"/>
      <c r="RQ38" s="4560"/>
      <c r="RR38" s="4560"/>
      <c r="RS38" s="4560"/>
      <c r="RT38" s="4560"/>
      <c r="RU38" s="4560"/>
      <c r="RV38" s="4560"/>
      <c r="RW38" s="4560"/>
      <c r="RX38" s="4560"/>
      <c r="RY38" s="4560"/>
      <c r="RZ38" s="4560"/>
      <c r="SA38" s="4560"/>
      <c r="SB38" s="4560"/>
      <c r="SC38" s="4560"/>
      <c r="SD38" s="4560"/>
      <c r="SE38" s="4560"/>
      <c r="SF38" s="4560"/>
      <c r="SG38" s="4560"/>
      <c r="SH38" s="4560"/>
      <c r="SI38" s="4560"/>
      <c r="SJ38" s="4560"/>
      <c r="SK38" s="4560"/>
      <c r="SL38" s="4560"/>
      <c r="SM38" s="4560"/>
      <c r="SN38" s="4560"/>
      <c r="SO38" s="4560"/>
      <c r="SP38" s="4560"/>
      <c r="SQ38" s="4560"/>
      <c r="SR38" s="4560"/>
      <c r="SS38" s="4560"/>
      <c r="ST38" s="4560"/>
      <c r="SU38" s="4560"/>
      <c r="SV38" s="4560"/>
      <c r="SW38" s="4560"/>
      <c r="SX38" s="4560"/>
      <c r="SY38" s="4560"/>
      <c r="SZ38" s="4560"/>
      <c r="TA38" s="4560"/>
      <c r="TB38" s="4560"/>
      <c r="TC38" s="4560"/>
      <c r="TD38" s="4560"/>
      <c r="TE38" s="4560"/>
      <c r="TF38" s="4560"/>
      <c r="TG38" s="4560"/>
      <c r="TH38" s="4560"/>
      <c r="TI38" s="4560"/>
      <c r="TJ38" s="4560"/>
      <c r="TK38" s="4560"/>
      <c r="TL38" s="4560"/>
      <c r="TM38" s="4560"/>
      <c r="TN38" s="4560"/>
      <c r="TO38" s="4560"/>
      <c r="TP38" s="4560"/>
      <c r="TQ38" s="4560"/>
      <c r="TR38" s="4560"/>
      <c r="TS38" s="4560"/>
      <c r="TT38" s="4560"/>
      <c r="TU38" s="4560"/>
      <c r="TV38" s="4560"/>
      <c r="TW38" s="4560"/>
      <c r="TX38" s="4560"/>
      <c r="TY38" s="4560"/>
      <c r="TZ38" s="4560"/>
      <c r="UA38" s="4560"/>
      <c r="UB38" s="4560"/>
      <c r="UC38" s="4560"/>
      <c r="UD38" s="4560"/>
      <c r="UE38" s="4560"/>
      <c r="UF38" s="4560"/>
      <c r="UG38" s="4560"/>
      <c r="UH38" s="4560"/>
      <c r="UI38" s="4560"/>
      <c r="UJ38" s="4560"/>
      <c r="UK38" s="4560"/>
      <c r="UL38" s="4560"/>
      <c r="UM38" s="4560"/>
      <c r="UN38" s="4560"/>
      <c r="UO38" s="4560"/>
      <c r="UP38" s="4560"/>
      <c r="UQ38" s="4560"/>
      <c r="UR38" s="4560"/>
      <c r="US38" s="4560"/>
      <c r="UT38" s="4560"/>
      <c r="UU38" s="4560"/>
      <c r="UV38" s="4560"/>
      <c r="UW38" s="4560"/>
      <c r="UX38" s="4560"/>
      <c r="UY38" s="4560"/>
      <c r="UZ38" s="4560"/>
      <c r="VA38" s="4560"/>
      <c r="VB38" s="4560"/>
      <c r="VC38" s="4560"/>
      <c r="VD38" s="4560"/>
      <c r="VE38" s="4560"/>
      <c r="VF38" s="4560"/>
      <c r="VG38" s="4560"/>
      <c r="VH38" s="4560"/>
      <c r="VI38" s="4560"/>
      <c r="VJ38" s="4560"/>
      <c r="VK38" s="4560"/>
      <c r="VL38" s="4560"/>
      <c r="VM38" s="4560"/>
      <c r="VN38" s="4560"/>
      <c r="VO38" s="4560"/>
      <c r="VP38" s="4560"/>
      <c r="VQ38" s="4560"/>
      <c r="VR38" s="4560"/>
      <c r="VS38" s="4560"/>
      <c r="VT38" s="4560"/>
      <c r="VU38" s="4560"/>
      <c r="VV38" s="4560"/>
      <c r="VW38" s="4560"/>
      <c r="VX38" s="4560"/>
      <c r="VY38" s="4560"/>
      <c r="VZ38" s="4560"/>
      <c r="WA38" s="4560"/>
      <c r="WB38" s="4560"/>
      <c r="WC38" s="4560"/>
      <c r="WD38" s="4560"/>
      <c r="WE38" s="4560"/>
      <c r="WF38" s="4560"/>
      <c r="WG38" s="4560"/>
      <c r="WH38" s="4560"/>
      <c r="WI38" s="4560"/>
      <c r="WJ38" s="4560"/>
      <c r="WK38" s="4560"/>
      <c r="WL38" s="4560"/>
      <c r="WM38" s="4560"/>
      <c r="WN38" s="4560"/>
      <c r="WO38" s="4560"/>
      <c r="WP38" s="4560"/>
      <c r="WQ38" s="4560"/>
      <c r="WR38" s="4560"/>
      <c r="WS38" s="4560"/>
      <c r="WT38" s="4560"/>
      <c r="WU38" s="4560"/>
      <c r="WV38" s="4560"/>
      <c r="WW38" s="4560"/>
      <c r="WX38" s="4560"/>
      <c r="WY38" s="4560"/>
      <c r="WZ38" s="4560"/>
      <c r="XA38" s="4560"/>
      <c r="XB38" s="4560"/>
      <c r="XC38" s="4560"/>
      <c r="XD38" s="4560"/>
      <c r="XE38" s="4560"/>
      <c r="XF38" s="4560"/>
      <c r="XG38" s="4560"/>
      <c r="XH38" s="4560"/>
      <c r="XI38" s="4560"/>
      <c r="XJ38" s="4560"/>
      <c r="XK38" s="4560"/>
      <c r="XL38" s="4560"/>
      <c r="XM38" s="4560"/>
      <c r="XN38" s="4560"/>
      <c r="XO38" s="4560"/>
      <c r="XP38" s="4560"/>
      <c r="XQ38" s="4560"/>
      <c r="XR38" s="4560"/>
      <c r="XS38" s="4560"/>
      <c r="XT38" s="4560"/>
      <c r="XU38" s="4560"/>
      <c r="XV38" s="4560"/>
      <c r="XW38" s="4560"/>
      <c r="XX38" s="4560"/>
      <c r="XY38" s="4560"/>
      <c r="XZ38" s="4560"/>
      <c r="YA38" s="4560"/>
      <c r="YB38" s="4560"/>
      <c r="YC38" s="4560"/>
      <c r="YD38" s="4560"/>
      <c r="YE38" s="4560"/>
      <c r="YF38" s="4560"/>
      <c r="YG38" s="4560"/>
      <c r="YH38" s="4560"/>
      <c r="YI38" s="4560"/>
      <c r="YJ38" s="4560"/>
      <c r="YK38" s="4560"/>
      <c r="YL38" s="4560"/>
      <c r="YM38" s="4560"/>
      <c r="YN38" s="4560"/>
      <c r="YO38" s="4560"/>
      <c r="YP38" s="4560"/>
      <c r="YQ38" s="4560"/>
      <c r="YR38" s="4560"/>
      <c r="YS38" s="4560"/>
      <c r="YT38" s="4560"/>
      <c r="YU38" s="4560"/>
      <c r="YV38" s="4560"/>
      <c r="YW38" s="4560"/>
      <c r="YX38" s="4560"/>
      <c r="YY38" s="4560"/>
      <c r="YZ38" s="4560"/>
      <c r="ZA38" s="4560"/>
      <c r="ZB38" s="4560"/>
      <c r="ZC38" s="4560"/>
      <c r="ZD38" s="4560"/>
      <c r="ZE38" s="4560"/>
      <c r="ZF38" s="4560"/>
      <c r="ZG38" s="4560"/>
      <c r="ZH38" s="4560"/>
      <c r="ZI38" s="4560"/>
      <c r="ZJ38" s="4560"/>
      <c r="ZK38" s="4560"/>
      <c r="ZL38" s="4560"/>
      <c r="ZM38" s="4560"/>
      <c r="ZN38" s="4560"/>
      <c r="ZO38" s="4560"/>
      <c r="ZP38" s="4560"/>
      <c r="ZQ38" s="4560"/>
      <c r="ZR38" s="4560"/>
      <c r="ZS38" s="4560"/>
      <c r="ZT38" s="4560"/>
      <c r="ZU38" s="4560"/>
      <c r="ZV38" s="4560"/>
      <c r="ZW38" s="4560"/>
      <c r="ZX38" s="4560"/>
      <c r="ZY38" s="4560"/>
      <c r="ZZ38" s="4560"/>
      <c r="AAA38" s="4560"/>
      <c r="AAB38" s="4560"/>
      <c r="AAC38" s="4560"/>
      <c r="AAD38" s="4560"/>
      <c r="AAE38" s="4560"/>
      <c r="AAF38" s="4560"/>
      <c r="AAG38" s="4560"/>
      <c r="AAH38" s="4560"/>
      <c r="AAI38" s="4560"/>
      <c r="AAJ38" s="4560"/>
      <c r="AAK38" s="4560"/>
      <c r="AAL38" s="4560"/>
      <c r="AAM38" s="4560"/>
      <c r="AAN38" s="4560"/>
      <c r="AAO38" s="4560"/>
      <c r="AAP38" s="4560"/>
      <c r="AAQ38" s="4560"/>
      <c r="AAR38" s="4560"/>
      <c r="AAS38" s="4560"/>
      <c r="AAT38" s="4560"/>
      <c r="AAU38" s="4560"/>
      <c r="AAV38" s="4560"/>
      <c r="AAW38" s="4560"/>
      <c r="AAX38" s="4560"/>
      <c r="AAY38" s="4560"/>
      <c r="AAZ38" s="4560"/>
      <c r="ABA38" s="4560"/>
      <c r="ABB38" s="4560"/>
      <c r="ABC38" s="4560"/>
      <c r="ABD38" s="4560"/>
      <c r="ABE38" s="4560"/>
      <c r="ABF38" s="4560"/>
      <c r="ABG38" s="4560"/>
      <c r="ABH38" s="4560"/>
      <c r="ABI38" s="4560"/>
      <c r="ABJ38" s="4560"/>
      <c r="ABK38" s="4560"/>
      <c r="ABL38" s="4560"/>
      <c r="ABM38" s="4560"/>
      <c r="ABN38" s="4560"/>
      <c r="ABO38" s="4560"/>
      <c r="ABP38" s="4560"/>
      <c r="ABQ38" s="4560"/>
      <c r="ABR38" s="4560"/>
      <c r="ABS38" s="4560"/>
      <c r="ABT38" s="4560"/>
      <c r="ABU38" s="4560"/>
      <c r="ABV38" s="4560"/>
      <c r="ABW38" s="4560"/>
      <c r="ABX38" s="4560"/>
      <c r="ABY38" s="4560"/>
      <c r="ABZ38" s="4560"/>
      <c r="ACA38" s="4560"/>
      <c r="ACB38" s="4560"/>
      <c r="ACC38" s="4560"/>
      <c r="ACD38" s="4560"/>
      <c r="ACE38" s="4560"/>
      <c r="ACF38" s="4560"/>
      <c r="ACG38" s="4560"/>
      <c r="ACH38" s="4560"/>
      <c r="ACI38" s="4560"/>
      <c r="ACJ38" s="4560"/>
      <c r="ACK38" s="4560"/>
      <c r="ACL38" s="4560"/>
      <c r="ACM38" s="4560"/>
      <c r="ACN38" s="4560"/>
      <c r="ACO38" s="4560"/>
      <c r="ACP38" s="4560"/>
      <c r="ACQ38" s="4560"/>
      <c r="ACR38" s="4560"/>
      <c r="ACS38" s="4560"/>
      <c r="ACT38" s="4560"/>
      <c r="ACU38" s="4560"/>
      <c r="ACV38" s="4560"/>
      <c r="ACW38" s="4560"/>
      <c r="ACX38" s="4560"/>
      <c r="ACY38" s="4560"/>
      <c r="ACZ38" s="4560"/>
      <c r="ADA38" s="4560"/>
      <c r="ADB38" s="4560"/>
      <c r="ADC38" s="4560"/>
      <c r="ADD38" s="4560"/>
      <c r="ADE38" s="4560"/>
      <c r="ADF38" s="4560"/>
      <c r="ADG38" s="4560"/>
      <c r="ADH38" s="4560"/>
      <c r="ADI38" s="4560"/>
      <c r="ADJ38" s="4560"/>
      <c r="ADK38" s="4560"/>
      <c r="ADL38" s="4560"/>
      <c r="ADM38" s="4560"/>
      <c r="ADN38" s="4560"/>
      <c r="ADO38" s="4560"/>
      <c r="ADP38" s="4560"/>
      <c r="ADQ38" s="4560"/>
      <c r="ADR38" s="4560"/>
      <c r="ADS38" s="4560"/>
      <c r="ADT38" s="4560"/>
      <c r="ADU38" s="4560"/>
      <c r="ADV38" s="4560"/>
      <c r="ADW38" s="4560"/>
      <c r="ADX38" s="4560"/>
      <c r="ADY38" s="4560"/>
      <c r="ADZ38" s="4560"/>
      <c r="AEA38" s="4560"/>
      <c r="AEB38" s="4560"/>
      <c r="AEC38" s="4560"/>
      <c r="AED38" s="4560"/>
      <c r="AEE38" s="4560"/>
      <c r="AEF38" s="4560"/>
      <c r="AEG38" s="4560"/>
      <c r="AEH38" s="4560"/>
      <c r="AEI38" s="4560"/>
      <c r="AEJ38" s="4560"/>
      <c r="AEK38" s="4560"/>
      <c r="AEL38" s="4560"/>
      <c r="AEM38" s="4560"/>
      <c r="AEN38" s="4560"/>
      <c r="AEO38" s="4560"/>
      <c r="AEP38" s="4560"/>
      <c r="AEQ38" s="4560"/>
      <c r="AER38" s="4560"/>
      <c r="AES38" s="4560"/>
      <c r="AET38" s="4560"/>
      <c r="AEU38" s="4560"/>
      <c r="AEV38" s="4560"/>
      <c r="AEW38" s="4560"/>
      <c r="AEX38" s="4560"/>
      <c r="AEY38" s="4560"/>
      <c r="AEZ38" s="4560"/>
      <c r="AFA38" s="4560"/>
      <c r="AFB38" s="4560"/>
      <c r="AFC38" s="4560"/>
      <c r="AFD38" s="4560"/>
      <c r="AFE38" s="4560"/>
      <c r="AFF38" s="4560"/>
      <c r="AFG38" s="4560"/>
      <c r="AFH38" s="4560"/>
      <c r="AFI38" s="4560"/>
      <c r="AFJ38" s="4560"/>
      <c r="AFK38" s="4560"/>
      <c r="AFL38" s="4560"/>
      <c r="AFM38" s="4560"/>
      <c r="AFN38" s="4560"/>
      <c r="AFO38" s="4560"/>
      <c r="AFP38" s="4560"/>
      <c r="AFQ38" s="4560"/>
      <c r="AFR38" s="4560"/>
      <c r="AFS38" s="4560"/>
      <c r="AFT38" s="4560"/>
      <c r="AFU38" s="4560"/>
      <c r="AFV38" s="4560"/>
      <c r="AFW38" s="4560"/>
      <c r="AFX38" s="4560"/>
      <c r="AFY38" s="4560"/>
      <c r="AFZ38" s="4560"/>
      <c r="AGA38" s="4560"/>
      <c r="AGB38" s="4560"/>
      <c r="AGC38" s="4560"/>
      <c r="AGD38" s="4560"/>
      <c r="AGE38" s="4560"/>
      <c r="AGF38" s="4560"/>
      <c r="AGG38" s="4560"/>
      <c r="AGH38" s="4560"/>
      <c r="AGI38" s="4560"/>
      <c r="AGJ38" s="4560"/>
      <c r="AGK38" s="4560"/>
      <c r="AGL38" s="4560"/>
      <c r="AGM38" s="4560"/>
      <c r="AGN38" s="4560"/>
      <c r="AGO38" s="4560"/>
      <c r="AGP38" s="4560"/>
      <c r="AGQ38" s="4560"/>
      <c r="AGR38" s="4560"/>
      <c r="AGS38" s="4560"/>
      <c r="AGT38" s="4560"/>
      <c r="AGU38" s="4560"/>
      <c r="AGV38" s="4560"/>
      <c r="AGW38" s="4560"/>
      <c r="AGX38" s="4560"/>
      <c r="AGY38" s="4560"/>
      <c r="AGZ38" s="4560"/>
      <c r="AHA38" s="4560"/>
      <c r="AHB38" s="4560"/>
      <c r="AHC38" s="4560"/>
      <c r="AHD38" s="4560"/>
      <c r="AHE38" s="4560"/>
      <c r="AHF38" s="4560"/>
      <c r="AHG38" s="4560"/>
      <c r="AHH38" s="4560"/>
      <c r="AHI38" s="4560"/>
      <c r="AHJ38" s="4560"/>
      <c r="AHK38" s="4560"/>
      <c r="AHL38" s="4560"/>
      <c r="AHM38" s="4560"/>
      <c r="AHN38" s="4560"/>
      <c r="AHO38" s="4560"/>
      <c r="AHP38" s="4560"/>
      <c r="AHQ38" s="4560"/>
      <c r="AHR38" s="4560"/>
      <c r="AHS38" s="4560"/>
      <c r="AHT38" s="4560"/>
      <c r="AHU38" s="4560"/>
      <c r="AHV38" s="4560"/>
      <c r="AHW38" s="4560"/>
      <c r="AHX38" s="4560"/>
      <c r="AHY38" s="4560"/>
      <c r="AHZ38" s="4560"/>
      <c r="AIA38" s="4560"/>
      <c r="AIB38" s="4560"/>
      <c r="AIC38" s="4560"/>
      <c r="AID38" s="4560"/>
      <c r="AIE38" s="4560"/>
      <c r="AIF38" s="4560"/>
      <c r="AIG38" s="4560"/>
      <c r="AIH38" s="4560"/>
      <c r="AII38" s="4560"/>
      <c r="AIJ38" s="4560"/>
      <c r="AIK38" s="4560"/>
      <c r="AIL38" s="4560"/>
      <c r="AIM38" s="4560"/>
      <c r="AIN38" s="4560"/>
      <c r="AIO38" s="4560"/>
      <c r="AIP38" s="4560"/>
      <c r="AIQ38" s="4560"/>
      <c r="AIR38" s="4560"/>
      <c r="AIS38" s="4560"/>
      <c r="AIT38" s="4560"/>
      <c r="AIU38" s="4560"/>
      <c r="AIV38" s="4560"/>
      <c r="AIW38" s="4560"/>
      <c r="AIX38" s="4560"/>
      <c r="AIY38" s="4560"/>
      <c r="AIZ38" s="4560"/>
      <c r="AJA38" s="4560"/>
      <c r="AJB38" s="4560"/>
      <c r="AJC38" s="4560"/>
      <c r="AJD38" s="4560"/>
      <c r="AJE38" s="4560"/>
      <c r="AJF38" s="4560"/>
      <c r="AJG38" s="4560"/>
      <c r="AJH38" s="4560"/>
      <c r="AJI38" s="4560"/>
      <c r="AJJ38" s="4560"/>
      <c r="AJK38" s="4560"/>
      <c r="AJL38" s="4560"/>
      <c r="AJM38" s="4560"/>
      <c r="AJN38" s="4560"/>
      <c r="AJO38" s="4560"/>
      <c r="AJP38" s="4560"/>
      <c r="AJQ38" s="4560"/>
      <c r="AJR38" s="4560"/>
      <c r="AJS38" s="4560"/>
      <c r="AJT38" s="4560"/>
      <c r="AJU38" s="4560"/>
      <c r="AJV38" s="4560"/>
      <c r="AJW38" s="4560"/>
      <c r="AJX38" s="4560"/>
      <c r="AJY38" s="4560"/>
      <c r="AJZ38" s="4560"/>
      <c r="AKA38" s="4560"/>
      <c r="AKB38" s="4560"/>
      <c r="AKC38" s="4560"/>
      <c r="AKD38" s="4560"/>
      <c r="AKE38" s="4560"/>
      <c r="AKF38" s="4560"/>
      <c r="AKG38" s="4560"/>
      <c r="AKH38" s="4560"/>
      <c r="AKI38" s="4560"/>
      <c r="AKJ38" s="4560"/>
      <c r="AKK38" s="4560"/>
      <c r="AKL38" s="4560"/>
      <c r="AKM38" s="4560"/>
      <c r="AKN38" s="4560"/>
      <c r="AKO38" s="4560"/>
      <c r="AKP38" s="4560"/>
      <c r="AKQ38" s="4560"/>
      <c r="AKR38" s="4560"/>
      <c r="AKS38" s="4560"/>
      <c r="AKT38" s="4560"/>
      <c r="AKU38" s="4560"/>
      <c r="AKV38" s="4560"/>
      <c r="AKW38" s="4560"/>
      <c r="AKX38" s="4560"/>
      <c r="AKY38" s="4560"/>
      <c r="AKZ38" s="4560"/>
      <c r="ALA38" s="4560"/>
      <c r="ALB38" s="4560"/>
      <c r="ALC38" s="4560"/>
      <c r="ALD38" s="4560"/>
      <c r="ALE38" s="4560"/>
      <c r="ALF38" s="4560"/>
      <c r="ALG38" s="4560"/>
      <c r="ALH38" s="4560"/>
      <c r="ALI38" s="4560"/>
      <c r="ALJ38" s="4560"/>
      <c r="ALK38" s="4560"/>
      <c r="ALL38" s="4560"/>
      <c r="ALM38" s="4560"/>
      <c r="ALN38" s="4560"/>
      <c r="ALO38" s="4560"/>
      <c r="ALP38" s="4560"/>
      <c r="ALQ38" s="4560"/>
      <c r="ALR38" s="4560"/>
      <c r="ALS38" s="4560"/>
      <c r="ALT38" s="4560"/>
      <c r="ALU38" s="4560"/>
      <c r="ALV38" s="4560"/>
      <c r="ALW38" s="4560"/>
      <c r="ALX38" s="4560"/>
      <c r="ALY38" s="4560"/>
      <c r="ALZ38" s="4560"/>
      <c r="AMA38" s="4560"/>
      <c r="AMB38" s="4560"/>
      <c r="AMC38" s="4560"/>
      <c r="AMD38" s="4560"/>
      <c r="AME38" s="4560"/>
      <c r="AMF38" s="4560"/>
      <c r="AMG38" s="4560"/>
      <c r="AMH38" s="4560"/>
      <c r="AMI38" s="4560"/>
      <c r="AMJ38" s="4560"/>
      <c r="AMK38" s="4560"/>
      <c r="AML38" s="4560"/>
      <c r="AMM38" s="4560"/>
      <c r="AMN38" s="4560"/>
      <c r="AMO38" s="4560"/>
      <c r="AMP38" s="4560"/>
      <c r="AMQ38" s="4560"/>
      <c r="AMR38" s="4560"/>
      <c r="AMS38" s="4560"/>
      <c r="AMT38" s="4560"/>
      <c r="AMU38" s="4560"/>
      <c r="AMV38" s="4560"/>
      <c r="AMW38" s="4560"/>
      <c r="AMX38" s="4560"/>
      <c r="AMY38" s="4560"/>
      <c r="AMZ38" s="4560"/>
      <c r="ANA38" s="4560"/>
      <c r="ANB38" s="4560"/>
      <c r="ANC38" s="4560"/>
      <c r="AND38" s="4560"/>
      <c r="ANE38" s="4560"/>
      <c r="ANF38" s="4560"/>
      <c r="ANG38" s="4560"/>
      <c r="ANH38" s="4560"/>
      <c r="ANI38" s="4560"/>
      <c r="ANJ38" s="4560"/>
      <c r="ANK38" s="4560"/>
      <c r="ANL38" s="4560"/>
      <c r="ANM38" s="4560"/>
      <c r="ANN38" s="4560"/>
      <c r="ANO38" s="4560"/>
      <c r="ANP38" s="4560"/>
      <c r="ANQ38" s="4560"/>
      <c r="ANR38" s="4560"/>
      <c r="ANS38" s="4560"/>
      <c r="ANT38" s="4560"/>
      <c r="ANU38" s="4560"/>
      <c r="ANV38" s="4560"/>
      <c r="ANW38" s="4560"/>
      <c r="ANX38" s="4560"/>
      <c r="ANY38" s="4560"/>
      <c r="ANZ38" s="4560"/>
      <c r="AOA38" s="4560"/>
      <c r="AOB38" s="4560"/>
      <c r="AOC38" s="4560"/>
      <c r="AOD38" s="4560"/>
      <c r="AOE38" s="4560"/>
      <c r="AOF38" s="4560"/>
      <c r="AOG38" s="4560"/>
      <c r="AOH38" s="4560"/>
      <c r="AOI38" s="4560"/>
      <c r="AOJ38" s="4560"/>
      <c r="AOK38" s="4560"/>
      <c r="AOL38" s="4560"/>
      <c r="AOM38" s="4560"/>
      <c r="AON38" s="4560"/>
      <c r="AOO38" s="4560"/>
      <c r="AOP38" s="4560"/>
      <c r="AOQ38" s="4560"/>
      <c r="AOR38" s="4560"/>
      <c r="AOS38" s="4560"/>
      <c r="AOT38" s="4560"/>
      <c r="AOU38" s="4560"/>
      <c r="AOV38" s="4560"/>
      <c r="AOW38" s="4560"/>
      <c r="AOX38" s="4560"/>
      <c r="AOY38" s="4560"/>
      <c r="AOZ38" s="4560"/>
      <c r="APA38" s="4560"/>
      <c r="APB38" s="4560"/>
      <c r="APC38" s="4560"/>
      <c r="APD38" s="4560"/>
      <c r="APE38" s="4560"/>
      <c r="APF38" s="4560"/>
      <c r="APG38" s="4560"/>
      <c r="APH38" s="4560"/>
      <c r="API38" s="4560"/>
      <c r="APJ38" s="4560"/>
      <c r="APK38" s="4560"/>
      <c r="APL38" s="4560"/>
      <c r="APM38" s="4560"/>
      <c r="APN38" s="4560"/>
      <c r="APO38" s="4560"/>
      <c r="APP38" s="4560"/>
      <c r="APQ38" s="4560"/>
      <c r="APR38" s="4560"/>
      <c r="APS38" s="4560"/>
      <c r="APT38" s="4560"/>
      <c r="APU38" s="4560"/>
      <c r="APV38" s="4560"/>
      <c r="APW38" s="4560"/>
      <c r="APX38" s="4560"/>
      <c r="APY38" s="4560"/>
      <c r="APZ38" s="4560"/>
      <c r="AQA38" s="4560"/>
      <c r="AQB38" s="4560"/>
      <c r="AQC38" s="4560"/>
      <c r="AQD38" s="4560"/>
      <c r="AQE38" s="4560"/>
      <c r="AQF38" s="4560"/>
      <c r="AQG38" s="4560"/>
      <c r="AQH38" s="4560"/>
      <c r="AQI38" s="4560"/>
      <c r="AQJ38" s="4560"/>
      <c r="AQK38" s="4560"/>
      <c r="AQL38" s="4560"/>
      <c r="AQM38" s="4560"/>
      <c r="AQN38" s="4560"/>
      <c r="AQO38" s="4560"/>
      <c r="AQP38" s="4560"/>
      <c r="AQQ38" s="4560"/>
      <c r="AQR38" s="4560"/>
      <c r="AQS38" s="4560"/>
      <c r="AQT38" s="4560"/>
      <c r="AQU38" s="4560"/>
      <c r="AQV38" s="4560"/>
      <c r="AQW38" s="4560"/>
      <c r="AQX38" s="4560"/>
      <c r="AQY38" s="4560"/>
      <c r="AQZ38" s="4560"/>
      <c r="ARA38" s="4560"/>
      <c r="ARB38" s="4560"/>
      <c r="ARC38" s="4560"/>
      <c r="ARD38" s="4560"/>
      <c r="ARE38" s="4560"/>
      <c r="ARF38" s="4560"/>
      <c r="ARG38" s="4560"/>
      <c r="ARH38" s="4560"/>
      <c r="ARI38" s="4560"/>
      <c r="ARJ38" s="4560"/>
      <c r="ARK38" s="4560"/>
      <c r="ARL38" s="4560"/>
      <c r="ARM38" s="4560"/>
      <c r="ARN38" s="4560"/>
      <c r="ARO38" s="4560"/>
      <c r="ARP38" s="4560"/>
      <c r="ARQ38" s="4560"/>
      <c r="ARR38" s="4560"/>
      <c r="ARS38" s="4560"/>
      <c r="ART38" s="4560"/>
      <c r="ARU38" s="4560"/>
      <c r="ARV38" s="4560"/>
      <c r="ARW38" s="4560"/>
      <c r="ARX38" s="4560"/>
      <c r="ARY38" s="4560"/>
      <c r="ARZ38" s="4560"/>
      <c r="ASA38" s="4560"/>
      <c r="ASB38" s="4560"/>
      <c r="ASC38" s="4560"/>
      <c r="ASD38" s="4560"/>
      <c r="ASE38" s="4560"/>
      <c r="ASF38" s="4560"/>
      <c r="ASG38" s="4560"/>
      <c r="ASH38" s="4560"/>
      <c r="ASI38" s="4560"/>
      <c r="ASJ38" s="4560"/>
      <c r="ASK38" s="4560"/>
      <c r="ASL38" s="4560"/>
      <c r="ASM38" s="4560"/>
      <c r="ASN38" s="4560"/>
      <c r="ASO38" s="4560"/>
      <c r="ASP38" s="4560"/>
      <c r="ASQ38" s="4560"/>
      <c r="ASR38" s="4560"/>
      <c r="ASS38" s="4560"/>
      <c r="AST38" s="4560"/>
      <c r="ASU38" s="4560"/>
      <c r="ASV38" s="4560"/>
      <c r="ASW38" s="4560"/>
      <c r="ASX38" s="4560"/>
      <c r="ASY38" s="4560"/>
      <c r="ASZ38" s="4560"/>
      <c r="ATA38" s="4560"/>
      <c r="ATB38" s="4560"/>
      <c r="ATC38" s="4560"/>
      <c r="ATD38" s="4560"/>
      <c r="ATE38" s="4560"/>
      <c r="ATF38" s="4560"/>
      <c r="ATG38" s="4560"/>
      <c r="ATH38" s="4560"/>
      <c r="ATI38" s="4560"/>
      <c r="ATJ38" s="4560"/>
      <c r="ATK38" s="4560"/>
      <c r="ATL38" s="4560"/>
      <c r="ATM38" s="4560"/>
      <c r="ATN38" s="4560"/>
      <c r="ATO38" s="4560"/>
      <c r="ATP38" s="4560"/>
      <c r="ATQ38" s="4560"/>
      <c r="ATR38" s="4560"/>
      <c r="ATS38" s="4560"/>
      <c r="ATT38" s="4560"/>
      <c r="ATU38" s="4560"/>
      <c r="ATV38" s="4560"/>
      <c r="ATW38" s="4560"/>
      <c r="ATX38" s="4560"/>
      <c r="ATY38" s="4560"/>
      <c r="ATZ38" s="4560"/>
      <c r="AUA38" s="4560"/>
      <c r="AUB38" s="4560"/>
      <c r="AUC38" s="4560"/>
      <c r="AUD38" s="4560"/>
      <c r="AUE38" s="4560"/>
      <c r="AUF38" s="4560"/>
      <c r="AUG38" s="4560"/>
      <c r="AUH38" s="4560"/>
      <c r="AUI38" s="4560"/>
      <c r="AUJ38" s="4560"/>
      <c r="AUK38" s="4560"/>
      <c r="AUL38" s="4560"/>
      <c r="AUM38" s="4560"/>
      <c r="AUN38" s="4560"/>
      <c r="AUO38" s="4560"/>
      <c r="AUP38" s="4560"/>
      <c r="AUQ38" s="4560"/>
      <c r="AUR38" s="4560"/>
      <c r="AUS38" s="4560"/>
      <c r="AUT38" s="4560"/>
      <c r="AUU38" s="4560"/>
      <c r="AUV38" s="4560"/>
      <c r="AUW38" s="4560"/>
      <c r="AUX38" s="4560"/>
      <c r="AUY38" s="4560"/>
      <c r="AUZ38" s="4560"/>
      <c r="AVA38" s="4560"/>
      <c r="AVB38" s="4560"/>
      <c r="AVC38" s="4560"/>
      <c r="AVD38" s="4560"/>
      <c r="AVE38" s="4560"/>
      <c r="AVF38" s="4560"/>
      <c r="AVG38" s="4560"/>
      <c r="AVH38" s="4560"/>
      <c r="AVI38" s="4560"/>
      <c r="AVJ38" s="4560"/>
      <c r="AVK38" s="4560"/>
      <c r="AVL38" s="4560"/>
      <c r="AVM38" s="4560"/>
      <c r="AVN38" s="4560"/>
      <c r="AVO38" s="4560"/>
      <c r="AVP38" s="4560"/>
      <c r="AVQ38" s="4560"/>
      <c r="AVR38" s="4560"/>
      <c r="AVS38" s="4560"/>
      <c r="AVT38" s="4560"/>
      <c r="AVU38" s="4560"/>
      <c r="AVV38" s="4560"/>
      <c r="AVW38" s="4560"/>
      <c r="AVX38" s="4560"/>
      <c r="AVY38" s="4560"/>
      <c r="AVZ38" s="4560"/>
      <c r="AWA38" s="4560"/>
      <c r="AWB38" s="4560"/>
      <c r="AWC38" s="4560"/>
      <c r="AWD38" s="4560"/>
      <c r="AWE38" s="4560"/>
      <c r="AWF38" s="4560"/>
      <c r="AWG38" s="4560"/>
      <c r="AWH38" s="4560"/>
      <c r="AWI38" s="4560"/>
      <c r="AWJ38" s="4560"/>
      <c r="AWK38" s="4560"/>
      <c r="AWL38" s="4560"/>
      <c r="AWM38" s="4560"/>
      <c r="AWN38" s="4560"/>
      <c r="AWO38" s="4560"/>
      <c r="AWP38" s="4560"/>
      <c r="AWQ38" s="4560"/>
      <c r="AWR38" s="4560"/>
      <c r="AWS38" s="4560"/>
      <c r="AWT38" s="4560"/>
      <c r="AWU38" s="4560"/>
      <c r="AWV38" s="4560"/>
      <c r="AWW38" s="4560"/>
      <c r="AWX38" s="4560"/>
      <c r="AWY38" s="4560"/>
      <c r="AWZ38" s="4560"/>
      <c r="AXA38" s="4560"/>
      <c r="AXB38" s="4560"/>
      <c r="AXC38" s="4560"/>
      <c r="AXD38" s="4560"/>
      <c r="AXE38" s="4560"/>
      <c r="AXF38" s="4560"/>
      <c r="AXG38" s="4560"/>
      <c r="AXH38" s="4560"/>
      <c r="AXI38" s="4560"/>
      <c r="AXJ38" s="4560"/>
      <c r="AXK38" s="4560"/>
      <c r="AXL38" s="4560"/>
      <c r="AXM38" s="4560"/>
      <c r="AXN38" s="4560"/>
      <c r="AXO38" s="4560"/>
      <c r="AXP38" s="4560"/>
      <c r="AXQ38" s="4560"/>
      <c r="AXR38" s="4560"/>
      <c r="AXS38" s="4560"/>
      <c r="AXT38" s="4560"/>
      <c r="AXU38" s="4560"/>
      <c r="AXV38" s="4560"/>
      <c r="AXW38" s="4560"/>
      <c r="AXX38" s="4560"/>
      <c r="AXY38" s="4560"/>
      <c r="AXZ38" s="4560"/>
      <c r="AYA38" s="4560"/>
      <c r="AYB38" s="4560"/>
      <c r="AYC38" s="4560"/>
      <c r="AYD38" s="4560"/>
      <c r="AYE38" s="4560"/>
      <c r="AYF38" s="4560"/>
      <c r="AYG38" s="4560"/>
      <c r="AYH38" s="4560"/>
      <c r="AYI38" s="4560"/>
      <c r="AYJ38" s="4560"/>
      <c r="AYK38" s="4560"/>
      <c r="AYL38" s="4560"/>
      <c r="AYM38" s="4560"/>
      <c r="AYN38" s="4560"/>
      <c r="AYO38" s="4560"/>
      <c r="AYP38" s="4560"/>
      <c r="AYQ38" s="4560"/>
      <c r="AYR38" s="4560"/>
      <c r="AYS38" s="4560"/>
      <c r="AYT38" s="4560"/>
      <c r="AYU38" s="4560"/>
      <c r="AYV38" s="4560"/>
      <c r="AYW38" s="4560"/>
      <c r="AYX38" s="4560"/>
      <c r="AYY38" s="4560"/>
      <c r="AYZ38" s="4560"/>
      <c r="AZA38" s="4560"/>
      <c r="AZB38" s="4560"/>
      <c r="AZC38" s="4560"/>
      <c r="AZD38" s="4560"/>
      <c r="AZE38" s="4560"/>
      <c r="AZF38" s="4560"/>
      <c r="AZG38" s="4560"/>
      <c r="AZH38" s="4560"/>
      <c r="AZI38" s="4560"/>
      <c r="AZJ38" s="4560"/>
      <c r="AZK38" s="4560"/>
      <c r="AZL38" s="4560"/>
      <c r="AZM38" s="4560"/>
      <c r="AZN38" s="4560"/>
      <c r="AZO38" s="4560"/>
      <c r="AZP38" s="4560"/>
      <c r="AZQ38" s="4560"/>
      <c r="AZR38" s="4560"/>
      <c r="AZS38" s="4560"/>
      <c r="AZT38" s="4560"/>
      <c r="AZU38" s="4560"/>
      <c r="AZV38" s="4560"/>
      <c r="AZW38" s="4560"/>
      <c r="AZX38" s="4560"/>
      <c r="AZY38" s="4560"/>
      <c r="AZZ38" s="4560"/>
      <c r="BAA38" s="4560"/>
      <c r="BAB38" s="4560"/>
      <c r="BAC38" s="4560"/>
      <c r="BAD38" s="4560"/>
      <c r="BAE38" s="4560"/>
      <c r="BAF38" s="4560"/>
      <c r="BAG38" s="4560"/>
      <c r="BAH38" s="4560"/>
      <c r="BAI38" s="4560"/>
      <c r="BAJ38" s="4560"/>
      <c r="BAK38" s="4560"/>
      <c r="BAL38" s="4560"/>
      <c r="BAM38" s="4560"/>
      <c r="BAN38" s="4560"/>
      <c r="BAO38" s="4560"/>
      <c r="BAP38" s="4560"/>
      <c r="BAQ38" s="4560"/>
      <c r="BAR38" s="4560"/>
      <c r="BAS38" s="4560"/>
      <c r="BAT38" s="4560"/>
      <c r="BAU38" s="4560"/>
      <c r="BAV38" s="4560"/>
      <c r="BAW38" s="4560"/>
      <c r="BAX38" s="4560"/>
      <c r="BAY38" s="4560"/>
      <c r="BAZ38" s="4560"/>
      <c r="BBA38" s="4560"/>
      <c r="BBB38" s="4560"/>
      <c r="BBC38" s="4560"/>
      <c r="BBD38" s="4560"/>
      <c r="BBE38" s="4560"/>
      <c r="BBF38" s="4560"/>
      <c r="BBG38" s="4560"/>
      <c r="BBH38" s="4560"/>
      <c r="BBI38" s="4560"/>
      <c r="BBJ38" s="4560"/>
      <c r="BBK38" s="4560"/>
      <c r="BBL38" s="4560"/>
      <c r="BBM38" s="4560"/>
      <c r="BBN38" s="4560"/>
      <c r="BBO38" s="4560"/>
      <c r="BBP38" s="4560"/>
      <c r="BBQ38" s="4560"/>
      <c r="BBR38" s="4560"/>
      <c r="BBS38" s="4560"/>
      <c r="BBT38" s="4560"/>
      <c r="BBU38" s="4560"/>
      <c r="BBV38" s="4560"/>
      <c r="BBW38" s="4560"/>
      <c r="BBX38" s="4560"/>
      <c r="BBY38" s="4560"/>
      <c r="BBZ38" s="4560"/>
      <c r="BCA38" s="4560"/>
      <c r="BCB38" s="4560"/>
      <c r="BCC38" s="4560"/>
      <c r="BCD38" s="4560"/>
      <c r="BCE38" s="4560"/>
      <c r="BCF38" s="4560"/>
      <c r="BCG38" s="4560"/>
      <c r="BCH38" s="4560"/>
      <c r="BCI38" s="4560"/>
      <c r="BCJ38" s="4560"/>
      <c r="BCK38" s="4560"/>
      <c r="BCL38" s="4560"/>
      <c r="BCM38" s="4560"/>
      <c r="BCN38" s="4560"/>
      <c r="BCO38" s="4560"/>
      <c r="BCP38" s="4560"/>
      <c r="BCQ38" s="4560"/>
      <c r="BCR38" s="4560"/>
      <c r="BCS38" s="4560"/>
      <c r="BCT38" s="4560"/>
      <c r="BCU38" s="4560"/>
      <c r="BCV38" s="4560"/>
      <c r="BCW38" s="4560"/>
      <c r="BCX38" s="4560"/>
      <c r="BCY38" s="4560"/>
      <c r="BCZ38" s="4560"/>
      <c r="BDA38" s="4560"/>
      <c r="BDB38" s="4560"/>
      <c r="BDC38" s="4560"/>
      <c r="BDD38" s="4560"/>
      <c r="BDE38" s="4560"/>
      <c r="BDF38" s="4560"/>
      <c r="BDG38" s="4560"/>
      <c r="BDH38" s="4560"/>
      <c r="BDI38" s="4560"/>
      <c r="BDJ38" s="4560"/>
      <c r="BDK38" s="4560"/>
      <c r="BDL38" s="4560"/>
      <c r="BDM38" s="4560"/>
      <c r="BDN38" s="4560"/>
      <c r="BDO38" s="4560"/>
      <c r="BDP38" s="4560"/>
      <c r="BDQ38" s="4560"/>
      <c r="BDR38" s="4560"/>
      <c r="BDS38" s="4560"/>
      <c r="BDT38" s="4560"/>
      <c r="BDU38" s="4560"/>
      <c r="BDV38" s="4560"/>
      <c r="BDW38" s="4560"/>
      <c r="BDX38" s="4560"/>
      <c r="BDY38" s="4560"/>
      <c r="BDZ38" s="4560"/>
      <c r="BEA38" s="4560"/>
      <c r="BEB38" s="4560"/>
      <c r="BEC38" s="4560"/>
      <c r="BED38" s="4560"/>
      <c r="BEE38" s="4560"/>
      <c r="BEF38" s="4560"/>
      <c r="BEG38" s="4560"/>
      <c r="BEH38" s="4560"/>
      <c r="BEI38" s="4560"/>
      <c r="BEJ38" s="4560"/>
      <c r="BEK38" s="4560"/>
      <c r="BEL38" s="4560"/>
      <c r="BEM38" s="4560"/>
      <c r="BEN38" s="4560"/>
      <c r="BEO38" s="4560"/>
      <c r="BEP38" s="4560"/>
      <c r="BEQ38" s="4560"/>
      <c r="BER38" s="4560"/>
      <c r="BES38" s="4560"/>
      <c r="BET38" s="4560"/>
      <c r="BEU38" s="4560"/>
      <c r="BEV38" s="4560"/>
      <c r="BEW38" s="4560"/>
      <c r="BEX38" s="4560"/>
      <c r="BEY38" s="4560"/>
      <c r="BEZ38" s="4560"/>
      <c r="BFA38" s="4560"/>
      <c r="BFB38" s="4560"/>
      <c r="BFC38" s="4560"/>
      <c r="BFD38" s="4560"/>
      <c r="BFE38" s="4560"/>
      <c r="BFF38" s="4560"/>
      <c r="BFG38" s="4560"/>
      <c r="BFH38" s="4560"/>
      <c r="BFI38" s="4560"/>
      <c r="BFJ38" s="4560"/>
      <c r="BFK38" s="4560"/>
      <c r="BFL38" s="4560"/>
      <c r="BFM38" s="4560"/>
      <c r="BFN38" s="4560"/>
      <c r="BFO38" s="4560"/>
      <c r="BFP38" s="4560"/>
      <c r="BFQ38" s="4560"/>
      <c r="BFR38" s="4560"/>
      <c r="BFS38" s="4560"/>
      <c r="BFT38" s="4560"/>
      <c r="BFU38" s="4560"/>
      <c r="BFV38" s="4560"/>
      <c r="BFW38" s="4560"/>
      <c r="BFX38" s="4560"/>
      <c r="BFY38" s="4560"/>
      <c r="BFZ38" s="4560"/>
      <c r="BGA38" s="4560"/>
      <c r="BGB38" s="4560"/>
      <c r="BGC38" s="4560"/>
      <c r="BGD38" s="4560"/>
      <c r="BGE38" s="4560"/>
      <c r="BGF38" s="4560"/>
      <c r="BGG38" s="4560"/>
      <c r="BGH38" s="4560"/>
      <c r="BGI38" s="4560"/>
      <c r="BGJ38" s="4560"/>
      <c r="BGK38" s="4560"/>
      <c r="BGL38" s="4560"/>
      <c r="BGM38" s="4560"/>
      <c r="BGN38" s="4560"/>
      <c r="BGO38" s="4560"/>
      <c r="BGP38" s="4560"/>
      <c r="BGQ38" s="4560"/>
      <c r="BGR38" s="4560"/>
      <c r="BGS38" s="4560"/>
      <c r="BGT38" s="4560"/>
      <c r="BGU38" s="4560"/>
      <c r="BGV38" s="4560"/>
      <c r="BGW38" s="4560"/>
      <c r="BGX38" s="4560"/>
      <c r="BGY38" s="4560"/>
      <c r="BGZ38" s="4560"/>
      <c r="BHA38" s="4560"/>
      <c r="BHB38" s="4560"/>
      <c r="BHC38" s="4560"/>
      <c r="BHD38" s="4560"/>
      <c r="BHE38" s="4560"/>
      <c r="BHF38" s="4560"/>
      <c r="BHG38" s="4560"/>
      <c r="BHH38" s="4560"/>
      <c r="BHI38" s="4560"/>
      <c r="BHJ38" s="4560"/>
      <c r="BHK38" s="4560"/>
      <c r="BHL38" s="4560"/>
      <c r="BHM38" s="4560"/>
      <c r="BHN38" s="4560"/>
      <c r="BHO38" s="4560"/>
      <c r="BHP38" s="4560"/>
      <c r="BHQ38" s="4560"/>
      <c r="BHR38" s="4560"/>
      <c r="BHS38" s="4560"/>
      <c r="BHT38" s="4560"/>
      <c r="BHU38" s="4560"/>
      <c r="BHV38" s="4560"/>
      <c r="BHW38" s="4560"/>
      <c r="BHX38" s="4560"/>
      <c r="BHY38" s="4560"/>
      <c r="BHZ38" s="4560"/>
      <c r="BIA38" s="4560"/>
      <c r="BIB38" s="4560"/>
      <c r="BIC38" s="4560"/>
      <c r="BID38" s="4560"/>
      <c r="BIE38" s="4560"/>
      <c r="BIF38" s="4560"/>
      <c r="BIG38" s="4560"/>
      <c r="BIH38" s="4560"/>
      <c r="BII38" s="4560"/>
      <c r="BIJ38" s="4560"/>
      <c r="BIK38" s="4560"/>
      <c r="BIL38" s="4560"/>
      <c r="BIM38" s="4560"/>
      <c r="BIN38" s="4560"/>
      <c r="BIO38" s="4560"/>
      <c r="BIP38" s="4560"/>
      <c r="BIQ38" s="4560"/>
      <c r="BIR38" s="4560"/>
      <c r="BIS38" s="4560"/>
      <c r="BIT38" s="4560"/>
      <c r="BIU38" s="4560"/>
      <c r="BIV38" s="4560"/>
      <c r="BIW38" s="4560"/>
      <c r="BIX38" s="4560"/>
      <c r="BIY38" s="4560"/>
      <c r="BIZ38" s="4560"/>
      <c r="BJA38" s="4560"/>
      <c r="BJB38" s="4560"/>
      <c r="BJC38" s="4560"/>
      <c r="BJD38" s="4560"/>
      <c r="BJE38" s="4560"/>
      <c r="BJF38" s="4560"/>
      <c r="BJG38" s="4560"/>
      <c r="BJH38" s="4560"/>
      <c r="BJI38" s="4560"/>
      <c r="BJJ38" s="4560"/>
      <c r="BJK38" s="4560"/>
      <c r="BJL38" s="4560"/>
      <c r="BJM38" s="4560"/>
      <c r="BJN38" s="4560"/>
      <c r="BJO38" s="4560"/>
      <c r="BJP38" s="4560"/>
      <c r="BJQ38" s="4560"/>
      <c r="BJR38" s="4560"/>
      <c r="BJS38" s="4560"/>
      <c r="BJT38" s="4560"/>
      <c r="BJU38" s="4560"/>
      <c r="BJV38" s="4560"/>
      <c r="BJW38" s="4560"/>
      <c r="BJX38" s="4560"/>
      <c r="BJY38" s="4560"/>
      <c r="BJZ38" s="4560"/>
      <c r="BKA38" s="4560"/>
      <c r="BKB38" s="4560"/>
      <c r="BKC38" s="4560"/>
      <c r="BKD38" s="4560"/>
      <c r="BKE38" s="4560"/>
      <c r="BKF38" s="4560"/>
      <c r="BKG38" s="4560"/>
      <c r="BKH38" s="4560"/>
      <c r="BKI38" s="4560"/>
      <c r="BKJ38" s="4560"/>
      <c r="BKK38" s="4560"/>
      <c r="BKL38" s="4560"/>
      <c r="BKM38" s="4560"/>
      <c r="BKN38" s="4560"/>
      <c r="BKO38" s="4560"/>
      <c r="BKP38" s="4560"/>
      <c r="BKQ38" s="4560"/>
      <c r="BKR38" s="4560"/>
      <c r="BKS38" s="4560"/>
      <c r="BKT38" s="4560"/>
      <c r="BKU38" s="4560"/>
      <c r="BKV38" s="4560"/>
      <c r="BKW38" s="4560"/>
      <c r="BKX38" s="4560"/>
      <c r="BKY38" s="4560"/>
      <c r="BKZ38" s="4560"/>
      <c r="BLA38" s="4560"/>
      <c r="BLB38" s="4560"/>
      <c r="BLC38" s="4560"/>
      <c r="BLD38" s="4560"/>
      <c r="BLE38" s="4560"/>
      <c r="BLF38" s="4560"/>
      <c r="BLG38" s="4560"/>
      <c r="BLH38" s="4560"/>
      <c r="BLI38" s="4560"/>
      <c r="BLJ38" s="4560"/>
      <c r="BLK38" s="4560"/>
      <c r="BLL38" s="4560"/>
      <c r="BLM38" s="4560"/>
      <c r="BLN38" s="4560"/>
      <c r="BLO38" s="4560"/>
      <c r="BLP38" s="4560"/>
      <c r="BLQ38" s="4560"/>
      <c r="BLR38" s="4560"/>
      <c r="BLS38" s="4560"/>
      <c r="BLT38" s="4560"/>
      <c r="BLU38" s="4560"/>
      <c r="BLV38" s="4560"/>
      <c r="BLW38" s="4560"/>
      <c r="BLX38" s="4560"/>
      <c r="BLY38" s="4560"/>
      <c r="BLZ38" s="4560"/>
      <c r="BMA38" s="4560"/>
      <c r="BMB38" s="4560"/>
      <c r="BMC38" s="4560"/>
      <c r="BMD38" s="4560"/>
      <c r="BME38" s="4560"/>
      <c r="BMF38" s="4560"/>
      <c r="BMG38" s="4560"/>
      <c r="BMH38" s="4560"/>
      <c r="BMI38" s="4560"/>
      <c r="BMJ38" s="4560"/>
      <c r="BMK38" s="4560"/>
      <c r="BML38" s="4560"/>
      <c r="BMM38" s="4560"/>
      <c r="BMN38" s="4560"/>
      <c r="BMO38" s="4560"/>
      <c r="BMP38" s="4560"/>
      <c r="BMQ38" s="4560"/>
      <c r="BMR38" s="4560"/>
      <c r="BMS38" s="4560"/>
      <c r="BMT38" s="4560"/>
      <c r="BMU38" s="4560"/>
      <c r="BMV38" s="4560"/>
      <c r="BMW38" s="4560"/>
      <c r="BMX38" s="4560"/>
      <c r="BMY38" s="4560"/>
      <c r="BMZ38" s="4560"/>
      <c r="BNA38" s="4560"/>
      <c r="BNB38" s="4560"/>
      <c r="BNC38" s="4560"/>
      <c r="BND38" s="4560"/>
      <c r="BNE38" s="4560"/>
      <c r="BNF38" s="4560"/>
      <c r="BNG38" s="4560"/>
      <c r="BNH38" s="4560"/>
      <c r="BNI38" s="4560"/>
      <c r="BNJ38" s="4560"/>
      <c r="BNK38" s="4560"/>
      <c r="BNL38" s="4560"/>
      <c r="BNM38" s="4560"/>
      <c r="BNN38" s="4560"/>
      <c r="BNO38" s="4560"/>
      <c r="BNP38" s="4560"/>
      <c r="BNQ38" s="4560"/>
      <c r="BNR38" s="4560"/>
      <c r="BNS38" s="4560"/>
      <c r="BNT38" s="4560"/>
      <c r="BNU38" s="4560"/>
      <c r="BNV38" s="4560"/>
      <c r="BNW38" s="4560"/>
      <c r="BNX38" s="4560"/>
      <c r="BNY38" s="4560"/>
      <c r="BNZ38" s="4560"/>
      <c r="BOA38" s="4560"/>
      <c r="BOB38" s="4560"/>
      <c r="BOC38" s="4560"/>
      <c r="BOD38" s="4560"/>
      <c r="BOE38" s="4560"/>
      <c r="BOF38" s="4560"/>
      <c r="BOG38" s="4560"/>
      <c r="BOH38" s="4560"/>
      <c r="BOI38" s="4560"/>
      <c r="BOJ38" s="4560"/>
      <c r="BOK38" s="4560"/>
      <c r="BOL38" s="4560"/>
      <c r="BOM38" s="4560"/>
      <c r="BON38" s="4560"/>
      <c r="BOO38" s="4560"/>
      <c r="BOP38" s="4560"/>
      <c r="BOQ38" s="4560"/>
      <c r="BOR38" s="4560"/>
      <c r="BOS38" s="4560"/>
      <c r="BOT38" s="4560"/>
      <c r="BOU38" s="4560"/>
      <c r="BOV38" s="4560"/>
      <c r="BOW38" s="4560"/>
      <c r="BOX38" s="4560"/>
      <c r="BOY38" s="4560"/>
      <c r="BOZ38" s="4560"/>
      <c r="BPA38" s="4560"/>
      <c r="BPB38" s="4560"/>
      <c r="BPC38" s="4560"/>
      <c r="BPD38" s="4560"/>
      <c r="BPE38" s="4560"/>
      <c r="BPF38" s="4560"/>
      <c r="BPG38" s="4560"/>
      <c r="BPH38" s="4560"/>
      <c r="BPI38" s="4560"/>
      <c r="BPJ38" s="4560"/>
      <c r="BPK38" s="4560"/>
      <c r="BPL38" s="4560"/>
      <c r="BPM38" s="4560"/>
      <c r="BPN38" s="4560"/>
      <c r="BPO38" s="4560"/>
      <c r="BPP38" s="4560"/>
      <c r="BPQ38" s="4560"/>
      <c r="BPR38" s="4560"/>
      <c r="BPS38" s="4560"/>
      <c r="BPT38" s="4560"/>
      <c r="BPU38" s="4560"/>
      <c r="BPV38" s="4560"/>
      <c r="BPW38" s="4560"/>
      <c r="BPX38" s="4560"/>
      <c r="BPY38" s="4560"/>
      <c r="BPZ38" s="4560"/>
      <c r="BQA38" s="4560"/>
      <c r="BQB38" s="4560"/>
      <c r="BQC38" s="4560"/>
      <c r="BQD38" s="4560"/>
      <c r="BQE38" s="4560"/>
      <c r="BQF38" s="4560"/>
      <c r="BQG38" s="4560"/>
      <c r="BQH38" s="4560"/>
      <c r="BQI38" s="4560"/>
      <c r="BQJ38" s="4560"/>
      <c r="BQK38" s="4560"/>
      <c r="BQL38" s="4560"/>
      <c r="BQM38" s="4560"/>
      <c r="BQN38" s="4560"/>
      <c r="BQO38" s="4560"/>
      <c r="BQP38" s="4560"/>
      <c r="BQQ38" s="4560"/>
      <c r="BQR38" s="4560"/>
      <c r="BQS38" s="4560"/>
      <c r="BQT38" s="4560"/>
      <c r="BQU38" s="4560"/>
      <c r="BQV38" s="4560"/>
      <c r="BQW38" s="4560"/>
      <c r="BQX38" s="4560"/>
      <c r="BQY38" s="4560"/>
      <c r="BQZ38" s="4560"/>
      <c r="BRA38" s="4560"/>
      <c r="BRB38" s="4560"/>
      <c r="BRC38" s="4560"/>
      <c r="BRD38" s="4560"/>
      <c r="BRE38" s="4560"/>
      <c r="BRF38" s="4560"/>
      <c r="BRG38" s="4560"/>
      <c r="BRH38" s="4560"/>
      <c r="BRI38" s="4560"/>
      <c r="BRJ38" s="4560"/>
      <c r="BRK38" s="4560"/>
      <c r="BRL38" s="4560"/>
      <c r="BRM38" s="4560"/>
      <c r="BRN38" s="4560"/>
      <c r="BRO38" s="4560"/>
      <c r="BRP38" s="4560"/>
      <c r="BRQ38" s="4560"/>
      <c r="BRR38" s="4560"/>
      <c r="BRS38" s="4560"/>
      <c r="BRT38" s="4560"/>
      <c r="BRU38" s="4560"/>
      <c r="BRV38" s="4560"/>
      <c r="BRW38" s="4560"/>
      <c r="BRX38" s="4560"/>
      <c r="BRY38" s="4560"/>
      <c r="BRZ38" s="4560"/>
      <c r="BSA38" s="4560"/>
      <c r="BSB38" s="4560"/>
      <c r="BSC38" s="4560"/>
      <c r="BSD38" s="4560"/>
      <c r="BSE38" s="4560"/>
      <c r="BSF38" s="4560"/>
      <c r="BSG38" s="4560"/>
      <c r="BSH38" s="4560"/>
      <c r="BSI38" s="4560"/>
      <c r="BSJ38" s="4560"/>
      <c r="BSK38" s="4560"/>
      <c r="BSL38" s="4560"/>
      <c r="BSM38" s="4560"/>
      <c r="BSN38" s="4560"/>
      <c r="BSO38" s="4560"/>
      <c r="BSP38" s="4560"/>
      <c r="BSQ38" s="4560"/>
      <c r="BSR38" s="4560"/>
      <c r="BSS38" s="4560"/>
      <c r="BST38" s="4560"/>
      <c r="BSU38" s="4560"/>
      <c r="BSV38" s="4560"/>
      <c r="BSW38" s="4560"/>
      <c r="BSX38" s="4560"/>
      <c r="BSY38" s="4560"/>
      <c r="BSZ38" s="4560"/>
      <c r="BTA38" s="4560"/>
      <c r="BTB38" s="4560"/>
      <c r="BTC38" s="4560"/>
      <c r="BTD38" s="4560"/>
      <c r="BTE38" s="4560"/>
      <c r="BTF38" s="4560"/>
      <c r="BTG38" s="4560"/>
      <c r="BTH38" s="4560"/>
      <c r="BTI38" s="4560"/>
      <c r="BTJ38" s="4560"/>
      <c r="BTK38" s="4560"/>
      <c r="BTL38" s="4560"/>
      <c r="BTM38" s="4560"/>
      <c r="BTN38" s="4560"/>
      <c r="BTO38" s="4560"/>
      <c r="BTP38" s="4560"/>
      <c r="BTQ38" s="4560"/>
      <c r="BTR38" s="4560"/>
      <c r="BTS38" s="4560"/>
      <c r="BTT38" s="4560"/>
      <c r="BTU38" s="4560"/>
      <c r="BTV38" s="4560"/>
      <c r="BTW38" s="4560"/>
      <c r="BTX38" s="4560"/>
      <c r="BTY38" s="4560"/>
      <c r="BTZ38" s="4560"/>
      <c r="BUA38" s="4560"/>
      <c r="BUB38" s="4560"/>
      <c r="BUC38" s="4560"/>
      <c r="BUD38" s="4560"/>
      <c r="BUE38" s="4560"/>
      <c r="BUF38" s="4560"/>
      <c r="BUG38" s="4560"/>
      <c r="BUH38" s="4560"/>
      <c r="BUI38" s="4560"/>
      <c r="BUJ38" s="4560"/>
      <c r="BUK38" s="4560"/>
      <c r="BUL38" s="4560"/>
      <c r="BUM38" s="4560"/>
      <c r="BUN38" s="4560"/>
      <c r="BUO38" s="4560"/>
      <c r="BUP38" s="4560"/>
      <c r="BUQ38" s="4560"/>
      <c r="BUR38" s="4560"/>
      <c r="BUS38" s="4560"/>
      <c r="BUT38" s="4560"/>
      <c r="BUU38" s="4560"/>
      <c r="BUV38" s="4560"/>
      <c r="BUW38" s="4560"/>
      <c r="BUX38" s="4560"/>
      <c r="BUY38" s="4560"/>
      <c r="BUZ38" s="4560"/>
      <c r="BVA38" s="4560"/>
      <c r="BVB38" s="4560"/>
      <c r="BVC38" s="4560"/>
      <c r="BVD38" s="4560"/>
      <c r="BVE38" s="4560"/>
      <c r="BVF38" s="4560"/>
      <c r="BVG38" s="4560"/>
      <c r="BVH38" s="4560"/>
      <c r="BVI38" s="4560"/>
      <c r="BVJ38" s="4560"/>
      <c r="BVK38" s="4560"/>
      <c r="BVL38" s="4560"/>
      <c r="BVM38" s="4560"/>
      <c r="BVN38" s="4560"/>
      <c r="BVO38" s="4560"/>
      <c r="BVP38" s="4560"/>
      <c r="BVQ38" s="4560"/>
      <c r="BVR38" s="4560"/>
      <c r="BVS38" s="4560"/>
      <c r="BVT38" s="4560"/>
      <c r="BVU38" s="4560"/>
      <c r="BVV38" s="4560"/>
      <c r="BVW38" s="4560"/>
      <c r="BVX38" s="4560"/>
      <c r="BVY38" s="4560"/>
      <c r="BVZ38" s="4560"/>
      <c r="BWA38" s="4560"/>
      <c r="BWB38" s="4560"/>
      <c r="BWC38" s="4560"/>
      <c r="BWD38" s="4560"/>
      <c r="BWE38" s="4560"/>
      <c r="BWF38" s="4560"/>
      <c r="BWG38" s="4560"/>
      <c r="BWH38" s="4560"/>
      <c r="BWI38" s="4560"/>
      <c r="BWJ38" s="4560"/>
      <c r="BWK38" s="4560"/>
      <c r="BWL38" s="4560"/>
      <c r="BWM38" s="4560"/>
      <c r="BWN38" s="4560"/>
      <c r="BWO38" s="4560"/>
      <c r="BWP38" s="4560"/>
      <c r="BWQ38" s="4560"/>
      <c r="BWR38" s="4560"/>
      <c r="BWS38" s="4560"/>
      <c r="BWT38" s="4560"/>
      <c r="BWU38" s="4560"/>
      <c r="BWV38" s="4560"/>
      <c r="BWW38" s="4560"/>
      <c r="BWX38" s="4560"/>
      <c r="BWY38" s="4560"/>
      <c r="BWZ38" s="4560"/>
      <c r="BXA38" s="4560"/>
      <c r="BXB38" s="4560"/>
      <c r="BXC38" s="4560"/>
      <c r="BXD38" s="4560"/>
      <c r="BXE38" s="4560"/>
      <c r="BXF38" s="4560"/>
      <c r="BXG38" s="4560"/>
      <c r="BXH38" s="4560"/>
      <c r="BXI38" s="4560"/>
      <c r="BXJ38" s="4560"/>
      <c r="BXK38" s="4560"/>
      <c r="BXL38" s="4560"/>
      <c r="BXM38" s="4560"/>
      <c r="BXN38" s="4560"/>
      <c r="BXO38" s="4560"/>
      <c r="BXP38" s="4560"/>
      <c r="BXQ38" s="4560"/>
      <c r="BXR38" s="4560"/>
      <c r="BXS38" s="4560"/>
      <c r="BXT38" s="4560"/>
      <c r="BXU38" s="4560"/>
      <c r="BXV38" s="4560"/>
      <c r="BXW38" s="4560"/>
      <c r="BXX38" s="4560"/>
      <c r="BXY38" s="4560"/>
      <c r="BXZ38" s="4560"/>
      <c r="BYA38" s="4560"/>
      <c r="BYB38" s="4560"/>
      <c r="BYC38" s="4560"/>
      <c r="BYD38" s="4560"/>
      <c r="BYE38" s="4560"/>
      <c r="BYF38" s="4560"/>
      <c r="BYG38" s="4560"/>
      <c r="BYH38" s="4560"/>
      <c r="BYI38" s="4560"/>
      <c r="BYJ38" s="4560"/>
      <c r="BYK38" s="4560"/>
      <c r="BYL38" s="4560"/>
      <c r="BYM38" s="4560"/>
      <c r="BYN38" s="4560"/>
      <c r="BYO38" s="4560"/>
      <c r="BYP38" s="4560"/>
      <c r="BYQ38" s="4560"/>
      <c r="BYR38" s="4560"/>
      <c r="BYS38" s="4560"/>
      <c r="BYT38" s="4560"/>
      <c r="BYU38" s="4560"/>
      <c r="BYV38" s="4560"/>
      <c r="BYW38" s="4560"/>
      <c r="BYX38" s="4560"/>
      <c r="BYY38" s="4560"/>
      <c r="BYZ38" s="4560"/>
      <c r="BZA38" s="4560"/>
      <c r="BZB38" s="4560"/>
      <c r="BZC38" s="4560"/>
      <c r="BZD38" s="4560"/>
      <c r="BZE38" s="4560"/>
      <c r="BZF38" s="4560"/>
      <c r="BZG38" s="4560"/>
      <c r="BZH38" s="4560"/>
      <c r="BZI38" s="4560"/>
      <c r="BZJ38" s="4560"/>
      <c r="BZK38" s="4560"/>
      <c r="BZL38" s="4560"/>
      <c r="BZM38" s="4560"/>
      <c r="BZN38" s="4560"/>
      <c r="BZO38" s="4560"/>
      <c r="BZP38" s="4560"/>
      <c r="BZQ38" s="4560"/>
      <c r="BZR38" s="4560"/>
      <c r="BZS38" s="4560"/>
      <c r="BZT38" s="4560"/>
      <c r="BZU38" s="4560"/>
      <c r="BZV38" s="4560"/>
      <c r="BZW38" s="4560"/>
      <c r="BZX38" s="4560"/>
      <c r="BZY38" s="4560"/>
      <c r="BZZ38" s="4560"/>
      <c r="CAA38" s="4560"/>
      <c r="CAB38" s="4560"/>
      <c r="CAC38" s="4560"/>
      <c r="CAD38" s="4560"/>
      <c r="CAE38" s="4560"/>
      <c r="CAF38" s="4560"/>
      <c r="CAG38" s="4560"/>
      <c r="CAH38" s="4560"/>
      <c r="CAI38" s="4560"/>
      <c r="CAJ38" s="4560"/>
      <c r="CAK38" s="4560"/>
      <c r="CAL38" s="4560"/>
      <c r="CAM38" s="4560"/>
      <c r="CAN38" s="4560"/>
      <c r="CAO38" s="4560"/>
      <c r="CAP38" s="4560"/>
      <c r="CAQ38" s="4560"/>
      <c r="CAR38" s="4560"/>
      <c r="CAS38" s="4560"/>
      <c r="CAT38" s="4560"/>
      <c r="CAU38" s="4560"/>
      <c r="CAV38" s="4560"/>
      <c r="CAW38" s="4560"/>
      <c r="CAX38" s="4560"/>
      <c r="CAY38" s="4560"/>
      <c r="CAZ38" s="4560"/>
      <c r="CBA38" s="4560"/>
      <c r="CBB38" s="4560"/>
      <c r="CBC38" s="4560"/>
      <c r="CBD38" s="4560"/>
      <c r="CBE38" s="4560"/>
      <c r="CBF38" s="4560"/>
      <c r="CBG38" s="4560"/>
      <c r="CBH38" s="4560"/>
      <c r="CBI38" s="4560"/>
      <c r="CBJ38" s="4560"/>
      <c r="CBK38" s="4560"/>
      <c r="CBL38" s="4560"/>
      <c r="CBM38" s="4560"/>
      <c r="CBN38" s="4560"/>
      <c r="CBO38" s="4560"/>
      <c r="CBP38" s="4560"/>
      <c r="CBQ38" s="4560"/>
      <c r="CBR38" s="4560"/>
      <c r="CBS38" s="4560"/>
      <c r="CBT38" s="4560"/>
      <c r="CBU38" s="4560"/>
      <c r="CBV38" s="4560"/>
      <c r="CBW38" s="4560"/>
      <c r="CBX38" s="4560"/>
      <c r="CBY38" s="4560"/>
      <c r="CBZ38" s="4560"/>
      <c r="CCA38" s="4560"/>
      <c r="CCB38" s="4560"/>
      <c r="CCC38" s="4560"/>
      <c r="CCD38" s="4560"/>
      <c r="CCE38" s="4560"/>
      <c r="CCF38" s="4560"/>
      <c r="CCG38" s="4560"/>
      <c r="CCH38" s="4560"/>
      <c r="CCI38" s="4560"/>
      <c r="CCJ38" s="4560"/>
      <c r="CCK38" s="4560"/>
      <c r="CCL38" s="4560"/>
      <c r="CCM38" s="4560"/>
      <c r="CCN38" s="4560"/>
      <c r="CCO38" s="4560"/>
      <c r="CCP38" s="4560"/>
      <c r="CCQ38" s="4560"/>
      <c r="CCR38" s="4560"/>
      <c r="CCS38" s="4560"/>
      <c r="CCT38" s="4560"/>
      <c r="CCU38" s="4560"/>
      <c r="CCV38" s="4560"/>
      <c r="CCW38" s="4560"/>
      <c r="CCX38" s="4560"/>
      <c r="CCY38" s="4560"/>
      <c r="CCZ38" s="4560"/>
      <c r="CDA38" s="4560"/>
      <c r="CDB38" s="4560"/>
      <c r="CDC38" s="4560"/>
      <c r="CDD38" s="4560"/>
      <c r="CDE38" s="4560"/>
      <c r="CDF38" s="4560"/>
      <c r="CDG38" s="4560"/>
      <c r="CDH38" s="4560"/>
      <c r="CDI38" s="4560"/>
      <c r="CDJ38" s="4560"/>
      <c r="CDK38" s="4560"/>
      <c r="CDL38" s="4560"/>
      <c r="CDM38" s="4560"/>
      <c r="CDN38" s="4560"/>
      <c r="CDO38" s="4560"/>
      <c r="CDP38" s="4560"/>
      <c r="CDQ38" s="4560"/>
      <c r="CDR38" s="4560"/>
      <c r="CDS38" s="4560"/>
      <c r="CDT38" s="4560"/>
      <c r="CDU38" s="4560"/>
      <c r="CDV38" s="4560"/>
      <c r="CDW38" s="4560"/>
      <c r="CDX38" s="4560"/>
      <c r="CDY38" s="4560"/>
      <c r="CDZ38" s="4560"/>
      <c r="CEA38" s="4560"/>
      <c r="CEB38" s="4560"/>
      <c r="CEC38" s="4560"/>
      <c r="CED38" s="4560"/>
      <c r="CEE38" s="4560"/>
      <c r="CEF38" s="4560"/>
      <c r="CEG38" s="4560"/>
      <c r="CEH38" s="4560"/>
      <c r="CEI38" s="4560"/>
      <c r="CEJ38" s="4560"/>
      <c r="CEK38" s="4560"/>
      <c r="CEL38" s="4560"/>
      <c r="CEM38" s="4560"/>
      <c r="CEN38" s="4560"/>
      <c r="CEO38" s="4560"/>
      <c r="CEP38" s="4560"/>
      <c r="CEQ38" s="4560"/>
      <c r="CER38" s="4560"/>
      <c r="CES38" s="4560"/>
      <c r="CET38" s="4560"/>
      <c r="CEU38" s="4560"/>
      <c r="CEV38" s="4560"/>
      <c r="CEW38" s="4560"/>
      <c r="CEX38" s="4560"/>
      <c r="CEY38" s="4560"/>
      <c r="CEZ38" s="4560"/>
      <c r="CFA38" s="4560"/>
      <c r="CFB38" s="4560"/>
      <c r="CFC38" s="4560"/>
      <c r="CFD38" s="4560"/>
      <c r="CFE38" s="4560"/>
      <c r="CFF38" s="4560"/>
      <c r="CFG38" s="4560"/>
      <c r="CFH38" s="4560"/>
      <c r="CFI38" s="4560"/>
      <c r="CFJ38" s="4560"/>
      <c r="CFK38" s="4560"/>
      <c r="CFL38" s="4560"/>
      <c r="CFM38" s="4560"/>
      <c r="CFN38" s="4560"/>
      <c r="CFO38" s="4560"/>
      <c r="CFP38" s="4560"/>
      <c r="CFQ38" s="4560"/>
      <c r="CFR38" s="4560"/>
      <c r="CFS38" s="4560"/>
      <c r="CFT38" s="4560"/>
      <c r="CFU38" s="4560"/>
      <c r="CFV38" s="4560"/>
      <c r="CFW38" s="4560"/>
      <c r="CFX38" s="4560"/>
      <c r="CFY38" s="4560"/>
      <c r="CFZ38" s="4560"/>
      <c r="CGA38" s="4560"/>
      <c r="CGB38" s="4560"/>
      <c r="CGC38" s="4560"/>
      <c r="CGD38" s="4560"/>
      <c r="CGE38" s="4560"/>
      <c r="CGF38" s="4560"/>
      <c r="CGG38" s="4560"/>
      <c r="CGH38" s="4560"/>
      <c r="CGI38" s="4560"/>
      <c r="CGJ38" s="4560"/>
      <c r="CGK38" s="4560"/>
      <c r="CGL38" s="4560"/>
      <c r="CGM38" s="4560"/>
      <c r="CGN38" s="4560"/>
      <c r="CGO38" s="4560"/>
      <c r="CGP38" s="4560"/>
      <c r="CGQ38" s="4560"/>
      <c r="CGR38" s="4560"/>
      <c r="CGS38" s="4560"/>
      <c r="CGT38" s="4560"/>
      <c r="CGU38" s="4560"/>
      <c r="CGV38" s="4560"/>
      <c r="CGW38" s="4560"/>
      <c r="CGX38" s="4560"/>
      <c r="CGY38" s="4560"/>
      <c r="CGZ38" s="4560"/>
      <c r="CHA38" s="4560"/>
      <c r="CHB38" s="4560"/>
      <c r="CHC38" s="4560"/>
      <c r="CHD38" s="4560"/>
      <c r="CHE38" s="4560"/>
      <c r="CHF38" s="4560"/>
      <c r="CHG38" s="4560"/>
      <c r="CHH38" s="4560"/>
      <c r="CHI38" s="4560"/>
      <c r="CHJ38" s="4560"/>
      <c r="CHK38" s="4560"/>
      <c r="CHL38" s="4560"/>
      <c r="CHM38" s="4560"/>
      <c r="CHN38" s="4560"/>
      <c r="CHO38" s="4560"/>
      <c r="CHP38" s="4560"/>
      <c r="CHQ38" s="4560"/>
      <c r="CHR38" s="4560"/>
      <c r="CHS38" s="4560"/>
      <c r="CHT38" s="4560"/>
      <c r="CHU38" s="4560"/>
      <c r="CHV38" s="4560"/>
      <c r="CHW38" s="4560"/>
      <c r="CHX38" s="4560"/>
      <c r="CHY38" s="4560"/>
      <c r="CHZ38" s="4560"/>
      <c r="CIA38" s="4560"/>
      <c r="CIB38" s="4560"/>
      <c r="CIC38" s="4560"/>
      <c r="CID38" s="4560"/>
      <c r="CIE38" s="4560"/>
      <c r="CIF38" s="4560"/>
      <c r="CIG38" s="4560"/>
      <c r="CIH38" s="4560"/>
      <c r="CII38" s="4560"/>
      <c r="CIJ38" s="4560"/>
      <c r="CIK38" s="4560"/>
      <c r="CIL38" s="4560"/>
      <c r="CIM38" s="4560"/>
      <c r="CIN38" s="4560"/>
      <c r="CIO38" s="4560"/>
      <c r="CIP38" s="4560"/>
      <c r="CIQ38" s="4560"/>
      <c r="CIR38" s="4560"/>
      <c r="CIS38" s="4560"/>
      <c r="CIT38" s="4560"/>
      <c r="CIU38" s="4560"/>
      <c r="CIV38" s="4560"/>
      <c r="CIW38" s="4560"/>
      <c r="CIX38" s="4560"/>
      <c r="CIY38" s="4560"/>
      <c r="CIZ38" s="4560"/>
      <c r="CJA38" s="4560"/>
      <c r="CJB38" s="4560"/>
      <c r="CJC38" s="4560"/>
      <c r="CJD38" s="4560"/>
      <c r="CJE38" s="4560"/>
      <c r="CJF38" s="4560"/>
      <c r="CJG38" s="4560"/>
      <c r="CJH38" s="4560"/>
      <c r="CJI38" s="4560"/>
      <c r="CJJ38" s="4560"/>
      <c r="CJK38" s="4560"/>
      <c r="CJL38" s="4560"/>
      <c r="CJM38" s="4560"/>
      <c r="CJN38" s="4560"/>
      <c r="CJO38" s="4560"/>
      <c r="CJP38" s="4560"/>
      <c r="CJQ38" s="4560"/>
      <c r="CJR38" s="4560"/>
      <c r="CJS38" s="4560"/>
      <c r="CJT38" s="4560"/>
      <c r="CJU38" s="4560"/>
      <c r="CJV38" s="4560"/>
      <c r="CJW38" s="4560"/>
      <c r="CJX38" s="4560"/>
      <c r="CJY38" s="4560"/>
      <c r="CJZ38" s="4560"/>
      <c r="CKA38" s="4560"/>
      <c r="CKB38" s="4560"/>
      <c r="CKC38" s="4560"/>
      <c r="CKD38" s="4560"/>
      <c r="CKE38" s="4560"/>
      <c r="CKF38" s="4560"/>
      <c r="CKG38" s="4560"/>
      <c r="CKH38" s="4560"/>
      <c r="CKI38" s="4560"/>
      <c r="CKJ38" s="4560"/>
      <c r="CKK38" s="4560"/>
      <c r="CKL38" s="4560"/>
      <c r="CKM38" s="4560"/>
      <c r="CKN38" s="4560"/>
      <c r="CKO38" s="4560"/>
      <c r="CKP38" s="4560"/>
      <c r="CKQ38" s="4560"/>
      <c r="CKR38" s="4560"/>
      <c r="CKS38" s="4560"/>
      <c r="CKT38" s="4560"/>
      <c r="CKU38" s="4560"/>
      <c r="CKV38" s="4560"/>
      <c r="CKW38" s="4560"/>
      <c r="CKX38" s="4560"/>
      <c r="CKY38" s="4560"/>
      <c r="CKZ38" s="4560"/>
      <c r="CLA38" s="4560"/>
      <c r="CLB38" s="4560"/>
      <c r="CLC38" s="4560"/>
      <c r="CLD38" s="4560"/>
      <c r="CLE38" s="4560"/>
      <c r="CLF38" s="4560"/>
      <c r="CLG38" s="4560"/>
      <c r="CLH38" s="4560"/>
      <c r="CLI38" s="4560"/>
      <c r="CLJ38" s="4560"/>
      <c r="CLK38" s="4560"/>
      <c r="CLL38" s="4560"/>
      <c r="CLM38" s="4560"/>
      <c r="CLN38" s="4560"/>
      <c r="CLO38" s="4560"/>
      <c r="CLP38" s="4560"/>
      <c r="CLQ38" s="4560"/>
      <c r="CLR38" s="4560"/>
      <c r="CLS38" s="4560"/>
      <c r="CLT38" s="4560"/>
      <c r="CLU38" s="4560"/>
      <c r="CLV38" s="4560"/>
      <c r="CLW38" s="4560"/>
      <c r="CLX38" s="4560"/>
      <c r="CLY38" s="4560"/>
      <c r="CLZ38" s="4560"/>
      <c r="CMA38" s="4560"/>
      <c r="CMB38" s="4560"/>
      <c r="CMC38" s="4560"/>
      <c r="CMD38" s="4560"/>
      <c r="CME38" s="4560"/>
      <c r="CMF38" s="4560"/>
      <c r="CMG38" s="4560"/>
      <c r="CMH38" s="4560"/>
      <c r="CMI38" s="4560"/>
      <c r="CMJ38" s="4560"/>
      <c r="CMK38" s="4560"/>
      <c r="CML38" s="4560"/>
      <c r="CMM38" s="4560"/>
      <c r="CMN38" s="4560"/>
      <c r="CMO38" s="4560"/>
      <c r="CMP38" s="4560"/>
      <c r="CMQ38" s="4560"/>
      <c r="CMR38" s="4560"/>
      <c r="CMS38" s="4560"/>
      <c r="CMT38" s="4560"/>
      <c r="CMU38" s="4560"/>
      <c r="CMV38" s="4560"/>
      <c r="CMW38" s="4560"/>
      <c r="CMX38" s="4560"/>
      <c r="CMY38" s="4560"/>
      <c r="CMZ38" s="4560"/>
      <c r="CNA38" s="4560"/>
      <c r="CNB38" s="4560"/>
      <c r="CNC38" s="4560"/>
      <c r="CND38" s="4560"/>
      <c r="CNE38" s="4560"/>
      <c r="CNF38" s="4560"/>
      <c r="CNG38" s="4560"/>
      <c r="CNH38" s="4560"/>
      <c r="CNI38" s="4560"/>
      <c r="CNJ38" s="4560"/>
      <c r="CNK38" s="4560"/>
      <c r="CNL38" s="4560"/>
      <c r="CNM38" s="4560"/>
      <c r="CNN38" s="4560"/>
      <c r="CNO38" s="4560"/>
      <c r="CNP38" s="4560"/>
      <c r="CNQ38" s="4560"/>
      <c r="CNR38" s="4560"/>
      <c r="CNS38" s="4560"/>
      <c r="CNT38" s="4560"/>
      <c r="CNU38" s="4560"/>
      <c r="CNV38" s="4560"/>
      <c r="CNW38" s="4560"/>
      <c r="CNX38" s="4560"/>
      <c r="CNY38" s="4560"/>
      <c r="CNZ38" s="4560"/>
      <c r="COA38" s="4560"/>
      <c r="COB38" s="4560"/>
      <c r="COC38" s="4560"/>
      <c r="COD38" s="4560"/>
      <c r="COE38" s="4560"/>
      <c r="COF38" s="4560"/>
      <c r="COG38" s="4560"/>
      <c r="COH38" s="4560"/>
      <c r="COI38" s="4560"/>
      <c r="COJ38" s="4560"/>
      <c r="COK38" s="4560"/>
      <c r="COL38" s="4560"/>
      <c r="COM38" s="4560"/>
      <c r="CON38" s="4560"/>
      <c r="COO38" s="4560"/>
      <c r="COP38" s="4560"/>
      <c r="COQ38" s="4560"/>
      <c r="COR38" s="4560"/>
      <c r="COS38" s="4560"/>
      <c r="COT38" s="4560"/>
      <c r="COU38" s="4560"/>
      <c r="COV38" s="4560"/>
      <c r="COW38" s="4560"/>
      <c r="COX38" s="4560"/>
      <c r="COY38" s="4560"/>
      <c r="COZ38" s="4560"/>
      <c r="CPA38" s="4560"/>
      <c r="CPB38" s="4560"/>
      <c r="CPC38" s="4560"/>
      <c r="CPD38" s="4560"/>
      <c r="CPE38" s="4560"/>
      <c r="CPF38" s="4560"/>
      <c r="CPG38" s="4560"/>
      <c r="CPH38" s="4560"/>
      <c r="CPI38" s="4560"/>
      <c r="CPJ38" s="4560"/>
      <c r="CPK38" s="4560"/>
      <c r="CPL38" s="4560"/>
      <c r="CPM38" s="4560"/>
      <c r="CPN38" s="4560"/>
      <c r="CPO38" s="4560"/>
      <c r="CPP38" s="4560"/>
      <c r="CPQ38" s="4560"/>
      <c r="CPR38" s="4560"/>
      <c r="CPS38" s="4560"/>
      <c r="CPT38" s="4560"/>
      <c r="CPU38" s="4560"/>
      <c r="CPV38" s="4560"/>
      <c r="CPW38" s="4560"/>
      <c r="CPX38" s="4560"/>
      <c r="CPY38" s="4560"/>
      <c r="CPZ38" s="4560"/>
      <c r="CQA38" s="4560"/>
      <c r="CQB38" s="4560"/>
      <c r="CQC38" s="4560"/>
      <c r="CQD38" s="4560"/>
      <c r="CQE38" s="4560"/>
      <c r="CQF38" s="4560"/>
      <c r="CQG38" s="4560"/>
      <c r="CQH38" s="4560"/>
      <c r="CQI38" s="4560"/>
      <c r="CQJ38" s="4560"/>
      <c r="CQK38" s="4560"/>
      <c r="CQL38" s="4560"/>
      <c r="CQM38" s="4560"/>
      <c r="CQN38" s="4560"/>
      <c r="CQO38" s="4560"/>
      <c r="CQP38" s="4560"/>
      <c r="CQQ38" s="4560"/>
      <c r="CQR38" s="4560"/>
      <c r="CQS38" s="4560"/>
      <c r="CQT38" s="4560"/>
      <c r="CQU38" s="4560"/>
      <c r="CQV38" s="4560"/>
      <c r="CQW38" s="4560"/>
      <c r="CQX38" s="4560"/>
      <c r="CQY38" s="4560"/>
      <c r="CQZ38" s="4560"/>
      <c r="CRA38" s="4560"/>
      <c r="CRB38" s="4560"/>
      <c r="CRC38" s="4560"/>
      <c r="CRD38" s="4560"/>
      <c r="CRE38" s="4560"/>
      <c r="CRF38" s="4560"/>
      <c r="CRG38" s="4560"/>
      <c r="CRH38" s="4560"/>
      <c r="CRI38" s="4560"/>
      <c r="CRJ38" s="4560"/>
      <c r="CRK38" s="4560"/>
      <c r="CRL38" s="4560"/>
      <c r="CRM38" s="4560"/>
      <c r="CRN38" s="4560"/>
      <c r="CRO38" s="4560"/>
      <c r="CRP38" s="4560"/>
      <c r="CRQ38" s="4560"/>
      <c r="CRR38" s="4560"/>
      <c r="CRS38" s="4560"/>
      <c r="CRT38" s="4560"/>
      <c r="CRU38" s="4560"/>
      <c r="CRV38" s="4560"/>
      <c r="CRW38" s="4560"/>
      <c r="CRX38" s="4560"/>
      <c r="CRY38" s="4560"/>
      <c r="CRZ38" s="4560"/>
      <c r="CSA38" s="4560"/>
      <c r="CSB38" s="4560"/>
      <c r="CSC38" s="4560"/>
      <c r="CSD38" s="4560"/>
      <c r="CSE38" s="4560"/>
      <c r="CSF38" s="4560"/>
      <c r="CSG38" s="4560"/>
      <c r="CSH38" s="4560"/>
      <c r="CSI38" s="4560"/>
      <c r="CSJ38" s="4560"/>
      <c r="CSK38" s="4560"/>
      <c r="CSL38" s="4560"/>
      <c r="CSM38" s="4560"/>
      <c r="CSN38" s="4560"/>
      <c r="CSO38" s="4560"/>
      <c r="CSP38" s="4560"/>
      <c r="CSQ38" s="4560"/>
      <c r="CSR38" s="4560"/>
      <c r="CSS38" s="4560"/>
      <c r="CST38" s="4560"/>
      <c r="CSU38" s="4560"/>
      <c r="CSV38" s="4560"/>
      <c r="CSW38" s="4560"/>
      <c r="CSX38" s="4560"/>
      <c r="CSY38" s="4560"/>
      <c r="CSZ38" s="4560"/>
      <c r="CTA38" s="4560"/>
      <c r="CTB38" s="4560"/>
      <c r="CTC38" s="4560"/>
      <c r="CTD38" s="4560"/>
      <c r="CTE38" s="4560"/>
      <c r="CTF38" s="4560"/>
      <c r="CTG38" s="4560"/>
      <c r="CTH38" s="4560"/>
      <c r="CTI38" s="4560"/>
      <c r="CTJ38" s="4560"/>
      <c r="CTK38" s="4560"/>
      <c r="CTL38" s="4560"/>
      <c r="CTM38" s="4560"/>
      <c r="CTN38" s="4560"/>
      <c r="CTO38" s="4560"/>
      <c r="CTP38" s="4560"/>
      <c r="CTQ38" s="4560"/>
      <c r="CTR38" s="4560"/>
      <c r="CTS38" s="4560"/>
      <c r="CTT38" s="4560"/>
      <c r="CTU38" s="4560"/>
      <c r="CTV38" s="4560"/>
      <c r="CTW38" s="4560"/>
      <c r="CTX38" s="4560"/>
      <c r="CTY38" s="4560"/>
      <c r="CTZ38" s="4560"/>
      <c r="CUA38" s="4560"/>
      <c r="CUB38" s="4560"/>
      <c r="CUC38" s="4560"/>
      <c r="CUD38" s="4560"/>
      <c r="CUE38" s="4560"/>
      <c r="CUF38" s="4560"/>
      <c r="CUG38" s="4560"/>
      <c r="CUH38" s="4560"/>
      <c r="CUI38" s="4560"/>
      <c r="CUJ38" s="4560"/>
      <c r="CUK38" s="4560"/>
      <c r="CUL38" s="4560"/>
      <c r="CUM38" s="4560"/>
      <c r="CUN38" s="4560"/>
      <c r="CUO38" s="4560"/>
      <c r="CUP38" s="4560"/>
      <c r="CUQ38" s="4560"/>
      <c r="CUR38" s="4560"/>
      <c r="CUS38" s="4560"/>
      <c r="CUT38" s="4560"/>
      <c r="CUU38" s="4560"/>
      <c r="CUV38" s="4560"/>
      <c r="CUW38" s="4560"/>
      <c r="CUX38" s="4560"/>
      <c r="CUY38" s="4560"/>
      <c r="CUZ38" s="4560"/>
      <c r="CVA38" s="4560"/>
      <c r="CVB38" s="4560"/>
      <c r="CVC38" s="4560"/>
      <c r="CVD38" s="4560"/>
      <c r="CVE38" s="4560"/>
      <c r="CVF38" s="4560"/>
      <c r="CVG38" s="4560"/>
      <c r="CVH38" s="4560"/>
      <c r="CVI38" s="4560"/>
      <c r="CVJ38" s="4560"/>
      <c r="CVK38" s="4560"/>
      <c r="CVL38" s="4560"/>
      <c r="CVM38" s="4560"/>
      <c r="CVN38" s="4560"/>
      <c r="CVO38" s="4560"/>
      <c r="CVP38" s="4560"/>
      <c r="CVQ38" s="4560"/>
      <c r="CVR38" s="4560"/>
      <c r="CVS38" s="4560"/>
      <c r="CVT38" s="4560"/>
      <c r="CVU38" s="4560"/>
      <c r="CVV38" s="4560"/>
      <c r="CVW38" s="4560"/>
      <c r="CVX38" s="4560"/>
      <c r="CVY38" s="4560"/>
      <c r="CVZ38" s="4560"/>
      <c r="CWA38" s="4560"/>
      <c r="CWB38" s="4560"/>
      <c r="CWC38" s="4560"/>
      <c r="CWD38" s="4560"/>
      <c r="CWE38" s="4560"/>
      <c r="CWF38" s="4560"/>
      <c r="CWG38" s="4560"/>
      <c r="CWH38" s="4560"/>
      <c r="CWI38" s="4560"/>
      <c r="CWJ38" s="4560"/>
      <c r="CWK38" s="4560"/>
      <c r="CWL38" s="4560"/>
      <c r="CWM38" s="4560"/>
      <c r="CWN38" s="4560"/>
      <c r="CWO38" s="4560"/>
      <c r="CWP38" s="4560"/>
      <c r="CWQ38" s="4560"/>
      <c r="CWR38" s="4560"/>
      <c r="CWS38" s="4560"/>
      <c r="CWT38" s="4560"/>
      <c r="CWU38" s="4560"/>
      <c r="CWV38" s="4560"/>
      <c r="CWW38" s="4560"/>
      <c r="CWX38" s="4560"/>
      <c r="CWY38" s="4560"/>
      <c r="CWZ38" s="4560"/>
      <c r="CXA38" s="4560"/>
      <c r="CXB38" s="4560"/>
      <c r="CXC38" s="4560"/>
      <c r="CXD38" s="4560"/>
      <c r="CXE38" s="4560"/>
      <c r="CXF38" s="4560"/>
      <c r="CXG38" s="4560"/>
      <c r="CXH38" s="4560"/>
      <c r="CXI38" s="4560"/>
      <c r="CXJ38" s="4560"/>
      <c r="CXK38" s="4560"/>
      <c r="CXL38" s="4560"/>
      <c r="CXM38" s="4560"/>
      <c r="CXN38" s="4560"/>
      <c r="CXO38" s="4560"/>
      <c r="CXP38" s="4560"/>
      <c r="CXQ38" s="4560"/>
      <c r="CXR38" s="4560"/>
      <c r="CXS38" s="4560"/>
      <c r="CXT38" s="4560"/>
      <c r="CXU38" s="4560"/>
      <c r="CXV38" s="4560"/>
      <c r="CXW38" s="4560"/>
      <c r="CXX38" s="4560"/>
      <c r="CXY38" s="4560"/>
      <c r="CXZ38" s="4560"/>
      <c r="CYA38" s="4560"/>
      <c r="CYB38" s="4560"/>
      <c r="CYC38" s="4560"/>
      <c r="CYD38" s="4560"/>
      <c r="CYE38" s="4560"/>
      <c r="CYF38" s="4560"/>
      <c r="CYG38" s="4560"/>
      <c r="CYH38" s="4560"/>
      <c r="CYI38" s="4560"/>
      <c r="CYJ38" s="4560"/>
      <c r="CYK38" s="4560"/>
      <c r="CYL38" s="4560"/>
      <c r="CYM38" s="4560"/>
      <c r="CYN38" s="4560"/>
      <c r="CYO38" s="4560"/>
      <c r="CYP38" s="4560"/>
      <c r="CYQ38" s="4560"/>
      <c r="CYR38" s="4560"/>
      <c r="CYS38" s="4560"/>
      <c r="CYT38" s="4560"/>
      <c r="CYU38" s="4560"/>
      <c r="CYV38" s="4560"/>
      <c r="CYW38" s="4560"/>
      <c r="CYX38" s="4560"/>
      <c r="CYY38" s="4560"/>
      <c r="CYZ38" s="4560"/>
      <c r="CZA38" s="4560"/>
      <c r="CZB38" s="4560"/>
      <c r="CZC38" s="4560"/>
      <c r="CZD38" s="4560"/>
      <c r="CZE38" s="4560"/>
      <c r="CZF38" s="4560"/>
      <c r="CZG38" s="4560"/>
      <c r="CZH38" s="4560"/>
      <c r="CZI38" s="4560"/>
      <c r="CZJ38" s="4560"/>
      <c r="CZK38" s="4560"/>
      <c r="CZL38" s="4560"/>
      <c r="CZM38" s="4560"/>
      <c r="CZN38" s="4560"/>
      <c r="CZO38" s="4560"/>
      <c r="CZP38" s="4560"/>
      <c r="CZQ38" s="4560"/>
      <c r="CZR38" s="4560"/>
      <c r="CZS38" s="4560"/>
      <c r="CZT38" s="4560"/>
      <c r="CZU38" s="4560"/>
      <c r="CZV38" s="4560"/>
      <c r="CZW38" s="4560"/>
      <c r="CZX38" s="4560"/>
      <c r="CZY38" s="4560"/>
      <c r="CZZ38" s="4560"/>
      <c r="DAA38" s="4560"/>
      <c r="DAB38" s="4560"/>
      <c r="DAC38" s="4560"/>
      <c r="DAD38" s="4560"/>
      <c r="DAE38" s="4560"/>
      <c r="DAF38" s="4560"/>
      <c r="DAG38" s="4560"/>
      <c r="DAH38" s="4560"/>
      <c r="DAI38" s="4560"/>
      <c r="DAJ38" s="4560"/>
      <c r="DAK38" s="4560"/>
      <c r="DAL38" s="4560"/>
      <c r="DAM38" s="4560"/>
      <c r="DAN38" s="4560"/>
      <c r="DAO38" s="4560"/>
      <c r="DAP38" s="4560"/>
      <c r="DAQ38" s="4560"/>
      <c r="DAR38" s="4560"/>
      <c r="DAS38" s="4560"/>
      <c r="DAT38" s="4560"/>
      <c r="DAU38" s="4560"/>
      <c r="DAV38" s="4560"/>
      <c r="DAW38" s="4560"/>
      <c r="DAX38" s="4560"/>
      <c r="DAY38" s="4560"/>
      <c r="DAZ38" s="4560"/>
      <c r="DBA38" s="4560"/>
      <c r="DBB38" s="4560"/>
      <c r="DBC38" s="4560"/>
      <c r="DBD38" s="4560"/>
      <c r="DBE38" s="4560"/>
      <c r="DBF38" s="4560"/>
      <c r="DBG38" s="4560"/>
      <c r="DBH38" s="4560"/>
      <c r="DBI38" s="4560"/>
      <c r="DBJ38" s="4560"/>
      <c r="DBK38" s="4560"/>
      <c r="DBL38" s="4560"/>
      <c r="DBM38" s="4560"/>
      <c r="DBN38" s="4560"/>
      <c r="DBO38" s="4560"/>
      <c r="DBP38" s="4560"/>
      <c r="DBQ38" s="4560"/>
      <c r="DBR38" s="4560"/>
      <c r="DBS38" s="4560"/>
      <c r="DBT38" s="4560"/>
      <c r="DBU38" s="4560"/>
      <c r="DBV38" s="4560"/>
      <c r="DBW38" s="4560"/>
      <c r="DBX38" s="4560"/>
      <c r="DBY38" s="4560"/>
      <c r="DBZ38" s="4560"/>
      <c r="DCA38" s="4560"/>
      <c r="DCB38" s="4560"/>
      <c r="DCC38" s="4560"/>
      <c r="DCD38" s="4560"/>
      <c r="DCE38" s="4560"/>
      <c r="DCF38" s="4560"/>
      <c r="DCG38" s="4560"/>
      <c r="DCH38" s="4560"/>
      <c r="DCI38" s="4560"/>
      <c r="DCJ38" s="4560"/>
      <c r="DCK38" s="4560"/>
      <c r="DCL38" s="4560"/>
      <c r="DCM38" s="4560"/>
      <c r="DCN38" s="4560"/>
      <c r="DCO38" s="4560"/>
      <c r="DCP38" s="4560"/>
      <c r="DCQ38" s="4560"/>
      <c r="DCR38" s="4560"/>
      <c r="DCS38" s="4560"/>
      <c r="DCT38" s="4560"/>
      <c r="DCU38" s="4560"/>
      <c r="DCV38" s="4560"/>
      <c r="DCW38" s="4560"/>
      <c r="DCX38" s="4560"/>
      <c r="DCY38" s="4560"/>
      <c r="DCZ38" s="4560"/>
      <c r="DDA38" s="4560"/>
      <c r="DDB38" s="4560"/>
      <c r="DDC38" s="4560"/>
      <c r="DDD38" s="4560"/>
      <c r="DDE38" s="4560"/>
      <c r="DDF38" s="4560"/>
      <c r="DDG38" s="4560"/>
      <c r="DDH38" s="4560"/>
      <c r="DDI38" s="4560"/>
      <c r="DDJ38" s="4560"/>
      <c r="DDK38" s="4560"/>
      <c r="DDL38" s="4560"/>
      <c r="DDM38" s="4560"/>
      <c r="DDN38" s="4560"/>
      <c r="DDO38" s="4560"/>
      <c r="DDP38" s="4560"/>
      <c r="DDQ38" s="4560"/>
      <c r="DDR38" s="4560"/>
      <c r="DDS38" s="4560"/>
      <c r="DDT38" s="4560"/>
      <c r="DDU38" s="4560"/>
      <c r="DDV38" s="4560"/>
      <c r="DDW38" s="4560"/>
      <c r="DDX38" s="4560"/>
      <c r="DDY38" s="4560"/>
      <c r="DDZ38" s="4560"/>
      <c r="DEA38" s="4560"/>
      <c r="DEB38" s="4560"/>
      <c r="DEC38" s="4560"/>
      <c r="DED38" s="4560"/>
      <c r="DEE38" s="4560"/>
      <c r="DEF38" s="4560"/>
      <c r="DEG38" s="4560"/>
      <c r="DEH38" s="4560"/>
      <c r="DEI38" s="4560"/>
      <c r="DEJ38" s="4560"/>
      <c r="DEK38" s="4560"/>
      <c r="DEL38" s="4560"/>
      <c r="DEM38" s="4560"/>
      <c r="DEN38" s="4560"/>
      <c r="DEO38" s="4560"/>
      <c r="DEP38" s="4560"/>
      <c r="DEQ38" s="4560"/>
      <c r="DER38" s="4560"/>
      <c r="DES38" s="4560"/>
      <c r="DET38" s="4560"/>
      <c r="DEU38" s="4560"/>
      <c r="DEV38" s="4560"/>
      <c r="DEW38" s="4560"/>
      <c r="DEX38" s="4560"/>
      <c r="DEY38" s="4560"/>
      <c r="DEZ38" s="4560"/>
      <c r="DFA38" s="4560"/>
      <c r="DFB38" s="4560"/>
      <c r="DFC38" s="4560"/>
      <c r="DFD38" s="4560"/>
      <c r="DFE38" s="4560"/>
      <c r="DFF38" s="4560"/>
      <c r="DFG38" s="4560"/>
      <c r="DFH38" s="4560"/>
      <c r="DFI38" s="4560"/>
      <c r="DFJ38" s="4560"/>
      <c r="DFK38" s="4560"/>
      <c r="DFL38" s="4560"/>
      <c r="DFM38" s="4560"/>
      <c r="DFN38" s="4560"/>
      <c r="DFO38" s="4560"/>
      <c r="DFP38" s="4560"/>
      <c r="DFQ38" s="4560"/>
      <c r="DFR38" s="4560"/>
      <c r="DFS38" s="4560"/>
      <c r="DFT38" s="4560"/>
      <c r="DFU38" s="4560"/>
      <c r="DFV38" s="4560"/>
      <c r="DFW38" s="4560"/>
      <c r="DFX38" s="4560"/>
      <c r="DFY38" s="4560"/>
      <c r="DFZ38" s="4560"/>
      <c r="DGA38" s="4560"/>
      <c r="DGB38" s="4560"/>
      <c r="DGC38" s="4560"/>
      <c r="DGD38" s="4560"/>
      <c r="DGE38" s="4560"/>
      <c r="DGF38" s="4560"/>
      <c r="DGG38" s="4560"/>
      <c r="DGH38" s="4560"/>
      <c r="DGI38" s="4560"/>
      <c r="DGJ38" s="4560"/>
      <c r="DGK38" s="4560"/>
      <c r="DGL38" s="4560"/>
      <c r="DGM38" s="4560"/>
      <c r="DGN38" s="4560"/>
      <c r="DGO38" s="4560"/>
      <c r="DGP38" s="4560"/>
      <c r="DGQ38" s="4560"/>
      <c r="DGR38" s="4560"/>
      <c r="DGS38" s="4560"/>
      <c r="DGT38" s="4560"/>
      <c r="DGU38" s="4560"/>
      <c r="DGV38" s="4560"/>
      <c r="DGW38" s="4560"/>
      <c r="DGX38" s="4560"/>
      <c r="DGY38" s="4560"/>
      <c r="DGZ38" s="4560"/>
      <c r="DHA38" s="4560"/>
      <c r="DHB38" s="4560"/>
      <c r="DHC38" s="4560"/>
      <c r="DHD38" s="4560"/>
      <c r="DHE38" s="4560"/>
      <c r="DHF38" s="4560"/>
      <c r="DHG38" s="4560"/>
      <c r="DHH38" s="4560"/>
      <c r="DHI38" s="4560"/>
      <c r="DHJ38" s="4560"/>
      <c r="DHK38" s="4560"/>
      <c r="DHL38" s="4560"/>
      <c r="DHM38" s="4560"/>
      <c r="DHN38" s="4560"/>
      <c r="DHO38" s="4560"/>
      <c r="DHP38" s="4560"/>
      <c r="DHQ38" s="4560"/>
      <c r="DHR38" s="4560"/>
      <c r="DHS38" s="4560"/>
      <c r="DHT38" s="4560"/>
      <c r="DHU38" s="4560"/>
      <c r="DHV38" s="4560"/>
      <c r="DHW38" s="4560"/>
      <c r="DHX38" s="4560"/>
      <c r="DHY38" s="4560"/>
      <c r="DHZ38" s="4560"/>
      <c r="DIA38" s="4560"/>
      <c r="DIB38" s="4560"/>
      <c r="DIC38" s="4560"/>
      <c r="DID38" s="4560"/>
      <c r="DIE38" s="4560"/>
      <c r="DIF38" s="4560"/>
      <c r="DIG38" s="4560"/>
      <c r="DIH38" s="4560"/>
      <c r="DII38" s="4560"/>
      <c r="DIJ38" s="4560"/>
      <c r="DIK38" s="4560"/>
      <c r="DIL38" s="4560"/>
      <c r="DIM38" s="4560"/>
      <c r="DIN38" s="4560"/>
      <c r="DIO38" s="4560"/>
      <c r="DIP38" s="4560"/>
      <c r="DIQ38" s="4560"/>
      <c r="DIR38" s="4560"/>
      <c r="DIS38" s="4560"/>
      <c r="DIT38" s="4560"/>
      <c r="DIU38" s="4560"/>
      <c r="DIV38" s="4560"/>
      <c r="DIW38" s="4560"/>
      <c r="DIX38" s="4560"/>
      <c r="DIY38" s="4560"/>
      <c r="DIZ38" s="4560"/>
      <c r="DJA38" s="4560"/>
      <c r="DJB38" s="4560"/>
      <c r="DJC38" s="4560"/>
      <c r="DJD38" s="4560"/>
      <c r="DJE38" s="4560"/>
      <c r="DJF38" s="4560"/>
      <c r="DJG38" s="4560"/>
      <c r="DJH38" s="4560"/>
      <c r="DJI38" s="4560"/>
      <c r="DJJ38" s="4560"/>
      <c r="DJK38" s="4560"/>
      <c r="DJL38" s="4560"/>
      <c r="DJM38" s="4560"/>
      <c r="DJN38" s="4560"/>
      <c r="DJO38" s="4560"/>
      <c r="DJP38" s="4560"/>
      <c r="DJQ38" s="4560"/>
      <c r="DJR38" s="4560"/>
      <c r="DJS38" s="4560"/>
      <c r="DJT38" s="4560"/>
      <c r="DJU38" s="4560"/>
      <c r="DJV38" s="4560"/>
      <c r="DJW38" s="4560"/>
      <c r="DJX38" s="4560"/>
      <c r="DJY38" s="4560"/>
      <c r="DJZ38" s="4560"/>
      <c r="DKA38" s="4560"/>
      <c r="DKB38" s="4560"/>
      <c r="DKC38" s="4560"/>
      <c r="DKD38" s="4560"/>
      <c r="DKE38" s="4560"/>
      <c r="DKF38" s="4560"/>
      <c r="DKG38" s="4560"/>
      <c r="DKH38" s="4560"/>
      <c r="DKI38" s="4560"/>
      <c r="DKJ38" s="4560"/>
      <c r="DKK38" s="4560"/>
      <c r="DKL38" s="4560"/>
      <c r="DKM38" s="4560"/>
      <c r="DKN38" s="4560"/>
      <c r="DKO38" s="4560"/>
      <c r="DKP38" s="4560"/>
      <c r="DKQ38" s="4560"/>
      <c r="DKR38" s="4560"/>
      <c r="DKS38" s="4560"/>
      <c r="DKT38" s="4560"/>
      <c r="DKU38" s="4560"/>
      <c r="DKV38" s="4560"/>
      <c r="DKW38" s="4560"/>
      <c r="DKX38" s="4560"/>
      <c r="DKY38" s="4560"/>
      <c r="DKZ38" s="4560"/>
      <c r="DLA38" s="4560"/>
      <c r="DLB38" s="4560"/>
      <c r="DLC38" s="4560"/>
      <c r="DLD38" s="4560"/>
      <c r="DLE38" s="4560"/>
      <c r="DLF38" s="4560"/>
      <c r="DLG38" s="4560"/>
      <c r="DLH38" s="4560"/>
      <c r="DLI38" s="4560"/>
      <c r="DLJ38" s="4560"/>
      <c r="DLK38" s="4560"/>
      <c r="DLL38" s="4560"/>
      <c r="DLM38" s="4560"/>
      <c r="DLN38" s="4560"/>
      <c r="DLO38" s="4560"/>
      <c r="DLP38" s="4560"/>
      <c r="DLQ38" s="4560"/>
      <c r="DLR38" s="4560"/>
      <c r="DLS38" s="4560"/>
      <c r="DLT38" s="4560"/>
      <c r="DLU38" s="4560"/>
      <c r="DLV38" s="4560"/>
      <c r="DLW38" s="4560"/>
      <c r="DLX38" s="4560"/>
      <c r="DLY38" s="4560"/>
      <c r="DLZ38" s="4560"/>
      <c r="DMA38" s="4560"/>
      <c r="DMB38" s="4560"/>
      <c r="DMC38" s="4560"/>
      <c r="DMD38" s="4560"/>
      <c r="DME38" s="4560"/>
      <c r="DMF38" s="4560"/>
      <c r="DMG38" s="4560"/>
      <c r="DMH38" s="4560"/>
      <c r="DMI38" s="4560"/>
      <c r="DMJ38" s="4560"/>
      <c r="DMK38" s="4560"/>
      <c r="DML38" s="4560"/>
      <c r="DMM38" s="4560"/>
      <c r="DMN38" s="4560"/>
      <c r="DMO38" s="4560"/>
      <c r="DMP38" s="4560"/>
      <c r="DMQ38" s="4560"/>
      <c r="DMR38" s="4560"/>
      <c r="DMS38" s="4560"/>
      <c r="DMT38" s="4560"/>
      <c r="DMU38" s="4560"/>
      <c r="DMV38" s="4560"/>
      <c r="DMW38" s="4560"/>
      <c r="DMX38" s="4560"/>
      <c r="DMY38" s="4560"/>
      <c r="DMZ38" s="4560"/>
      <c r="DNA38" s="4560"/>
      <c r="DNB38" s="4560"/>
      <c r="DNC38" s="4560"/>
      <c r="DND38" s="4560"/>
      <c r="DNE38" s="4560"/>
      <c r="DNF38" s="4560"/>
      <c r="DNG38" s="4560"/>
      <c r="DNH38" s="4560"/>
      <c r="DNI38" s="4560"/>
      <c r="DNJ38" s="4560"/>
      <c r="DNK38" s="4560"/>
      <c r="DNL38" s="4560"/>
      <c r="DNM38" s="4560"/>
      <c r="DNN38" s="4560"/>
      <c r="DNO38" s="4560"/>
      <c r="DNP38" s="4560"/>
      <c r="DNQ38" s="4560"/>
      <c r="DNR38" s="4560"/>
      <c r="DNS38" s="4560"/>
      <c r="DNT38" s="4560"/>
      <c r="DNU38" s="4560"/>
      <c r="DNV38" s="4560"/>
      <c r="DNW38" s="4560"/>
      <c r="DNX38" s="4560"/>
      <c r="DNY38" s="4560"/>
      <c r="DNZ38" s="4560"/>
      <c r="DOA38" s="4560"/>
      <c r="DOB38" s="4560"/>
      <c r="DOC38" s="4560"/>
      <c r="DOD38" s="4560"/>
      <c r="DOE38" s="4560"/>
      <c r="DOF38" s="4560"/>
      <c r="DOG38" s="4560"/>
      <c r="DOH38" s="4560"/>
      <c r="DOI38" s="4560"/>
      <c r="DOJ38" s="4560"/>
      <c r="DOK38" s="4560"/>
      <c r="DOL38" s="4560"/>
      <c r="DOM38" s="4560"/>
      <c r="DON38" s="4560"/>
      <c r="DOO38" s="4560"/>
      <c r="DOP38" s="4560"/>
      <c r="DOQ38" s="4560"/>
      <c r="DOR38" s="4560"/>
      <c r="DOS38" s="4560"/>
      <c r="DOT38" s="4560"/>
      <c r="DOU38" s="4560"/>
      <c r="DOV38" s="4560"/>
      <c r="DOW38" s="4560"/>
      <c r="DOX38" s="4560"/>
      <c r="DOY38" s="4560"/>
      <c r="DOZ38" s="4560"/>
      <c r="DPA38" s="4560"/>
      <c r="DPB38" s="4560"/>
      <c r="DPC38" s="4560"/>
      <c r="DPD38" s="4560"/>
      <c r="DPE38" s="4560"/>
      <c r="DPF38" s="4560"/>
      <c r="DPG38" s="4560"/>
      <c r="DPH38" s="4560"/>
      <c r="DPI38" s="4560"/>
      <c r="DPJ38" s="4560"/>
      <c r="DPK38" s="4560"/>
      <c r="DPL38" s="4560"/>
      <c r="DPM38" s="4560"/>
      <c r="DPN38" s="4560"/>
      <c r="DPO38" s="4560"/>
      <c r="DPP38" s="4560"/>
      <c r="DPQ38" s="4560"/>
      <c r="DPR38" s="4560"/>
      <c r="DPS38" s="4560"/>
      <c r="DPT38" s="4560"/>
      <c r="DPU38" s="4560"/>
      <c r="DPV38" s="4560"/>
      <c r="DPW38" s="4560"/>
      <c r="DPX38" s="4560"/>
      <c r="DPY38" s="4560"/>
      <c r="DPZ38" s="4560"/>
      <c r="DQA38" s="4560"/>
      <c r="DQB38" s="4560"/>
      <c r="DQC38" s="4560"/>
      <c r="DQD38" s="4560"/>
      <c r="DQE38" s="4560"/>
      <c r="DQF38" s="4560"/>
      <c r="DQG38" s="4560"/>
      <c r="DQH38" s="4560"/>
      <c r="DQI38" s="4560"/>
      <c r="DQJ38" s="4560"/>
      <c r="DQK38" s="4560"/>
      <c r="DQL38" s="4560"/>
      <c r="DQM38" s="4560"/>
      <c r="DQN38" s="4560"/>
      <c r="DQO38" s="4560"/>
      <c r="DQP38" s="4560"/>
      <c r="DQQ38" s="4560"/>
      <c r="DQR38" s="4560"/>
      <c r="DQS38" s="4560"/>
      <c r="DQT38" s="4560"/>
      <c r="DQU38" s="4560"/>
      <c r="DQV38" s="4560"/>
      <c r="DQW38" s="4560"/>
      <c r="DQX38" s="4560"/>
      <c r="DQY38" s="4560"/>
      <c r="DQZ38" s="4560"/>
      <c r="DRA38" s="4560"/>
      <c r="DRB38" s="4560"/>
      <c r="DRC38" s="4560"/>
      <c r="DRD38" s="4560"/>
      <c r="DRE38" s="4560"/>
      <c r="DRF38" s="4560"/>
      <c r="DRG38" s="4560"/>
      <c r="DRH38" s="4560"/>
      <c r="DRI38" s="4560"/>
      <c r="DRJ38" s="4560"/>
      <c r="DRK38" s="4560"/>
      <c r="DRL38" s="4560"/>
      <c r="DRM38" s="4560"/>
      <c r="DRN38" s="4560"/>
      <c r="DRO38" s="4560"/>
      <c r="DRP38" s="4560"/>
      <c r="DRQ38" s="4560"/>
      <c r="DRR38" s="4560"/>
      <c r="DRS38" s="4560"/>
      <c r="DRT38" s="4560"/>
      <c r="DRU38" s="4560"/>
      <c r="DRV38" s="4560"/>
      <c r="DRW38" s="4560"/>
      <c r="DRX38" s="4560"/>
      <c r="DRY38" s="4560"/>
      <c r="DRZ38" s="4560"/>
      <c r="DSA38" s="4560"/>
      <c r="DSB38" s="4560"/>
      <c r="DSC38" s="4560"/>
      <c r="DSD38" s="4560"/>
      <c r="DSE38" s="4560"/>
      <c r="DSF38" s="4560"/>
      <c r="DSG38" s="4560"/>
      <c r="DSH38" s="4560"/>
      <c r="DSI38" s="4560"/>
      <c r="DSJ38" s="4560"/>
      <c r="DSK38" s="4560"/>
      <c r="DSL38" s="4560"/>
      <c r="DSM38" s="4560"/>
      <c r="DSN38" s="4560"/>
      <c r="DSO38" s="4560"/>
      <c r="DSP38" s="4560"/>
      <c r="DSQ38" s="4560"/>
      <c r="DSR38" s="4560"/>
      <c r="DSS38" s="4560"/>
      <c r="DST38" s="4560"/>
      <c r="DSU38" s="4560"/>
      <c r="DSV38" s="4560"/>
      <c r="DSW38" s="4560"/>
      <c r="DSX38" s="4560"/>
      <c r="DSY38" s="4560"/>
      <c r="DSZ38" s="4560"/>
      <c r="DTA38" s="4560"/>
      <c r="DTB38" s="4560"/>
      <c r="DTC38" s="4560"/>
      <c r="DTD38" s="4560"/>
      <c r="DTE38" s="4560"/>
      <c r="DTF38" s="4560"/>
      <c r="DTG38" s="4560"/>
      <c r="DTH38" s="4560"/>
      <c r="DTI38" s="4560"/>
      <c r="DTJ38" s="4560"/>
      <c r="DTK38" s="4560"/>
      <c r="DTL38" s="4560"/>
      <c r="DTM38" s="4560"/>
      <c r="DTN38" s="4560"/>
      <c r="DTO38" s="4560"/>
      <c r="DTP38" s="4560"/>
      <c r="DTQ38" s="4560"/>
      <c r="DTR38" s="4560"/>
      <c r="DTS38" s="4560"/>
      <c r="DTT38" s="4560"/>
      <c r="DTU38" s="4560"/>
      <c r="DTV38" s="4560"/>
      <c r="DTW38" s="4560"/>
      <c r="DTX38" s="4560"/>
      <c r="DTY38" s="4560"/>
      <c r="DTZ38" s="4560"/>
      <c r="DUA38" s="4560"/>
      <c r="DUB38" s="4560"/>
      <c r="DUC38" s="4560"/>
      <c r="DUD38" s="4560"/>
      <c r="DUE38" s="4560"/>
      <c r="DUF38" s="4560"/>
      <c r="DUG38" s="4560"/>
      <c r="DUH38" s="4560"/>
      <c r="DUI38" s="4560"/>
      <c r="DUJ38" s="4560"/>
      <c r="DUK38" s="4560"/>
      <c r="DUL38" s="4560"/>
      <c r="DUM38" s="4560"/>
      <c r="DUN38" s="4560"/>
      <c r="DUO38" s="4560"/>
      <c r="DUP38" s="4560"/>
      <c r="DUQ38" s="4560"/>
      <c r="DUR38" s="4560"/>
      <c r="DUS38" s="4560"/>
      <c r="DUT38" s="4560"/>
      <c r="DUU38" s="4560"/>
      <c r="DUV38" s="4560"/>
      <c r="DUW38" s="4560"/>
      <c r="DUX38" s="4560"/>
      <c r="DUY38" s="4560"/>
      <c r="DUZ38" s="4560"/>
      <c r="DVA38" s="4560"/>
      <c r="DVB38" s="4560"/>
      <c r="DVC38" s="4560"/>
      <c r="DVD38" s="4560"/>
      <c r="DVE38" s="4560"/>
      <c r="DVF38" s="4560"/>
      <c r="DVG38" s="4560"/>
      <c r="DVH38" s="4560"/>
      <c r="DVI38" s="4560"/>
      <c r="DVJ38" s="4560"/>
      <c r="DVK38" s="4560"/>
      <c r="DVL38" s="4560"/>
      <c r="DVM38" s="4560"/>
      <c r="DVN38" s="4560"/>
      <c r="DVO38" s="4560"/>
      <c r="DVP38" s="4560"/>
      <c r="DVQ38" s="4560"/>
      <c r="DVR38" s="4560"/>
      <c r="DVS38" s="4560"/>
      <c r="DVT38" s="4560"/>
      <c r="DVU38" s="4560"/>
      <c r="DVV38" s="4560"/>
      <c r="DVW38" s="4560"/>
      <c r="DVX38" s="4560"/>
      <c r="DVY38" s="4560"/>
      <c r="DVZ38" s="4560"/>
      <c r="DWA38" s="4560"/>
      <c r="DWB38" s="4560"/>
      <c r="DWC38" s="4560"/>
      <c r="DWD38" s="4560"/>
      <c r="DWE38" s="4560"/>
      <c r="DWF38" s="4560"/>
      <c r="DWG38" s="4560"/>
      <c r="DWH38" s="4560"/>
      <c r="DWI38" s="4560"/>
      <c r="DWJ38" s="4560"/>
      <c r="DWK38" s="4560"/>
      <c r="DWL38" s="4560"/>
      <c r="DWM38" s="4560"/>
      <c r="DWN38" s="4560"/>
      <c r="DWO38" s="4560"/>
      <c r="DWP38" s="4560"/>
      <c r="DWQ38" s="4560"/>
      <c r="DWR38" s="4560"/>
      <c r="DWS38" s="4560"/>
      <c r="DWT38" s="4560"/>
      <c r="DWU38" s="4560"/>
      <c r="DWV38" s="4560"/>
      <c r="DWW38" s="4560"/>
      <c r="DWX38" s="4560"/>
      <c r="DWY38" s="4560"/>
      <c r="DWZ38" s="4560"/>
      <c r="DXA38" s="4560"/>
      <c r="DXB38" s="4560"/>
      <c r="DXC38" s="4560"/>
      <c r="DXD38" s="4560"/>
      <c r="DXE38" s="4560"/>
      <c r="DXF38" s="4560"/>
      <c r="DXG38" s="4560"/>
      <c r="DXH38" s="4560"/>
      <c r="DXI38" s="4560"/>
      <c r="DXJ38" s="4560"/>
      <c r="DXK38" s="4560"/>
      <c r="DXL38" s="4560"/>
      <c r="DXM38" s="4560"/>
      <c r="DXN38" s="4560"/>
      <c r="DXO38" s="4560"/>
      <c r="DXP38" s="4560"/>
      <c r="DXQ38" s="4560"/>
      <c r="DXR38" s="4560"/>
      <c r="DXS38" s="4560"/>
      <c r="DXT38" s="4560"/>
      <c r="DXU38" s="4560"/>
      <c r="DXV38" s="4560"/>
      <c r="DXW38" s="4560"/>
      <c r="DXX38" s="4560"/>
      <c r="DXY38" s="4560"/>
      <c r="DXZ38" s="4560"/>
      <c r="DYA38" s="4560"/>
      <c r="DYB38" s="4560"/>
      <c r="DYC38" s="4560"/>
      <c r="DYD38" s="4560"/>
      <c r="DYE38" s="4560"/>
      <c r="DYF38" s="4560"/>
      <c r="DYG38" s="4560"/>
      <c r="DYH38" s="4560"/>
      <c r="DYI38" s="4560"/>
      <c r="DYJ38" s="4560"/>
      <c r="DYK38" s="4560"/>
      <c r="DYL38" s="4560"/>
      <c r="DYM38" s="4560"/>
      <c r="DYN38" s="4560"/>
      <c r="DYO38" s="4560"/>
      <c r="DYP38" s="4560"/>
      <c r="DYQ38" s="4560"/>
      <c r="DYR38" s="4560"/>
      <c r="DYS38" s="4560"/>
      <c r="DYT38" s="4560"/>
      <c r="DYU38" s="4560"/>
      <c r="DYV38" s="4560"/>
      <c r="DYW38" s="4560"/>
      <c r="DYX38" s="4560"/>
      <c r="DYY38" s="4560"/>
      <c r="DYZ38" s="4560"/>
      <c r="DZA38" s="4560"/>
      <c r="DZB38" s="4560"/>
      <c r="DZC38" s="4560"/>
      <c r="DZD38" s="4560"/>
      <c r="DZE38" s="4560"/>
      <c r="DZF38" s="4560"/>
      <c r="DZG38" s="4560"/>
      <c r="DZH38" s="4560"/>
      <c r="DZI38" s="4560"/>
      <c r="DZJ38" s="4560"/>
      <c r="DZK38" s="4560"/>
      <c r="DZL38" s="4560"/>
      <c r="DZM38" s="4560"/>
      <c r="DZN38" s="4560"/>
      <c r="DZO38" s="4560"/>
      <c r="DZP38" s="4560"/>
      <c r="DZQ38" s="4560"/>
      <c r="DZR38" s="4560"/>
      <c r="DZS38" s="4560"/>
      <c r="DZT38" s="4560"/>
      <c r="DZU38" s="4560"/>
      <c r="DZV38" s="4560"/>
      <c r="DZW38" s="4560"/>
      <c r="DZX38" s="4560"/>
      <c r="DZY38" s="4560"/>
      <c r="DZZ38" s="4560"/>
      <c r="EAA38" s="4560"/>
      <c r="EAB38" s="4560"/>
      <c r="EAC38" s="4560"/>
      <c r="EAD38" s="4560"/>
      <c r="EAE38" s="4560"/>
      <c r="EAF38" s="4560"/>
      <c r="EAG38" s="4560"/>
      <c r="EAH38" s="4560"/>
      <c r="EAI38" s="4560"/>
      <c r="EAJ38" s="4560"/>
      <c r="EAK38" s="4560"/>
      <c r="EAL38" s="4560"/>
      <c r="EAM38" s="4560"/>
      <c r="EAN38" s="4560"/>
      <c r="EAO38" s="4560"/>
      <c r="EAP38" s="4560"/>
      <c r="EAQ38" s="4560"/>
      <c r="EAR38" s="4560"/>
      <c r="EAS38" s="4560"/>
      <c r="EAT38" s="4560"/>
      <c r="EAU38" s="4560"/>
      <c r="EAV38" s="4560"/>
      <c r="EAW38" s="4560"/>
      <c r="EAX38" s="4560"/>
      <c r="EAY38" s="4560"/>
      <c r="EAZ38" s="4560"/>
      <c r="EBA38" s="4560"/>
      <c r="EBB38" s="4560"/>
      <c r="EBC38" s="4560"/>
      <c r="EBD38" s="4560"/>
      <c r="EBE38" s="4560"/>
      <c r="EBF38" s="4560"/>
      <c r="EBG38" s="4560"/>
      <c r="EBH38" s="4560"/>
      <c r="EBI38" s="4560"/>
      <c r="EBJ38" s="4560"/>
      <c r="EBK38" s="4560"/>
      <c r="EBL38" s="4560"/>
      <c r="EBM38" s="4560"/>
      <c r="EBN38" s="4560"/>
      <c r="EBO38" s="4560"/>
      <c r="EBP38" s="4560"/>
      <c r="EBQ38" s="4560"/>
      <c r="EBR38" s="4560"/>
      <c r="EBS38" s="4560"/>
      <c r="EBT38" s="4560"/>
      <c r="EBU38" s="4560"/>
      <c r="EBV38" s="4560"/>
      <c r="EBW38" s="4560"/>
      <c r="EBX38" s="4560"/>
      <c r="EBY38" s="4560"/>
      <c r="EBZ38" s="4560"/>
      <c r="ECA38" s="4560"/>
      <c r="ECB38" s="4560"/>
      <c r="ECC38" s="4560"/>
      <c r="ECD38" s="4560"/>
      <c r="ECE38" s="4560"/>
      <c r="ECF38" s="4560"/>
      <c r="ECG38" s="4560"/>
      <c r="ECH38" s="4560"/>
      <c r="ECI38" s="4560"/>
      <c r="ECJ38" s="4560"/>
      <c r="ECK38" s="4560"/>
      <c r="ECL38" s="4560"/>
      <c r="ECM38" s="4560"/>
      <c r="ECN38" s="4560"/>
      <c r="ECO38" s="4560"/>
      <c r="ECP38" s="4560"/>
      <c r="ECQ38" s="4560"/>
      <c r="ECR38" s="4560"/>
      <c r="ECS38" s="4560"/>
      <c r="ECT38" s="4560"/>
      <c r="ECU38" s="4560"/>
      <c r="ECV38" s="4560"/>
      <c r="ECW38" s="4560"/>
      <c r="ECX38" s="4560"/>
      <c r="ECY38" s="4560"/>
      <c r="ECZ38" s="4560"/>
      <c r="EDA38" s="4560"/>
      <c r="EDB38" s="4560"/>
      <c r="EDC38" s="4560"/>
      <c r="EDD38" s="4560"/>
      <c r="EDE38" s="4560"/>
      <c r="EDF38" s="4560"/>
      <c r="EDG38" s="4560"/>
      <c r="EDH38" s="4560"/>
      <c r="EDI38" s="4560"/>
      <c r="EDJ38" s="4560"/>
      <c r="EDK38" s="4560"/>
      <c r="EDL38" s="4560"/>
      <c r="EDM38" s="4560"/>
      <c r="EDN38" s="4560"/>
      <c r="EDO38" s="4560"/>
      <c r="EDP38" s="4560"/>
      <c r="EDQ38" s="4560"/>
      <c r="EDR38" s="4560"/>
      <c r="EDS38" s="4560"/>
      <c r="EDT38" s="4560"/>
      <c r="EDU38" s="4560"/>
      <c r="EDV38" s="4560"/>
      <c r="EDW38" s="4560"/>
      <c r="EDX38" s="4560"/>
      <c r="EDY38" s="4560"/>
      <c r="EDZ38" s="4560"/>
      <c r="EEA38" s="4560"/>
      <c r="EEB38" s="4560"/>
      <c r="EEC38" s="4560"/>
      <c r="EED38" s="4560"/>
      <c r="EEE38" s="4560"/>
      <c r="EEF38" s="4560"/>
      <c r="EEG38" s="4560"/>
      <c r="EEH38" s="4560"/>
      <c r="EEI38" s="4560"/>
      <c r="EEJ38" s="4560"/>
      <c r="EEK38" s="4560"/>
      <c r="EEL38" s="4560"/>
      <c r="EEM38" s="4560"/>
      <c r="EEN38" s="4560"/>
      <c r="EEO38" s="4560"/>
      <c r="EEP38" s="4560"/>
      <c r="EEQ38" s="4560"/>
      <c r="EER38" s="4560"/>
      <c r="EES38" s="4560"/>
      <c r="EET38" s="4560"/>
      <c r="EEU38" s="4560"/>
      <c r="EEV38" s="4560"/>
      <c r="EEW38" s="4560"/>
      <c r="EEX38" s="4560"/>
      <c r="EEY38" s="4560"/>
      <c r="EEZ38" s="4560"/>
      <c r="EFA38" s="4560"/>
      <c r="EFB38" s="4560"/>
      <c r="EFC38" s="4560"/>
      <c r="EFD38" s="4560"/>
      <c r="EFE38" s="4560"/>
      <c r="EFF38" s="4560"/>
      <c r="EFG38" s="4560"/>
      <c r="EFH38" s="4560"/>
      <c r="EFI38" s="4560"/>
      <c r="EFJ38" s="4560"/>
      <c r="EFK38" s="4560"/>
      <c r="EFL38" s="4560"/>
      <c r="EFM38" s="4560"/>
      <c r="EFN38" s="4560"/>
      <c r="EFO38" s="4560"/>
      <c r="EFP38" s="4560"/>
      <c r="EFQ38" s="4560"/>
      <c r="EFR38" s="4560"/>
      <c r="EFS38" s="4560"/>
      <c r="EFT38" s="4560"/>
      <c r="EFU38" s="4560"/>
      <c r="EFV38" s="4560"/>
      <c r="EFW38" s="4560"/>
      <c r="EFX38" s="4560"/>
      <c r="EFY38" s="4560"/>
      <c r="EFZ38" s="4560"/>
      <c r="EGA38" s="4560"/>
      <c r="EGB38" s="4560"/>
      <c r="EGC38" s="4560"/>
      <c r="EGD38" s="4560"/>
      <c r="EGE38" s="4560"/>
      <c r="EGF38" s="4560"/>
      <c r="EGG38" s="4560"/>
      <c r="EGH38" s="4560"/>
      <c r="EGI38" s="4560"/>
      <c r="EGJ38" s="4560"/>
      <c r="EGK38" s="4560"/>
      <c r="EGL38" s="4560"/>
      <c r="EGM38" s="4560"/>
      <c r="EGN38" s="4560"/>
      <c r="EGO38" s="4560"/>
      <c r="EGP38" s="4560"/>
      <c r="EGQ38" s="4560"/>
      <c r="EGR38" s="4560"/>
      <c r="EGS38" s="4560"/>
      <c r="EGT38" s="4560"/>
      <c r="EGU38" s="4560"/>
      <c r="EGV38" s="4560"/>
      <c r="EGW38" s="4560"/>
      <c r="EGX38" s="4560"/>
      <c r="EGY38" s="4560"/>
      <c r="EGZ38" s="4560"/>
      <c r="EHA38" s="4560"/>
      <c r="EHB38" s="4560"/>
      <c r="EHC38" s="4560"/>
      <c r="EHD38" s="4560"/>
      <c r="EHE38" s="4560"/>
      <c r="EHF38" s="4560"/>
      <c r="EHG38" s="4560"/>
      <c r="EHH38" s="4560"/>
      <c r="EHI38" s="4560"/>
      <c r="EHJ38" s="4560"/>
      <c r="EHK38" s="4560"/>
      <c r="EHL38" s="4560"/>
      <c r="EHM38" s="4560"/>
      <c r="EHN38" s="4560"/>
      <c r="EHO38" s="4560"/>
      <c r="EHP38" s="4560"/>
      <c r="EHQ38" s="4560"/>
      <c r="EHR38" s="4560"/>
      <c r="EHS38" s="4560"/>
      <c r="EHT38" s="4560"/>
      <c r="EHU38" s="4560"/>
      <c r="EHV38" s="4560"/>
      <c r="EHW38" s="4560"/>
      <c r="EHX38" s="4560"/>
      <c r="EHY38" s="4560"/>
      <c r="EHZ38" s="4560"/>
      <c r="EIA38" s="4560"/>
      <c r="EIB38" s="4560"/>
      <c r="EIC38" s="4560"/>
      <c r="EID38" s="4560"/>
      <c r="EIE38" s="4560"/>
      <c r="EIF38" s="4560"/>
      <c r="EIG38" s="4560"/>
      <c r="EIH38" s="4560"/>
      <c r="EII38" s="4560"/>
      <c r="EIJ38" s="4560"/>
      <c r="EIK38" s="4560"/>
      <c r="EIL38" s="4560"/>
      <c r="EIM38" s="4560"/>
      <c r="EIN38" s="4560"/>
      <c r="EIO38" s="4560"/>
      <c r="EIP38" s="4560"/>
      <c r="EIQ38" s="4560"/>
      <c r="EIR38" s="4560"/>
      <c r="EIS38" s="4560"/>
      <c r="EIT38" s="4560"/>
      <c r="EIU38" s="4560"/>
      <c r="EIV38" s="4560"/>
      <c r="EIW38" s="4560"/>
      <c r="EIX38" s="4560"/>
      <c r="EIY38" s="4560"/>
      <c r="EIZ38" s="4560"/>
      <c r="EJA38" s="4560"/>
      <c r="EJB38" s="4560"/>
      <c r="EJC38" s="4560"/>
      <c r="EJD38" s="4560"/>
      <c r="EJE38" s="4560"/>
      <c r="EJF38" s="4560"/>
      <c r="EJG38" s="4560"/>
      <c r="EJH38" s="4560"/>
      <c r="EJI38" s="4560"/>
      <c r="EJJ38" s="4560"/>
      <c r="EJK38" s="4560"/>
      <c r="EJL38" s="4560"/>
      <c r="EJM38" s="4560"/>
      <c r="EJN38" s="4560"/>
      <c r="EJO38" s="4560"/>
      <c r="EJP38" s="4560"/>
      <c r="EJQ38" s="4560"/>
      <c r="EJR38" s="4560"/>
      <c r="EJS38" s="4560"/>
      <c r="EJT38" s="4560"/>
      <c r="EJU38" s="4560"/>
      <c r="EJV38" s="4560"/>
      <c r="EJW38" s="4560"/>
      <c r="EJX38" s="4560"/>
      <c r="EJY38" s="4560"/>
      <c r="EJZ38" s="4560"/>
      <c r="EKA38" s="4560"/>
      <c r="EKB38" s="4560"/>
      <c r="EKC38" s="4560"/>
      <c r="EKD38" s="4560"/>
      <c r="EKE38" s="4560"/>
      <c r="EKF38" s="4560"/>
      <c r="EKG38" s="4560"/>
      <c r="EKH38" s="4560"/>
      <c r="EKI38" s="4560"/>
      <c r="EKJ38" s="4560"/>
      <c r="EKK38" s="4560"/>
      <c r="EKL38" s="4560"/>
      <c r="EKM38" s="4560"/>
      <c r="EKN38" s="4560"/>
      <c r="EKO38" s="4560"/>
      <c r="EKP38" s="4560"/>
      <c r="EKQ38" s="4560"/>
      <c r="EKR38" s="4560"/>
      <c r="EKS38" s="4560"/>
      <c r="EKT38" s="4560"/>
      <c r="EKU38" s="4560"/>
      <c r="EKV38" s="4560"/>
      <c r="EKW38" s="4560"/>
      <c r="EKX38" s="4560"/>
      <c r="EKY38" s="4560"/>
      <c r="EKZ38" s="4560"/>
      <c r="ELA38" s="4560"/>
      <c r="ELB38" s="4560"/>
      <c r="ELC38" s="4560"/>
      <c r="ELD38" s="4560"/>
      <c r="ELE38" s="4560"/>
      <c r="ELF38" s="4560"/>
      <c r="ELG38" s="4560"/>
      <c r="ELH38" s="4560"/>
      <c r="ELI38" s="4560"/>
      <c r="ELJ38" s="4560"/>
      <c r="ELK38" s="4560"/>
      <c r="ELL38" s="4560"/>
      <c r="ELM38" s="4560"/>
      <c r="ELN38" s="4560"/>
      <c r="ELO38" s="4560"/>
      <c r="ELP38" s="4560"/>
      <c r="ELQ38" s="4560"/>
      <c r="ELR38" s="4560"/>
      <c r="ELS38" s="4560"/>
      <c r="ELT38" s="4560"/>
      <c r="ELU38" s="4560"/>
      <c r="ELV38" s="4560"/>
      <c r="ELW38" s="4560"/>
      <c r="ELX38" s="4560"/>
      <c r="ELY38" s="4560"/>
      <c r="ELZ38" s="4560"/>
      <c r="EMA38" s="4560"/>
      <c r="EMB38" s="4560"/>
      <c r="EMC38" s="4560"/>
      <c r="EMD38" s="4560"/>
      <c r="EME38" s="4560"/>
      <c r="EMF38" s="4560"/>
      <c r="EMG38" s="4560"/>
      <c r="EMH38" s="4560"/>
      <c r="EMI38" s="4560"/>
      <c r="EMJ38" s="4560"/>
      <c r="EMK38" s="4560"/>
      <c r="EML38" s="4560"/>
      <c r="EMM38" s="4560"/>
      <c r="EMN38" s="4560"/>
      <c r="EMO38" s="4560"/>
      <c r="EMP38" s="4560"/>
      <c r="EMQ38" s="4560"/>
      <c r="EMR38" s="4560"/>
      <c r="EMS38" s="4560"/>
      <c r="EMT38" s="4560"/>
      <c r="EMU38" s="4560"/>
      <c r="EMV38" s="4560"/>
      <c r="EMW38" s="4560"/>
      <c r="EMX38" s="4560"/>
      <c r="EMY38" s="4560"/>
      <c r="EMZ38" s="4560"/>
      <c r="ENA38" s="4560"/>
      <c r="ENB38" s="4560"/>
      <c r="ENC38" s="4560"/>
      <c r="END38" s="4560"/>
      <c r="ENE38" s="4560"/>
      <c r="ENF38" s="4560"/>
      <c r="ENG38" s="4560"/>
      <c r="ENH38" s="4560"/>
      <c r="ENI38" s="4560"/>
      <c r="ENJ38" s="4560"/>
      <c r="ENK38" s="4560"/>
      <c r="ENL38" s="4560"/>
      <c r="ENM38" s="4560"/>
      <c r="ENN38" s="4560"/>
      <c r="ENO38" s="4560"/>
      <c r="ENP38" s="4560"/>
      <c r="ENQ38" s="4560"/>
      <c r="ENR38" s="4560"/>
      <c r="ENS38" s="4560"/>
      <c r="ENT38" s="4560"/>
      <c r="ENU38" s="4560"/>
      <c r="ENV38" s="4560"/>
      <c r="ENW38" s="4560"/>
      <c r="ENX38" s="4560"/>
      <c r="ENY38" s="4560"/>
      <c r="ENZ38" s="4560"/>
      <c r="EOA38" s="4560"/>
      <c r="EOB38" s="4560"/>
      <c r="EOC38" s="4560"/>
      <c r="EOD38" s="4560"/>
      <c r="EOE38" s="4560"/>
      <c r="EOF38" s="4560"/>
      <c r="EOG38" s="4560"/>
      <c r="EOH38" s="4560"/>
      <c r="EOI38" s="4560"/>
      <c r="EOJ38" s="4560"/>
      <c r="EOK38" s="4560"/>
      <c r="EOL38" s="4560"/>
      <c r="EOM38" s="4560"/>
      <c r="EON38" s="4560"/>
      <c r="EOO38" s="4560"/>
      <c r="EOP38" s="4560"/>
      <c r="EOQ38" s="4560"/>
      <c r="EOR38" s="4560"/>
      <c r="EOS38" s="4560"/>
      <c r="EOT38" s="4560"/>
      <c r="EOU38" s="4560"/>
      <c r="EOV38" s="4560"/>
      <c r="EOW38" s="4560"/>
      <c r="EOX38" s="4560"/>
      <c r="EOY38" s="4560"/>
      <c r="EOZ38" s="4560"/>
      <c r="EPA38" s="4560"/>
      <c r="EPB38" s="4560"/>
      <c r="EPC38" s="4560"/>
      <c r="EPD38" s="4560"/>
      <c r="EPE38" s="4560"/>
      <c r="EPF38" s="4560"/>
      <c r="EPG38" s="4560"/>
      <c r="EPH38" s="4560"/>
      <c r="EPI38" s="4560"/>
      <c r="EPJ38" s="4560"/>
      <c r="EPK38" s="4560"/>
      <c r="EPL38" s="4560"/>
      <c r="EPM38" s="4560"/>
      <c r="EPN38" s="4560"/>
      <c r="EPO38" s="4560"/>
      <c r="EPP38" s="4560"/>
      <c r="EPQ38" s="4560"/>
      <c r="EPR38" s="4560"/>
      <c r="EPS38" s="4560"/>
      <c r="EPT38" s="4560"/>
      <c r="EPU38" s="4560"/>
      <c r="EPV38" s="4560"/>
      <c r="EPW38" s="4560"/>
      <c r="EPX38" s="4560"/>
      <c r="EPY38" s="4560"/>
      <c r="EPZ38" s="4560"/>
      <c r="EQA38" s="4560"/>
      <c r="EQB38" s="4560"/>
      <c r="EQC38" s="4560"/>
      <c r="EQD38" s="4560"/>
      <c r="EQE38" s="4560"/>
      <c r="EQF38" s="4560"/>
      <c r="EQG38" s="4560"/>
      <c r="EQH38" s="4560"/>
      <c r="EQI38" s="4560"/>
      <c r="EQJ38" s="4560"/>
      <c r="EQK38" s="4560"/>
      <c r="EQL38" s="4560"/>
      <c r="EQM38" s="4560"/>
      <c r="EQN38" s="4560"/>
      <c r="EQO38" s="4560"/>
      <c r="EQP38" s="4560"/>
      <c r="EQQ38" s="4560"/>
      <c r="EQR38" s="4560"/>
      <c r="EQS38" s="4560"/>
      <c r="EQT38" s="4560"/>
      <c r="EQU38" s="4560"/>
      <c r="EQV38" s="4560"/>
      <c r="EQW38" s="4560"/>
      <c r="EQX38" s="4560"/>
      <c r="EQY38" s="4560"/>
      <c r="EQZ38" s="4560"/>
      <c r="ERA38" s="4560"/>
      <c r="ERB38" s="4560"/>
      <c r="ERC38" s="4560"/>
      <c r="ERD38" s="4560"/>
      <c r="ERE38" s="4560"/>
      <c r="ERF38" s="4560"/>
      <c r="ERG38" s="4560"/>
      <c r="ERH38" s="4560"/>
      <c r="ERI38" s="4560"/>
      <c r="ERJ38" s="4560"/>
      <c r="ERK38" s="4560"/>
      <c r="ERL38" s="4560"/>
      <c r="ERM38" s="4560"/>
      <c r="ERN38" s="4560"/>
      <c r="ERO38" s="4560"/>
      <c r="ERP38" s="4560"/>
      <c r="ERQ38" s="4560"/>
      <c r="ERR38" s="4560"/>
      <c r="ERS38" s="4560"/>
      <c r="ERT38" s="4560"/>
      <c r="ERU38" s="4560"/>
      <c r="ERV38" s="4560"/>
      <c r="ERW38" s="4560"/>
      <c r="ERX38" s="4560"/>
      <c r="ERY38" s="4560"/>
      <c r="ERZ38" s="4560"/>
      <c r="ESA38" s="4560"/>
      <c r="ESB38" s="4560"/>
      <c r="ESC38" s="4560"/>
      <c r="ESD38" s="4560"/>
      <c r="ESE38" s="4560"/>
      <c r="ESF38" s="4560"/>
      <c r="ESG38" s="4560"/>
      <c r="ESH38" s="4560"/>
      <c r="ESI38" s="4560"/>
      <c r="ESJ38" s="4560"/>
      <c r="ESK38" s="4560"/>
      <c r="ESL38" s="4560"/>
      <c r="ESM38" s="4560"/>
      <c r="ESN38" s="4560"/>
      <c r="ESO38" s="4560"/>
      <c r="ESP38" s="4560"/>
      <c r="ESQ38" s="4560"/>
      <c r="ESR38" s="4560"/>
      <c r="ESS38" s="4560"/>
      <c r="EST38" s="4560"/>
      <c r="ESU38" s="4560"/>
      <c r="ESV38" s="4560"/>
      <c r="ESW38" s="4560"/>
      <c r="ESX38" s="4560"/>
      <c r="ESY38" s="4560"/>
      <c r="ESZ38" s="4560"/>
      <c r="ETA38" s="4560"/>
      <c r="ETB38" s="4560"/>
      <c r="ETC38" s="4560"/>
      <c r="ETD38" s="4560"/>
      <c r="ETE38" s="4560"/>
      <c r="ETF38" s="4560"/>
      <c r="ETG38" s="4560"/>
      <c r="ETH38" s="4560"/>
      <c r="ETI38" s="4560"/>
      <c r="ETJ38" s="4560"/>
      <c r="ETK38" s="4560"/>
      <c r="ETL38" s="4560"/>
      <c r="ETM38" s="4560"/>
      <c r="ETN38" s="4560"/>
      <c r="ETO38" s="4560"/>
      <c r="ETP38" s="4560"/>
      <c r="ETQ38" s="4560"/>
      <c r="ETR38" s="4560"/>
      <c r="ETS38" s="4560"/>
      <c r="ETT38" s="4560"/>
      <c r="ETU38" s="4560"/>
      <c r="ETV38" s="4560"/>
      <c r="ETW38" s="4560"/>
      <c r="ETX38" s="4560"/>
      <c r="ETY38" s="4560"/>
      <c r="ETZ38" s="4560"/>
      <c r="EUA38" s="4560"/>
      <c r="EUB38" s="4560"/>
      <c r="EUC38" s="4560"/>
      <c r="EUD38" s="4560"/>
      <c r="EUE38" s="4560"/>
      <c r="EUF38" s="4560"/>
      <c r="EUG38" s="4560"/>
      <c r="EUH38" s="4560"/>
      <c r="EUI38" s="4560"/>
      <c r="EUJ38" s="4560"/>
      <c r="EUK38" s="4560"/>
      <c r="EUL38" s="4560"/>
      <c r="EUM38" s="4560"/>
      <c r="EUN38" s="4560"/>
      <c r="EUO38" s="4560"/>
      <c r="EUP38" s="4560"/>
      <c r="EUQ38" s="4560"/>
      <c r="EUR38" s="4560"/>
      <c r="EUS38" s="4560"/>
      <c r="EUT38" s="4560"/>
      <c r="EUU38" s="4560"/>
      <c r="EUV38" s="4560"/>
      <c r="EUW38" s="4560"/>
      <c r="EUX38" s="4560"/>
      <c r="EUY38" s="4560"/>
      <c r="EUZ38" s="4560"/>
      <c r="EVA38" s="4560"/>
      <c r="EVB38" s="4560"/>
      <c r="EVC38" s="4560"/>
      <c r="EVD38" s="4560"/>
      <c r="EVE38" s="4560"/>
      <c r="EVF38" s="4560"/>
      <c r="EVG38" s="4560"/>
      <c r="EVH38" s="4560"/>
      <c r="EVI38" s="4560"/>
      <c r="EVJ38" s="4560"/>
      <c r="EVK38" s="4560"/>
      <c r="EVL38" s="4560"/>
      <c r="EVM38" s="4560"/>
      <c r="EVN38" s="4560"/>
      <c r="EVO38" s="4560"/>
      <c r="EVP38" s="4560"/>
      <c r="EVQ38" s="4560"/>
      <c r="EVR38" s="4560"/>
      <c r="EVS38" s="4560"/>
      <c r="EVT38" s="4560"/>
      <c r="EVU38" s="4560"/>
      <c r="EVV38" s="4560"/>
      <c r="EVW38" s="4560"/>
      <c r="EVX38" s="4560"/>
      <c r="EVY38" s="4560"/>
      <c r="EVZ38" s="4560"/>
      <c r="EWA38" s="4560"/>
      <c r="EWB38" s="4560"/>
      <c r="EWC38" s="4560"/>
      <c r="EWD38" s="4560"/>
      <c r="EWE38" s="4560"/>
      <c r="EWF38" s="4560"/>
      <c r="EWG38" s="4560"/>
      <c r="EWH38" s="4560"/>
      <c r="EWI38" s="4560"/>
      <c r="EWJ38" s="4560"/>
      <c r="EWK38" s="4560"/>
      <c r="EWL38" s="4560"/>
      <c r="EWM38" s="4560"/>
      <c r="EWN38" s="4560"/>
      <c r="EWO38" s="4560"/>
      <c r="EWP38" s="4560"/>
      <c r="EWQ38" s="4560"/>
      <c r="EWR38" s="4560"/>
      <c r="EWS38" s="4560"/>
      <c r="EWT38" s="4560"/>
      <c r="EWU38" s="4560"/>
      <c r="EWV38" s="4560"/>
      <c r="EWW38" s="4560"/>
      <c r="EWX38" s="4560"/>
      <c r="EWY38" s="4560"/>
      <c r="EWZ38" s="4560"/>
      <c r="EXA38" s="4560"/>
      <c r="EXB38" s="4560"/>
      <c r="EXC38" s="4560"/>
      <c r="EXD38" s="4560"/>
      <c r="EXE38" s="4560"/>
      <c r="EXF38" s="4560"/>
      <c r="EXG38" s="4560"/>
      <c r="EXH38" s="4560"/>
      <c r="EXI38" s="4560"/>
      <c r="EXJ38" s="4560"/>
      <c r="EXK38" s="4560"/>
      <c r="EXL38" s="4560"/>
      <c r="EXM38" s="4560"/>
      <c r="EXN38" s="4560"/>
      <c r="EXO38" s="4560"/>
      <c r="EXP38" s="4560"/>
      <c r="EXQ38" s="4560"/>
      <c r="EXR38" s="4560"/>
      <c r="EXS38" s="4560"/>
      <c r="EXT38" s="4560"/>
      <c r="EXU38" s="4560"/>
      <c r="EXV38" s="4560"/>
      <c r="EXW38" s="4560"/>
      <c r="EXX38" s="4560"/>
      <c r="EXY38" s="4560"/>
      <c r="EXZ38" s="4560"/>
      <c r="EYA38" s="4560"/>
      <c r="EYB38" s="4560"/>
      <c r="EYC38" s="4560"/>
      <c r="EYD38" s="4560"/>
      <c r="EYE38" s="4560"/>
      <c r="EYF38" s="4560"/>
      <c r="EYG38" s="4560"/>
      <c r="EYH38" s="4560"/>
      <c r="EYI38" s="4560"/>
      <c r="EYJ38" s="4560"/>
      <c r="EYK38" s="4560"/>
      <c r="EYL38" s="4560"/>
      <c r="EYM38" s="4560"/>
      <c r="EYN38" s="4560"/>
      <c r="EYO38" s="4560"/>
      <c r="EYP38" s="4560"/>
      <c r="EYQ38" s="4560"/>
      <c r="EYR38" s="4560"/>
      <c r="EYS38" s="4560"/>
      <c r="EYT38" s="4560"/>
      <c r="EYU38" s="4560"/>
      <c r="EYV38" s="4560"/>
      <c r="EYW38" s="4560"/>
      <c r="EYX38" s="4560"/>
      <c r="EYY38" s="4560"/>
      <c r="EYZ38" s="4560"/>
      <c r="EZA38" s="4560"/>
      <c r="EZB38" s="4560"/>
      <c r="EZC38" s="4560"/>
      <c r="EZD38" s="4560"/>
      <c r="EZE38" s="4560"/>
      <c r="EZF38" s="4560"/>
      <c r="EZG38" s="4560"/>
      <c r="EZH38" s="4560"/>
      <c r="EZI38" s="4560"/>
      <c r="EZJ38" s="4560"/>
      <c r="EZK38" s="4560"/>
      <c r="EZL38" s="4560"/>
      <c r="EZM38" s="4560"/>
      <c r="EZN38" s="4560"/>
      <c r="EZO38" s="4560"/>
      <c r="EZP38" s="4560"/>
      <c r="EZQ38" s="4560"/>
      <c r="EZR38" s="4560"/>
      <c r="EZS38" s="4560"/>
      <c r="EZT38" s="4560"/>
      <c r="EZU38" s="4560"/>
      <c r="EZV38" s="4560"/>
      <c r="EZW38" s="4560"/>
      <c r="EZX38" s="4560"/>
      <c r="EZY38" s="4560"/>
      <c r="EZZ38" s="4560"/>
      <c r="FAA38" s="4560"/>
      <c r="FAB38" s="4560"/>
      <c r="FAC38" s="4560"/>
      <c r="FAD38" s="4560"/>
      <c r="FAE38" s="4560"/>
      <c r="FAF38" s="4560"/>
      <c r="FAG38" s="4560"/>
      <c r="FAH38" s="4560"/>
      <c r="FAI38" s="4560"/>
      <c r="FAJ38" s="4560"/>
      <c r="FAK38" s="4560"/>
      <c r="FAL38" s="4560"/>
      <c r="FAM38" s="4560"/>
      <c r="FAN38" s="4560"/>
      <c r="FAO38" s="4560"/>
      <c r="FAP38" s="4560"/>
      <c r="FAQ38" s="4560"/>
      <c r="FAR38" s="4560"/>
      <c r="FAS38" s="4560"/>
      <c r="FAT38" s="4560"/>
      <c r="FAU38" s="4560"/>
      <c r="FAV38" s="4560"/>
      <c r="FAW38" s="4560"/>
      <c r="FAX38" s="4560"/>
      <c r="FAY38" s="4560"/>
      <c r="FAZ38" s="4560"/>
      <c r="FBA38" s="4560"/>
      <c r="FBB38" s="4560"/>
      <c r="FBC38" s="4560"/>
      <c r="FBD38" s="4560"/>
      <c r="FBE38" s="4560"/>
      <c r="FBF38" s="4560"/>
      <c r="FBG38" s="4560"/>
      <c r="FBH38" s="4560"/>
      <c r="FBI38" s="4560"/>
      <c r="FBJ38" s="4560"/>
      <c r="FBK38" s="4560"/>
      <c r="FBL38" s="4560"/>
      <c r="FBM38" s="4560"/>
      <c r="FBN38" s="4560"/>
      <c r="FBO38" s="4560"/>
      <c r="FBP38" s="4560"/>
      <c r="FBQ38" s="4560"/>
      <c r="FBR38" s="4560"/>
      <c r="FBS38" s="4560"/>
      <c r="FBT38" s="4560"/>
      <c r="FBU38" s="4560"/>
      <c r="FBV38" s="4560"/>
      <c r="FBW38" s="4560"/>
      <c r="FBX38" s="4560"/>
      <c r="FBY38" s="4560"/>
      <c r="FBZ38" s="4560"/>
      <c r="FCA38" s="4560"/>
      <c r="FCB38" s="4560"/>
      <c r="FCC38" s="4560"/>
      <c r="FCD38" s="4560"/>
      <c r="FCE38" s="4560"/>
      <c r="FCF38" s="4560"/>
      <c r="FCG38" s="4560"/>
      <c r="FCH38" s="4560"/>
      <c r="FCI38" s="4560"/>
      <c r="FCJ38" s="4560"/>
      <c r="FCK38" s="4560"/>
      <c r="FCL38" s="4560"/>
      <c r="FCM38" s="4560"/>
      <c r="FCN38" s="4560"/>
      <c r="FCO38" s="4560"/>
      <c r="FCP38" s="4560"/>
      <c r="FCQ38" s="4560"/>
      <c r="FCR38" s="4560"/>
      <c r="FCS38" s="4560"/>
      <c r="FCT38" s="4560"/>
      <c r="FCU38" s="4560"/>
      <c r="FCV38" s="4560"/>
      <c r="FCW38" s="4560"/>
      <c r="FCX38" s="4560"/>
      <c r="FCY38" s="4560"/>
      <c r="FCZ38" s="4560"/>
      <c r="FDA38" s="4560"/>
      <c r="FDB38" s="4560"/>
      <c r="FDC38" s="4560"/>
      <c r="FDD38" s="4560"/>
      <c r="FDE38" s="4560"/>
      <c r="FDF38" s="4560"/>
      <c r="FDG38" s="4560"/>
      <c r="FDH38" s="4560"/>
      <c r="FDI38" s="4560"/>
      <c r="FDJ38" s="4560"/>
      <c r="FDK38" s="4560"/>
      <c r="FDL38" s="4560"/>
      <c r="FDM38" s="4560"/>
      <c r="FDN38" s="4560"/>
      <c r="FDO38" s="4560"/>
      <c r="FDP38" s="4560"/>
      <c r="FDQ38" s="4560"/>
      <c r="FDR38" s="4560"/>
      <c r="FDS38" s="4560"/>
      <c r="FDT38" s="4560"/>
      <c r="FDU38" s="4560"/>
      <c r="FDV38" s="4560"/>
      <c r="FDW38" s="4560"/>
      <c r="FDX38" s="4560"/>
      <c r="FDY38" s="4560"/>
      <c r="FDZ38" s="4560"/>
      <c r="FEA38" s="4560"/>
      <c r="FEB38" s="4560"/>
      <c r="FEC38" s="4560"/>
      <c r="FED38" s="4560"/>
      <c r="FEE38" s="4560"/>
      <c r="FEF38" s="4560"/>
      <c r="FEG38" s="4560"/>
      <c r="FEH38" s="4560"/>
      <c r="FEI38" s="4560"/>
      <c r="FEJ38" s="4560"/>
      <c r="FEK38" s="4560"/>
      <c r="FEL38" s="4560"/>
      <c r="FEM38" s="4560"/>
      <c r="FEN38" s="4560"/>
      <c r="FEO38" s="4560"/>
      <c r="FEP38" s="4560"/>
      <c r="FEQ38" s="4560"/>
      <c r="FER38" s="4560"/>
      <c r="FES38" s="4560"/>
      <c r="FET38" s="4560"/>
      <c r="FEU38" s="4560"/>
      <c r="FEV38" s="4560"/>
      <c r="FEW38" s="4560"/>
      <c r="FEX38" s="4560"/>
      <c r="FEY38" s="4560"/>
      <c r="FEZ38" s="4560"/>
      <c r="FFA38" s="4560"/>
      <c r="FFB38" s="4560"/>
      <c r="FFC38" s="4560"/>
      <c r="FFD38" s="4560"/>
      <c r="FFE38" s="4560"/>
      <c r="FFF38" s="4560"/>
      <c r="FFG38" s="4560"/>
      <c r="FFH38" s="4560"/>
      <c r="FFI38" s="4560"/>
      <c r="FFJ38" s="4560"/>
      <c r="FFK38" s="4560"/>
      <c r="FFL38" s="4560"/>
      <c r="FFM38" s="4560"/>
      <c r="FFN38" s="4560"/>
      <c r="FFO38" s="4560"/>
      <c r="FFP38" s="4560"/>
      <c r="FFQ38" s="4560"/>
      <c r="FFR38" s="4560"/>
      <c r="FFS38" s="4560"/>
      <c r="FFT38" s="4560"/>
      <c r="FFU38" s="4560"/>
      <c r="FFV38" s="4560"/>
      <c r="FFW38" s="4560"/>
      <c r="FFX38" s="4560"/>
      <c r="FFY38" s="4560"/>
      <c r="FFZ38" s="4560"/>
      <c r="FGA38" s="4560"/>
      <c r="FGB38" s="4560"/>
      <c r="FGC38" s="4560"/>
      <c r="FGD38" s="4560"/>
      <c r="FGE38" s="4560"/>
      <c r="FGF38" s="4560"/>
      <c r="FGG38" s="4560"/>
      <c r="FGH38" s="4560"/>
      <c r="FGI38" s="4560"/>
      <c r="FGJ38" s="4560"/>
      <c r="FGK38" s="4560"/>
      <c r="FGL38" s="4560"/>
      <c r="FGM38" s="4560"/>
      <c r="FGN38" s="4560"/>
      <c r="FGO38" s="4560"/>
      <c r="FGP38" s="4560"/>
      <c r="FGQ38" s="4560"/>
      <c r="FGR38" s="4560"/>
      <c r="FGS38" s="4560"/>
      <c r="FGT38" s="4560"/>
      <c r="FGU38" s="4560"/>
      <c r="FGV38" s="4560"/>
      <c r="FGW38" s="4560"/>
      <c r="FGX38" s="4560"/>
      <c r="FGY38" s="4560"/>
      <c r="FGZ38" s="4560"/>
      <c r="FHA38" s="4560"/>
      <c r="FHB38" s="4560"/>
      <c r="FHC38" s="4560"/>
      <c r="FHD38" s="4560"/>
      <c r="FHE38" s="4560"/>
      <c r="FHF38" s="4560"/>
      <c r="FHG38" s="4560"/>
      <c r="FHH38" s="4560"/>
      <c r="FHI38" s="4560"/>
      <c r="FHJ38" s="4560"/>
      <c r="FHK38" s="4560"/>
      <c r="FHL38" s="4560"/>
      <c r="FHM38" s="4560"/>
      <c r="FHN38" s="4560"/>
      <c r="FHO38" s="4560"/>
      <c r="FHP38" s="4560"/>
      <c r="FHQ38" s="4560"/>
      <c r="FHR38" s="4560"/>
      <c r="FHS38" s="4560"/>
      <c r="FHT38" s="4560"/>
      <c r="FHU38" s="4560"/>
      <c r="FHV38" s="4560"/>
      <c r="FHW38" s="4560"/>
      <c r="FHX38" s="4560"/>
      <c r="FHY38" s="4560"/>
      <c r="FHZ38" s="4560"/>
      <c r="FIA38" s="4560"/>
      <c r="FIB38" s="4560"/>
      <c r="FIC38" s="4560"/>
      <c r="FID38" s="4560"/>
      <c r="FIE38" s="4560"/>
      <c r="FIF38" s="4560"/>
      <c r="FIG38" s="4560"/>
      <c r="FIH38" s="4560"/>
      <c r="FII38" s="4560"/>
      <c r="FIJ38" s="4560"/>
      <c r="FIK38" s="4560"/>
      <c r="FIL38" s="4560"/>
      <c r="FIM38" s="4560"/>
      <c r="FIN38" s="4560"/>
      <c r="FIO38" s="4560"/>
      <c r="FIP38" s="4560"/>
      <c r="FIQ38" s="4560"/>
      <c r="FIR38" s="4560"/>
      <c r="FIS38" s="4560"/>
      <c r="FIT38" s="4560"/>
      <c r="FIU38" s="4560"/>
      <c r="FIV38" s="4560"/>
      <c r="FIW38" s="4560"/>
      <c r="FIX38" s="4560"/>
      <c r="FIY38" s="4560"/>
      <c r="FIZ38" s="4560"/>
      <c r="FJA38" s="4560"/>
      <c r="FJB38" s="4560"/>
      <c r="FJC38" s="4560"/>
      <c r="FJD38" s="4560"/>
      <c r="FJE38" s="4560"/>
      <c r="FJF38" s="4560"/>
      <c r="FJG38" s="4560"/>
      <c r="FJH38" s="4560"/>
      <c r="FJI38" s="4560"/>
      <c r="FJJ38" s="4560"/>
      <c r="FJK38" s="4560"/>
      <c r="FJL38" s="4560"/>
      <c r="FJM38" s="4560"/>
      <c r="FJN38" s="4560"/>
      <c r="FJO38" s="4560"/>
      <c r="FJP38" s="4560"/>
      <c r="FJQ38" s="4560"/>
      <c r="FJR38" s="4560"/>
      <c r="FJS38" s="4560"/>
      <c r="FJT38" s="4560"/>
      <c r="FJU38" s="4560"/>
      <c r="FJV38" s="4560"/>
      <c r="FJW38" s="4560"/>
      <c r="FJX38" s="4560"/>
      <c r="FJY38" s="4560"/>
      <c r="FJZ38" s="4560"/>
      <c r="FKA38" s="4560"/>
      <c r="FKB38" s="4560"/>
      <c r="FKC38" s="4560"/>
      <c r="FKD38" s="4560"/>
      <c r="FKE38" s="4560"/>
      <c r="FKF38" s="4560"/>
      <c r="FKG38" s="4560"/>
      <c r="FKH38" s="4560"/>
      <c r="FKI38" s="4560"/>
      <c r="FKJ38" s="4560"/>
      <c r="FKK38" s="4560"/>
      <c r="FKL38" s="4560"/>
      <c r="FKM38" s="4560"/>
      <c r="FKN38" s="4560"/>
      <c r="FKO38" s="4560"/>
      <c r="FKP38" s="4560"/>
      <c r="FKQ38" s="4560"/>
      <c r="FKR38" s="4560"/>
      <c r="FKS38" s="4560"/>
      <c r="FKT38" s="4560"/>
      <c r="FKU38" s="4560"/>
      <c r="FKV38" s="4560"/>
      <c r="FKW38" s="4560"/>
      <c r="FKX38" s="4560"/>
      <c r="FKY38" s="4560"/>
      <c r="FKZ38" s="4560"/>
      <c r="FLA38" s="4560"/>
      <c r="FLB38" s="4560"/>
      <c r="FLC38" s="4560"/>
      <c r="FLD38" s="4560"/>
      <c r="FLE38" s="4560"/>
      <c r="FLF38" s="4560"/>
      <c r="FLG38" s="4560"/>
      <c r="FLH38" s="4560"/>
      <c r="FLI38" s="4560"/>
      <c r="FLJ38" s="4560"/>
      <c r="FLK38" s="4560"/>
      <c r="FLL38" s="4560"/>
      <c r="FLM38" s="4560"/>
      <c r="FLN38" s="4560"/>
      <c r="FLO38" s="4560"/>
      <c r="FLP38" s="4560"/>
      <c r="FLQ38" s="4560"/>
      <c r="FLR38" s="4560"/>
      <c r="FLS38" s="4560"/>
      <c r="FLT38" s="4560"/>
      <c r="FLU38" s="4560"/>
      <c r="FLV38" s="4560"/>
      <c r="FLW38" s="4560"/>
      <c r="FLX38" s="4560"/>
      <c r="FLY38" s="4560"/>
      <c r="FLZ38" s="4560"/>
      <c r="FMA38" s="4560"/>
      <c r="FMB38" s="4560"/>
      <c r="FMC38" s="4560"/>
      <c r="FMD38" s="4560"/>
      <c r="FME38" s="4560"/>
      <c r="FMF38" s="4560"/>
      <c r="FMG38" s="4560"/>
      <c r="FMH38" s="4560"/>
      <c r="FMI38" s="4560"/>
      <c r="FMJ38" s="4560"/>
      <c r="FMK38" s="4560"/>
      <c r="FML38" s="4560"/>
      <c r="FMM38" s="4560"/>
      <c r="FMN38" s="4560"/>
      <c r="FMO38" s="4560"/>
      <c r="FMP38" s="4560"/>
      <c r="FMQ38" s="4560"/>
      <c r="FMR38" s="4560"/>
      <c r="FMS38" s="4560"/>
      <c r="FMT38" s="4560"/>
      <c r="FMU38" s="4560"/>
      <c r="FMV38" s="4560"/>
      <c r="FMW38" s="4560"/>
      <c r="FMX38" s="4560"/>
      <c r="FMY38" s="4560"/>
      <c r="FMZ38" s="4560"/>
      <c r="FNA38" s="4560"/>
      <c r="FNB38" s="4560"/>
      <c r="FNC38" s="4560"/>
      <c r="FND38" s="4560"/>
      <c r="FNE38" s="4560"/>
      <c r="FNF38" s="4560"/>
      <c r="FNG38" s="4560"/>
      <c r="FNH38" s="4560"/>
      <c r="FNI38" s="4560"/>
      <c r="FNJ38" s="4560"/>
      <c r="FNK38" s="4560"/>
      <c r="FNL38" s="4560"/>
      <c r="FNM38" s="4560"/>
      <c r="FNN38" s="4560"/>
      <c r="FNO38" s="4560"/>
      <c r="FNP38" s="4560"/>
      <c r="FNQ38" s="4560"/>
      <c r="FNR38" s="4560"/>
      <c r="FNS38" s="4560"/>
      <c r="FNT38" s="4560"/>
      <c r="FNU38" s="4560"/>
      <c r="FNV38" s="4560"/>
      <c r="FNW38" s="4560"/>
      <c r="FNX38" s="4560"/>
      <c r="FNY38" s="4560"/>
      <c r="FNZ38" s="4560"/>
      <c r="FOA38" s="4560"/>
      <c r="FOB38" s="4560"/>
      <c r="FOC38" s="4560"/>
      <c r="FOD38" s="4560"/>
      <c r="FOE38" s="4560"/>
      <c r="FOF38" s="4560"/>
      <c r="FOG38" s="4560"/>
      <c r="FOH38" s="4560"/>
      <c r="FOI38" s="4560"/>
      <c r="FOJ38" s="4560"/>
      <c r="FOK38" s="4560"/>
      <c r="FOL38" s="4560"/>
      <c r="FOM38" s="4560"/>
      <c r="FON38" s="4560"/>
      <c r="FOO38" s="4560"/>
      <c r="FOP38" s="4560"/>
      <c r="FOQ38" s="4560"/>
      <c r="FOR38" s="4560"/>
      <c r="FOS38" s="4560"/>
      <c r="FOT38" s="4560"/>
      <c r="FOU38" s="4560"/>
      <c r="FOV38" s="4560"/>
      <c r="FOW38" s="4560"/>
      <c r="FOX38" s="4560"/>
      <c r="FOY38" s="4560"/>
      <c r="FOZ38" s="4560"/>
      <c r="FPA38" s="4560"/>
      <c r="FPB38" s="4560"/>
      <c r="FPC38" s="4560"/>
      <c r="FPD38" s="4560"/>
      <c r="FPE38" s="4560"/>
      <c r="FPF38" s="4560"/>
      <c r="FPG38" s="4560"/>
      <c r="FPH38" s="4560"/>
      <c r="FPI38" s="4560"/>
      <c r="FPJ38" s="4560"/>
      <c r="FPK38" s="4560"/>
      <c r="FPL38" s="4560"/>
      <c r="FPM38" s="4560"/>
      <c r="FPN38" s="4560"/>
      <c r="FPO38" s="4560"/>
      <c r="FPP38" s="4560"/>
      <c r="FPQ38" s="4560"/>
      <c r="FPR38" s="4560"/>
      <c r="FPS38" s="4560"/>
      <c r="FPT38" s="4560"/>
      <c r="FPU38" s="4560"/>
      <c r="FPV38" s="4560"/>
      <c r="FPW38" s="4560"/>
      <c r="FPX38" s="4560"/>
      <c r="FPY38" s="4560"/>
      <c r="FPZ38" s="4560"/>
      <c r="FQA38" s="4560"/>
      <c r="FQB38" s="4560"/>
      <c r="FQC38" s="4560"/>
      <c r="FQD38" s="4560"/>
      <c r="FQE38" s="4560"/>
      <c r="FQF38" s="4560"/>
      <c r="FQG38" s="4560"/>
      <c r="FQH38" s="4560"/>
      <c r="FQI38" s="4560"/>
      <c r="FQJ38" s="4560"/>
      <c r="FQK38" s="4560"/>
      <c r="FQL38" s="4560"/>
      <c r="FQM38" s="4560"/>
      <c r="FQN38" s="4560"/>
      <c r="FQO38" s="4560"/>
      <c r="FQP38" s="4560"/>
      <c r="FQQ38" s="4560"/>
      <c r="FQR38" s="4560"/>
      <c r="FQS38" s="4560"/>
      <c r="FQT38" s="4560"/>
      <c r="FQU38" s="4560"/>
      <c r="FQV38" s="4560"/>
      <c r="FQW38" s="4560"/>
      <c r="FQX38" s="4560"/>
      <c r="FQY38" s="4560"/>
      <c r="FQZ38" s="4560"/>
      <c r="FRA38" s="4560"/>
      <c r="FRB38" s="4560"/>
      <c r="FRC38" s="4560"/>
      <c r="FRD38" s="4560"/>
      <c r="FRE38" s="4560"/>
      <c r="FRF38" s="4560"/>
      <c r="FRG38" s="4560"/>
      <c r="FRH38" s="4560"/>
      <c r="FRI38" s="4560"/>
      <c r="FRJ38" s="4560"/>
      <c r="FRK38" s="4560"/>
      <c r="FRL38" s="4560"/>
      <c r="FRM38" s="4560"/>
      <c r="FRN38" s="4560"/>
      <c r="FRO38" s="4560"/>
      <c r="FRP38" s="4560"/>
      <c r="FRQ38" s="4560"/>
      <c r="FRR38" s="4560"/>
      <c r="FRS38" s="4560"/>
      <c r="FRT38" s="4560"/>
      <c r="FRU38" s="4560"/>
      <c r="FRV38" s="4560"/>
      <c r="FRW38" s="4560"/>
      <c r="FRX38" s="4560"/>
      <c r="FRY38" s="4560"/>
      <c r="FRZ38" s="4560"/>
      <c r="FSA38" s="4560"/>
      <c r="FSB38" s="4560"/>
      <c r="FSC38" s="4560"/>
      <c r="FSD38" s="4560"/>
      <c r="FSE38" s="4560"/>
      <c r="FSF38" s="4560"/>
      <c r="FSG38" s="4560"/>
      <c r="FSH38" s="4560"/>
      <c r="FSI38" s="4560"/>
      <c r="FSJ38" s="4560"/>
      <c r="FSK38" s="4560"/>
      <c r="FSL38" s="4560"/>
      <c r="FSM38" s="4560"/>
      <c r="FSN38" s="4560"/>
      <c r="FSO38" s="4560"/>
      <c r="FSP38" s="4560"/>
      <c r="FSQ38" s="4560"/>
      <c r="FSR38" s="4560"/>
      <c r="FSS38" s="4560"/>
      <c r="FST38" s="4560"/>
      <c r="FSU38" s="4560"/>
      <c r="FSV38" s="4560"/>
      <c r="FSW38" s="4560"/>
      <c r="FSX38" s="4560"/>
      <c r="FSY38" s="4560"/>
      <c r="FSZ38" s="4560"/>
      <c r="FTA38" s="4560"/>
      <c r="FTB38" s="4560"/>
      <c r="FTC38" s="4560"/>
      <c r="FTD38" s="4560"/>
      <c r="FTE38" s="4560"/>
      <c r="FTF38" s="4560"/>
      <c r="FTG38" s="4560"/>
      <c r="FTH38" s="4560"/>
      <c r="FTI38" s="4560"/>
      <c r="FTJ38" s="4560"/>
      <c r="FTK38" s="4560"/>
      <c r="FTL38" s="4560"/>
      <c r="FTM38" s="4560"/>
      <c r="FTN38" s="4560"/>
      <c r="FTO38" s="4560"/>
      <c r="FTP38" s="4560"/>
      <c r="FTQ38" s="4560"/>
      <c r="FTR38" s="4560"/>
      <c r="FTS38" s="4560"/>
      <c r="FTT38" s="4560"/>
      <c r="FTU38" s="4560"/>
      <c r="FTV38" s="4560"/>
      <c r="FTW38" s="4560"/>
      <c r="FTX38" s="4560"/>
      <c r="FTY38" s="4560"/>
      <c r="FTZ38" s="4560"/>
      <c r="FUA38" s="4560"/>
      <c r="FUB38" s="4560"/>
      <c r="FUC38" s="4560"/>
      <c r="FUD38" s="4560"/>
      <c r="FUE38" s="4560"/>
      <c r="FUF38" s="4560"/>
      <c r="FUG38" s="4560"/>
      <c r="FUH38" s="4560"/>
      <c r="FUI38" s="4560"/>
      <c r="FUJ38" s="4560"/>
      <c r="FUK38" s="4560"/>
      <c r="FUL38" s="4560"/>
      <c r="FUM38" s="4560"/>
      <c r="FUN38" s="4560"/>
      <c r="FUO38" s="4560"/>
      <c r="FUP38" s="4560"/>
      <c r="FUQ38" s="4560"/>
      <c r="FUR38" s="4560"/>
      <c r="FUS38" s="4560"/>
      <c r="FUT38" s="4560"/>
      <c r="FUU38" s="4560"/>
      <c r="FUV38" s="4560"/>
      <c r="FUW38" s="4560"/>
      <c r="FUX38" s="4560"/>
      <c r="FUY38" s="4560"/>
      <c r="FUZ38" s="4560"/>
      <c r="FVA38" s="4560"/>
      <c r="FVB38" s="4560"/>
      <c r="FVC38" s="4560"/>
      <c r="FVD38" s="4560"/>
      <c r="FVE38" s="4560"/>
      <c r="FVF38" s="4560"/>
      <c r="FVG38" s="4560"/>
      <c r="FVH38" s="4560"/>
      <c r="FVI38" s="4560"/>
      <c r="FVJ38" s="4560"/>
      <c r="FVK38" s="4560"/>
      <c r="FVL38" s="4560"/>
      <c r="FVM38" s="4560"/>
      <c r="FVN38" s="4560"/>
      <c r="FVO38" s="4560"/>
      <c r="FVP38" s="4560"/>
      <c r="FVQ38" s="4560"/>
      <c r="FVR38" s="4560"/>
      <c r="FVS38" s="4560"/>
      <c r="FVT38" s="4560"/>
      <c r="FVU38" s="4560"/>
      <c r="FVV38" s="4560"/>
      <c r="FVW38" s="4560"/>
      <c r="FVX38" s="4560"/>
      <c r="FVY38" s="4560"/>
      <c r="FVZ38" s="4560"/>
      <c r="FWA38" s="4560"/>
      <c r="FWB38" s="4560"/>
      <c r="FWC38" s="4560"/>
      <c r="FWD38" s="4560"/>
      <c r="FWE38" s="4560"/>
      <c r="FWF38" s="4560"/>
      <c r="FWG38" s="4560"/>
      <c r="FWH38" s="4560"/>
      <c r="FWI38" s="4560"/>
      <c r="FWJ38" s="4560"/>
      <c r="FWK38" s="4560"/>
      <c r="FWL38" s="4560"/>
      <c r="FWM38" s="4560"/>
      <c r="FWN38" s="4560"/>
      <c r="FWO38" s="4560"/>
      <c r="FWP38" s="4560"/>
      <c r="FWQ38" s="4560"/>
      <c r="FWR38" s="4560"/>
      <c r="FWS38" s="4560"/>
      <c r="FWT38" s="4560"/>
      <c r="FWU38" s="4560"/>
      <c r="FWV38" s="4560"/>
      <c r="FWW38" s="4560"/>
      <c r="FWX38" s="4560"/>
      <c r="FWY38" s="4560"/>
      <c r="FWZ38" s="4560"/>
      <c r="FXA38" s="4560"/>
      <c r="FXB38" s="4560"/>
      <c r="FXC38" s="4560"/>
      <c r="FXD38" s="4560"/>
      <c r="FXE38" s="4560"/>
      <c r="FXF38" s="4560"/>
      <c r="FXG38" s="4560"/>
      <c r="FXH38" s="4560"/>
      <c r="FXI38" s="4560"/>
      <c r="FXJ38" s="4560"/>
      <c r="FXK38" s="4560"/>
      <c r="FXL38" s="4560"/>
      <c r="FXM38" s="4560"/>
      <c r="FXN38" s="4560"/>
      <c r="FXO38" s="4560"/>
      <c r="FXP38" s="4560"/>
      <c r="FXQ38" s="4560"/>
      <c r="FXR38" s="4560"/>
      <c r="FXS38" s="4560"/>
      <c r="FXT38" s="4560"/>
      <c r="FXU38" s="4560"/>
      <c r="FXV38" s="4560"/>
      <c r="FXW38" s="4560"/>
      <c r="FXX38" s="4560"/>
      <c r="FXY38" s="4560"/>
      <c r="FXZ38" s="4560"/>
      <c r="FYA38" s="4560"/>
      <c r="FYB38" s="4560"/>
      <c r="FYC38" s="4560"/>
      <c r="FYD38" s="4560"/>
      <c r="FYE38" s="4560"/>
      <c r="FYF38" s="4560"/>
      <c r="FYG38" s="4560"/>
      <c r="FYH38" s="4560"/>
      <c r="FYI38" s="4560"/>
      <c r="FYJ38" s="4560"/>
      <c r="FYK38" s="4560"/>
      <c r="FYL38" s="4560"/>
      <c r="FYM38" s="4560"/>
      <c r="FYN38" s="4560"/>
      <c r="FYO38" s="4560"/>
      <c r="FYP38" s="4560"/>
      <c r="FYQ38" s="4560"/>
      <c r="FYR38" s="4560"/>
      <c r="FYS38" s="4560"/>
      <c r="FYT38" s="4560"/>
      <c r="FYU38" s="4560"/>
      <c r="FYV38" s="4560"/>
      <c r="FYW38" s="4560"/>
      <c r="FYX38" s="4560"/>
      <c r="FYY38" s="4560"/>
      <c r="FYZ38" s="4560"/>
      <c r="FZA38" s="4560"/>
      <c r="FZB38" s="4560"/>
      <c r="FZC38" s="4560"/>
      <c r="FZD38" s="4560"/>
      <c r="FZE38" s="4560"/>
      <c r="FZF38" s="4560"/>
      <c r="FZG38" s="4560"/>
      <c r="FZH38" s="4560"/>
      <c r="FZI38" s="4560"/>
      <c r="FZJ38" s="4560"/>
      <c r="FZK38" s="4560"/>
      <c r="FZL38" s="4560"/>
      <c r="FZM38" s="4560"/>
      <c r="FZN38" s="4560"/>
      <c r="FZO38" s="4560"/>
      <c r="FZP38" s="4560"/>
      <c r="FZQ38" s="4560"/>
      <c r="FZR38" s="4560"/>
      <c r="FZS38" s="4560"/>
      <c r="FZT38" s="4560"/>
      <c r="FZU38" s="4560"/>
      <c r="FZV38" s="4560"/>
      <c r="FZW38" s="4560"/>
      <c r="FZX38" s="4560"/>
      <c r="FZY38" s="4560"/>
      <c r="FZZ38" s="4560"/>
      <c r="GAA38" s="4560"/>
      <c r="GAB38" s="4560"/>
      <c r="GAC38" s="4560"/>
      <c r="GAD38" s="4560"/>
      <c r="GAE38" s="4560"/>
      <c r="GAF38" s="4560"/>
      <c r="GAG38" s="4560"/>
      <c r="GAH38" s="4560"/>
      <c r="GAI38" s="4560"/>
      <c r="GAJ38" s="4560"/>
      <c r="GAK38" s="4560"/>
      <c r="GAL38" s="4560"/>
      <c r="GAM38" s="4560"/>
      <c r="GAN38" s="4560"/>
      <c r="GAO38" s="4560"/>
      <c r="GAP38" s="4560"/>
      <c r="GAQ38" s="4560"/>
      <c r="GAR38" s="4560"/>
      <c r="GAS38" s="4560"/>
      <c r="GAT38" s="4560"/>
      <c r="GAU38" s="4560"/>
      <c r="GAV38" s="4560"/>
      <c r="GAW38" s="4560"/>
      <c r="GAX38" s="4560"/>
      <c r="GAY38" s="4560"/>
      <c r="GAZ38" s="4560"/>
      <c r="GBA38" s="4560"/>
      <c r="GBB38" s="4560"/>
      <c r="GBC38" s="4560"/>
      <c r="GBD38" s="4560"/>
      <c r="GBE38" s="4560"/>
      <c r="GBF38" s="4560"/>
      <c r="GBG38" s="4560"/>
      <c r="GBH38" s="4560"/>
      <c r="GBI38" s="4560"/>
      <c r="GBJ38" s="4560"/>
      <c r="GBK38" s="4560"/>
      <c r="GBL38" s="4560"/>
      <c r="GBM38" s="4560"/>
      <c r="GBN38" s="4560"/>
      <c r="GBO38" s="4560"/>
      <c r="GBP38" s="4560"/>
      <c r="GBQ38" s="4560"/>
      <c r="GBR38" s="4560"/>
      <c r="GBS38" s="4560"/>
      <c r="GBT38" s="4560"/>
      <c r="GBU38" s="4560"/>
      <c r="GBV38" s="4560"/>
      <c r="GBW38" s="4560"/>
      <c r="GBX38" s="4560"/>
      <c r="GBY38" s="4560"/>
      <c r="GBZ38" s="4560"/>
      <c r="GCA38" s="4560"/>
      <c r="GCB38" s="4560"/>
      <c r="GCC38" s="4560"/>
      <c r="GCD38" s="4560"/>
      <c r="GCE38" s="4560"/>
      <c r="GCF38" s="4560"/>
      <c r="GCG38" s="4560"/>
      <c r="GCH38" s="4560"/>
      <c r="GCI38" s="4560"/>
      <c r="GCJ38" s="4560"/>
      <c r="GCK38" s="4560"/>
      <c r="GCL38" s="4560"/>
      <c r="GCM38" s="4560"/>
      <c r="GCN38" s="4560"/>
      <c r="GCO38" s="4560"/>
      <c r="GCP38" s="4560"/>
      <c r="GCQ38" s="4560"/>
      <c r="GCR38" s="4560"/>
      <c r="GCS38" s="4560"/>
      <c r="GCT38" s="4560"/>
      <c r="GCU38" s="4560"/>
      <c r="GCV38" s="4560"/>
      <c r="GCW38" s="4560"/>
      <c r="GCX38" s="4560"/>
      <c r="GCY38" s="4560"/>
      <c r="GCZ38" s="4560"/>
      <c r="GDA38" s="4560"/>
      <c r="GDB38" s="4560"/>
      <c r="GDC38" s="4560"/>
      <c r="GDD38" s="4560"/>
      <c r="GDE38" s="4560"/>
      <c r="GDF38" s="4560"/>
      <c r="GDG38" s="4560"/>
      <c r="GDH38" s="4560"/>
      <c r="GDI38" s="4560"/>
      <c r="GDJ38" s="4560"/>
      <c r="GDK38" s="4560"/>
      <c r="GDL38" s="4560"/>
      <c r="GDM38" s="4560"/>
      <c r="GDN38" s="4560"/>
      <c r="GDO38" s="4560"/>
      <c r="GDP38" s="4560"/>
      <c r="GDQ38" s="4560"/>
      <c r="GDR38" s="4560"/>
      <c r="GDS38" s="4560"/>
      <c r="GDT38" s="4560"/>
      <c r="GDU38" s="4560"/>
      <c r="GDV38" s="4560"/>
      <c r="GDW38" s="4560"/>
      <c r="GDX38" s="4560"/>
      <c r="GDY38" s="4560"/>
      <c r="GDZ38" s="4560"/>
      <c r="GEA38" s="4560"/>
      <c r="GEB38" s="4560"/>
      <c r="GEC38" s="4560"/>
      <c r="GED38" s="4560"/>
      <c r="GEE38" s="4560"/>
      <c r="GEF38" s="4560"/>
      <c r="GEG38" s="4560"/>
      <c r="GEH38" s="4560"/>
      <c r="GEI38" s="4560"/>
      <c r="GEJ38" s="4560"/>
      <c r="GEK38" s="4560"/>
      <c r="GEL38" s="4560"/>
      <c r="GEM38" s="4560"/>
      <c r="GEN38" s="4560"/>
      <c r="GEO38" s="4560"/>
      <c r="GEP38" s="4560"/>
      <c r="GEQ38" s="4560"/>
      <c r="GER38" s="4560"/>
      <c r="GES38" s="4560"/>
      <c r="GET38" s="4560"/>
      <c r="GEU38" s="4560"/>
      <c r="GEV38" s="4560"/>
      <c r="GEW38" s="4560"/>
      <c r="GEX38" s="4560"/>
      <c r="GEY38" s="4560"/>
      <c r="GEZ38" s="4560"/>
      <c r="GFA38" s="4560"/>
      <c r="GFB38" s="4560"/>
      <c r="GFC38" s="4560"/>
      <c r="GFD38" s="4560"/>
      <c r="GFE38" s="4560"/>
      <c r="GFF38" s="4560"/>
      <c r="GFG38" s="4560"/>
      <c r="GFH38" s="4560"/>
      <c r="GFI38" s="4560"/>
      <c r="GFJ38" s="4560"/>
      <c r="GFK38" s="4560"/>
      <c r="GFL38" s="4560"/>
      <c r="GFM38" s="4560"/>
      <c r="GFN38" s="4560"/>
      <c r="GFO38" s="4560"/>
      <c r="GFP38" s="4560"/>
      <c r="GFQ38" s="4560"/>
      <c r="GFR38" s="4560"/>
      <c r="GFS38" s="4560"/>
      <c r="GFT38" s="4560"/>
      <c r="GFU38" s="4560"/>
      <c r="GFV38" s="4560"/>
      <c r="GFW38" s="4560"/>
      <c r="GFX38" s="4560"/>
      <c r="GFY38" s="4560"/>
      <c r="GFZ38" s="4560"/>
      <c r="GGA38" s="4560"/>
      <c r="GGB38" s="4560"/>
      <c r="GGC38" s="4560"/>
      <c r="GGD38" s="4560"/>
      <c r="GGE38" s="4560"/>
      <c r="GGF38" s="4560"/>
      <c r="GGG38" s="4560"/>
      <c r="GGH38" s="4560"/>
      <c r="GGI38" s="4560"/>
      <c r="GGJ38" s="4560"/>
      <c r="GGK38" s="4560"/>
      <c r="GGL38" s="4560"/>
      <c r="GGM38" s="4560"/>
      <c r="GGN38" s="4560"/>
      <c r="GGO38" s="4560"/>
      <c r="GGP38" s="4560"/>
      <c r="GGQ38" s="4560"/>
      <c r="GGR38" s="4560"/>
      <c r="GGS38" s="4560"/>
      <c r="GGT38" s="4560"/>
      <c r="GGU38" s="4560"/>
      <c r="GGV38" s="4560"/>
      <c r="GGW38" s="4560"/>
      <c r="GGX38" s="4560"/>
      <c r="GGY38" s="4560"/>
      <c r="GGZ38" s="4560"/>
      <c r="GHA38" s="4560"/>
      <c r="GHB38" s="4560"/>
      <c r="GHC38" s="4560"/>
      <c r="GHD38" s="4560"/>
      <c r="GHE38" s="4560"/>
      <c r="GHF38" s="4560"/>
      <c r="GHG38" s="4560"/>
      <c r="GHH38" s="4560"/>
      <c r="GHI38" s="4560"/>
      <c r="GHJ38" s="4560"/>
      <c r="GHK38" s="4560"/>
      <c r="GHL38" s="4560"/>
      <c r="GHM38" s="4560"/>
      <c r="GHN38" s="4560"/>
      <c r="GHO38" s="4560"/>
      <c r="GHP38" s="4560"/>
      <c r="GHQ38" s="4560"/>
      <c r="GHR38" s="4560"/>
      <c r="GHS38" s="4560"/>
      <c r="GHT38" s="4560"/>
      <c r="GHU38" s="4560"/>
      <c r="GHV38" s="4560"/>
      <c r="GHW38" s="4560"/>
      <c r="GHX38" s="4560"/>
      <c r="GHY38" s="4560"/>
      <c r="GHZ38" s="4560"/>
      <c r="GIA38" s="4560"/>
      <c r="GIB38" s="4560"/>
      <c r="GIC38" s="4560"/>
      <c r="GID38" s="4560"/>
      <c r="GIE38" s="4560"/>
      <c r="GIF38" s="4560"/>
      <c r="GIG38" s="4560"/>
      <c r="GIH38" s="4560"/>
      <c r="GII38" s="4560"/>
      <c r="GIJ38" s="4560"/>
      <c r="GIK38" s="4560"/>
      <c r="GIL38" s="4560"/>
      <c r="GIM38" s="4560"/>
      <c r="GIN38" s="4560"/>
      <c r="GIO38" s="4560"/>
      <c r="GIP38" s="4560"/>
      <c r="GIQ38" s="4560"/>
      <c r="GIR38" s="4560"/>
      <c r="GIS38" s="4560"/>
      <c r="GIT38" s="4560"/>
      <c r="GIU38" s="4560"/>
      <c r="GIV38" s="4560"/>
      <c r="GIW38" s="4560"/>
      <c r="GIX38" s="4560"/>
      <c r="GIY38" s="4560"/>
      <c r="GIZ38" s="4560"/>
      <c r="GJA38" s="4560"/>
      <c r="GJB38" s="4560"/>
      <c r="GJC38" s="4560"/>
      <c r="GJD38" s="4560"/>
      <c r="GJE38" s="4560"/>
      <c r="GJF38" s="4560"/>
      <c r="GJG38" s="4560"/>
      <c r="GJH38" s="4560"/>
      <c r="GJI38" s="4560"/>
      <c r="GJJ38" s="4560"/>
      <c r="GJK38" s="4560"/>
      <c r="GJL38" s="4560"/>
      <c r="GJM38" s="4560"/>
      <c r="GJN38" s="4560"/>
      <c r="GJO38" s="4560"/>
      <c r="GJP38" s="4560"/>
      <c r="GJQ38" s="4560"/>
      <c r="GJR38" s="4560"/>
      <c r="GJS38" s="4560"/>
      <c r="GJT38" s="4560"/>
      <c r="GJU38" s="4560"/>
      <c r="GJV38" s="4560"/>
      <c r="GJW38" s="4560"/>
      <c r="GJX38" s="4560"/>
      <c r="GJY38" s="4560"/>
      <c r="GJZ38" s="4560"/>
      <c r="GKA38" s="4560"/>
      <c r="GKB38" s="4560"/>
      <c r="GKC38" s="4560"/>
      <c r="GKD38" s="4560"/>
      <c r="GKE38" s="4560"/>
      <c r="GKF38" s="4560"/>
      <c r="GKG38" s="4560"/>
      <c r="GKH38" s="4560"/>
      <c r="GKI38" s="4560"/>
      <c r="GKJ38" s="4560"/>
      <c r="GKK38" s="4560"/>
      <c r="GKL38" s="4560"/>
      <c r="GKM38" s="4560"/>
      <c r="GKN38" s="4560"/>
      <c r="GKO38" s="4560"/>
      <c r="GKP38" s="4560"/>
      <c r="GKQ38" s="4560"/>
      <c r="GKR38" s="4560"/>
      <c r="GKS38" s="4560"/>
      <c r="GKT38" s="4560"/>
      <c r="GKU38" s="4560"/>
      <c r="GKV38" s="4560"/>
      <c r="GKW38" s="4560"/>
      <c r="GKX38" s="4560"/>
      <c r="GKY38" s="4560"/>
      <c r="GKZ38" s="4560"/>
      <c r="GLA38" s="4560"/>
      <c r="GLB38" s="4560"/>
      <c r="GLC38" s="4560"/>
      <c r="GLD38" s="4560"/>
      <c r="GLE38" s="4560"/>
      <c r="GLF38" s="4560"/>
      <c r="GLG38" s="4560"/>
      <c r="GLH38" s="4560"/>
      <c r="GLI38" s="4560"/>
      <c r="GLJ38" s="4560"/>
      <c r="GLK38" s="4560"/>
      <c r="GLL38" s="4560"/>
      <c r="GLM38" s="4560"/>
      <c r="GLN38" s="4560"/>
      <c r="GLO38" s="4560"/>
      <c r="GLP38" s="4560"/>
      <c r="GLQ38" s="4560"/>
      <c r="GLR38" s="4560"/>
      <c r="GLS38" s="4560"/>
      <c r="GLT38" s="4560"/>
      <c r="GLU38" s="4560"/>
      <c r="GLV38" s="4560"/>
      <c r="GLW38" s="4560"/>
      <c r="GLX38" s="4560"/>
      <c r="GLY38" s="4560"/>
      <c r="GLZ38" s="4560"/>
      <c r="GMA38" s="4560"/>
      <c r="GMB38" s="4560"/>
      <c r="GMC38" s="4560"/>
      <c r="GMD38" s="4560"/>
      <c r="GME38" s="4560"/>
      <c r="GMF38" s="4560"/>
      <c r="GMG38" s="4560"/>
      <c r="GMH38" s="4560"/>
      <c r="GMI38" s="4560"/>
      <c r="GMJ38" s="4560"/>
      <c r="GMK38" s="4560"/>
      <c r="GML38" s="4560"/>
      <c r="GMM38" s="4560"/>
      <c r="GMN38" s="4560"/>
      <c r="GMO38" s="4560"/>
      <c r="GMP38" s="4560"/>
      <c r="GMQ38" s="4560"/>
      <c r="GMR38" s="4560"/>
      <c r="GMS38" s="4560"/>
      <c r="GMT38" s="4560"/>
      <c r="GMU38" s="4560"/>
      <c r="GMV38" s="4560"/>
      <c r="GMW38" s="4560"/>
      <c r="GMX38" s="4560"/>
      <c r="GMY38" s="4560"/>
      <c r="GMZ38" s="4560"/>
      <c r="GNA38" s="4560"/>
      <c r="GNB38" s="4560"/>
      <c r="GNC38" s="4560"/>
      <c r="GND38" s="4560"/>
      <c r="GNE38" s="4560"/>
      <c r="GNF38" s="4560"/>
      <c r="GNG38" s="4560"/>
      <c r="GNH38" s="4560"/>
      <c r="GNI38" s="4560"/>
      <c r="GNJ38" s="4560"/>
      <c r="GNK38" s="4560"/>
      <c r="GNL38" s="4560"/>
      <c r="GNM38" s="4560"/>
      <c r="GNN38" s="4560"/>
      <c r="GNO38" s="4560"/>
      <c r="GNP38" s="4560"/>
      <c r="GNQ38" s="4560"/>
      <c r="GNR38" s="4560"/>
      <c r="GNS38" s="4560"/>
      <c r="GNT38" s="4560"/>
      <c r="GNU38" s="4560"/>
      <c r="GNV38" s="4560"/>
      <c r="GNW38" s="4560"/>
      <c r="GNX38" s="4560"/>
      <c r="GNY38" s="4560"/>
      <c r="GNZ38" s="4560"/>
      <c r="GOA38" s="4560"/>
      <c r="GOB38" s="4560"/>
      <c r="GOC38" s="4560"/>
      <c r="GOD38" s="4560"/>
      <c r="GOE38" s="4560"/>
      <c r="GOF38" s="4560"/>
      <c r="GOG38" s="4560"/>
      <c r="GOH38" s="4560"/>
      <c r="GOI38" s="4560"/>
      <c r="GOJ38" s="4560"/>
      <c r="GOK38" s="4560"/>
      <c r="GOL38" s="4560"/>
      <c r="GOM38" s="4560"/>
      <c r="GON38" s="4560"/>
      <c r="GOO38" s="4560"/>
      <c r="GOP38" s="4560"/>
      <c r="GOQ38" s="4560"/>
      <c r="GOR38" s="4560"/>
      <c r="GOS38" s="4560"/>
      <c r="GOT38" s="4560"/>
      <c r="GOU38" s="4560"/>
      <c r="GOV38" s="4560"/>
      <c r="GOW38" s="4560"/>
      <c r="GOX38" s="4560"/>
      <c r="GOY38" s="4560"/>
      <c r="GOZ38" s="4560"/>
      <c r="GPA38" s="4560"/>
      <c r="GPB38" s="4560"/>
      <c r="GPC38" s="4560"/>
      <c r="GPD38" s="4560"/>
      <c r="GPE38" s="4560"/>
      <c r="GPF38" s="4560"/>
      <c r="GPG38" s="4560"/>
      <c r="GPH38" s="4560"/>
      <c r="GPI38" s="4560"/>
      <c r="GPJ38" s="4560"/>
      <c r="GPK38" s="4560"/>
      <c r="GPL38" s="4560"/>
      <c r="GPM38" s="4560"/>
      <c r="GPN38" s="4560"/>
      <c r="GPO38" s="4560"/>
      <c r="GPP38" s="4560"/>
      <c r="GPQ38" s="4560"/>
      <c r="GPR38" s="4560"/>
      <c r="GPS38" s="4560"/>
      <c r="GPT38" s="4560"/>
      <c r="GPU38" s="4560"/>
      <c r="GPV38" s="4560"/>
      <c r="GPW38" s="4560"/>
      <c r="GPX38" s="4560"/>
      <c r="GPY38" s="4560"/>
      <c r="GPZ38" s="4560"/>
      <c r="GQA38" s="4560"/>
      <c r="GQB38" s="4560"/>
      <c r="GQC38" s="4560"/>
      <c r="GQD38" s="4560"/>
      <c r="GQE38" s="4560"/>
      <c r="GQF38" s="4560"/>
      <c r="GQG38" s="4560"/>
      <c r="GQH38" s="4560"/>
      <c r="GQI38" s="4560"/>
      <c r="GQJ38" s="4560"/>
      <c r="GQK38" s="4560"/>
      <c r="GQL38" s="4560"/>
      <c r="GQM38" s="4560"/>
      <c r="GQN38" s="4560"/>
      <c r="GQO38" s="4560"/>
      <c r="GQP38" s="4560"/>
      <c r="GQQ38" s="4560"/>
      <c r="GQR38" s="4560"/>
      <c r="GQS38" s="4560"/>
      <c r="GQT38" s="4560"/>
      <c r="GQU38" s="4560"/>
      <c r="GQV38" s="4560"/>
      <c r="GQW38" s="4560"/>
      <c r="GQX38" s="4560"/>
      <c r="GQY38" s="4560"/>
      <c r="GQZ38" s="4560"/>
      <c r="GRA38" s="4560"/>
      <c r="GRB38" s="4560"/>
      <c r="GRC38" s="4560"/>
      <c r="GRD38" s="4560"/>
      <c r="GRE38" s="4560"/>
      <c r="GRF38" s="4560"/>
      <c r="GRG38" s="4560"/>
      <c r="GRH38" s="4560"/>
      <c r="GRI38" s="4560"/>
      <c r="GRJ38" s="4560"/>
      <c r="GRK38" s="4560"/>
      <c r="GRL38" s="4560"/>
      <c r="GRM38" s="4560"/>
      <c r="GRN38" s="4560"/>
      <c r="GRO38" s="4560"/>
      <c r="GRP38" s="4560"/>
      <c r="GRQ38" s="4560"/>
      <c r="GRR38" s="4560"/>
      <c r="GRS38" s="4560"/>
      <c r="GRT38" s="4560"/>
      <c r="GRU38" s="4560"/>
      <c r="GRV38" s="4560"/>
      <c r="GRW38" s="4560"/>
      <c r="GRX38" s="4560"/>
      <c r="GRY38" s="4560"/>
      <c r="GRZ38" s="4560"/>
      <c r="GSA38" s="4560"/>
      <c r="GSB38" s="4560"/>
      <c r="GSC38" s="4560"/>
      <c r="GSD38" s="4560"/>
      <c r="GSE38" s="4560"/>
      <c r="GSF38" s="4560"/>
      <c r="GSG38" s="4560"/>
      <c r="GSH38" s="4560"/>
      <c r="GSI38" s="4560"/>
      <c r="GSJ38" s="4560"/>
      <c r="GSK38" s="4560"/>
      <c r="GSL38" s="4560"/>
      <c r="GSM38" s="4560"/>
      <c r="GSN38" s="4560"/>
      <c r="GSO38" s="4560"/>
      <c r="GSP38" s="4560"/>
      <c r="GSQ38" s="4560"/>
      <c r="GSR38" s="4560"/>
      <c r="GSS38" s="4560"/>
      <c r="GST38" s="4560"/>
      <c r="GSU38" s="4560"/>
      <c r="GSV38" s="4560"/>
      <c r="GSW38" s="4560"/>
      <c r="GSX38" s="4560"/>
      <c r="GSY38" s="4560"/>
      <c r="GSZ38" s="4560"/>
      <c r="GTA38" s="4560"/>
      <c r="GTB38" s="4560"/>
      <c r="GTC38" s="4560"/>
      <c r="GTD38" s="4560"/>
      <c r="GTE38" s="4560"/>
      <c r="GTF38" s="4560"/>
      <c r="GTG38" s="4560"/>
      <c r="GTH38" s="4560"/>
      <c r="GTI38" s="4560"/>
      <c r="GTJ38" s="4560"/>
      <c r="GTK38" s="4560"/>
      <c r="GTL38" s="4560"/>
      <c r="GTM38" s="4560"/>
      <c r="GTN38" s="4560"/>
      <c r="GTO38" s="4560"/>
      <c r="GTP38" s="4560"/>
      <c r="GTQ38" s="4560"/>
      <c r="GTR38" s="4560"/>
      <c r="GTS38" s="4560"/>
      <c r="GTT38" s="4560"/>
      <c r="GTU38" s="4560"/>
      <c r="GTV38" s="4560"/>
      <c r="GTW38" s="4560"/>
      <c r="GTX38" s="4560"/>
      <c r="GTY38" s="4560"/>
      <c r="GTZ38" s="4560"/>
      <c r="GUA38" s="4560"/>
      <c r="GUB38" s="4560"/>
      <c r="GUC38" s="4560"/>
      <c r="GUD38" s="4560"/>
      <c r="GUE38" s="4560"/>
      <c r="GUF38" s="4560"/>
      <c r="GUG38" s="4560"/>
      <c r="GUH38" s="4560"/>
      <c r="GUI38" s="4560"/>
      <c r="GUJ38" s="4560"/>
      <c r="GUK38" s="4560"/>
      <c r="GUL38" s="4560"/>
      <c r="GUM38" s="4560"/>
      <c r="GUN38" s="4560"/>
      <c r="GUO38" s="4560"/>
      <c r="GUP38" s="4560"/>
      <c r="GUQ38" s="4560"/>
      <c r="GUR38" s="4560"/>
      <c r="GUS38" s="4560"/>
      <c r="GUT38" s="4560"/>
      <c r="GUU38" s="4560"/>
      <c r="GUV38" s="4560"/>
      <c r="GUW38" s="4560"/>
      <c r="GUX38" s="4560"/>
      <c r="GUY38" s="4560"/>
      <c r="GUZ38" s="4560"/>
      <c r="GVA38" s="4560"/>
      <c r="GVB38" s="4560"/>
      <c r="GVC38" s="4560"/>
      <c r="GVD38" s="4560"/>
      <c r="GVE38" s="4560"/>
      <c r="GVF38" s="4560"/>
      <c r="GVG38" s="4560"/>
      <c r="GVH38" s="4560"/>
      <c r="GVI38" s="4560"/>
      <c r="GVJ38" s="4560"/>
      <c r="GVK38" s="4560"/>
      <c r="GVL38" s="4560"/>
      <c r="GVM38" s="4560"/>
      <c r="GVN38" s="4560"/>
      <c r="GVO38" s="4560"/>
      <c r="GVP38" s="4560"/>
      <c r="GVQ38" s="4560"/>
      <c r="GVR38" s="4560"/>
      <c r="GVS38" s="4560"/>
      <c r="GVT38" s="4560"/>
      <c r="GVU38" s="4560"/>
      <c r="GVV38" s="4560"/>
      <c r="GVW38" s="4560"/>
      <c r="GVX38" s="4560"/>
      <c r="GVY38" s="4560"/>
      <c r="GVZ38" s="4560"/>
      <c r="GWA38" s="4560"/>
      <c r="GWB38" s="4560"/>
      <c r="GWC38" s="4560"/>
      <c r="GWD38" s="4560"/>
      <c r="GWE38" s="4560"/>
      <c r="GWF38" s="4560"/>
      <c r="GWG38" s="4560"/>
      <c r="GWH38" s="4560"/>
      <c r="GWI38" s="4560"/>
      <c r="GWJ38" s="4560"/>
      <c r="GWK38" s="4560"/>
      <c r="GWL38" s="4560"/>
      <c r="GWM38" s="4560"/>
      <c r="GWN38" s="4560"/>
      <c r="GWO38" s="4560"/>
      <c r="GWP38" s="4560"/>
      <c r="GWQ38" s="4560"/>
      <c r="GWR38" s="4560"/>
      <c r="GWS38" s="4560"/>
      <c r="GWT38" s="4560"/>
      <c r="GWU38" s="4560"/>
      <c r="GWV38" s="4560"/>
      <c r="GWW38" s="4560"/>
      <c r="GWX38" s="4560"/>
      <c r="GWY38" s="4560"/>
      <c r="GWZ38" s="4560"/>
      <c r="GXA38" s="4560"/>
      <c r="GXB38" s="4560"/>
      <c r="GXC38" s="4560"/>
      <c r="GXD38" s="4560"/>
      <c r="GXE38" s="4560"/>
      <c r="GXF38" s="4560"/>
      <c r="GXG38" s="4560"/>
      <c r="GXH38" s="4560"/>
      <c r="GXI38" s="4560"/>
      <c r="GXJ38" s="4560"/>
      <c r="GXK38" s="4560"/>
      <c r="GXL38" s="4560"/>
      <c r="GXM38" s="4560"/>
      <c r="GXN38" s="4560"/>
      <c r="GXO38" s="4560"/>
      <c r="GXP38" s="4560"/>
      <c r="GXQ38" s="4560"/>
      <c r="GXR38" s="4560"/>
      <c r="GXS38" s="4560"/>
      <c r="GXT38" s="4560"/>
      <c r="GXU38" s="4560"/>
      <c r="GXV38" s="4560"/>
      <c r="GXW38" s="4560"/>
      <c r="GXX38" s="4560"/>
      <c r="GXY38" s="4560"/>
      <c r="GXZ38" s="4560"/>
      <c r="GYA38" s="4560"/>
      <c r="GYB38" s="4560"/>
      <c r="GYC38" s="4560"/>
      <c r="GYD38" s="4560"/>
      <c r="GYE38" s="4560"/>
      <c r="GYF38" s="4560"/>
      <c r="GYG38" s="4560"/>
      <c r="GYH38" s="4560"/>
      <c r="GYI38" s="4560"/>
      <c r="GYJ38" s="4560"/>
      <c r="GYK38" s="4560"/>
      <c r="GYL38" s="4560"/>
      <c r="GYM38" s="4560"/>
      <c r="GYN38" s="4560"/>
      <c r="GYO38" s="4560"/>
      <c r="GYP38" s="4560"/>
      <c r="GYQ38" s="4560"/>
      <c r="GYR38" s="4560"/>
      <c r="GYS38" s="4560"/>
      <c r="GYT38" s="4560"/>
      <c r="GYU38" s="4560"/>
      <c r="GYV38" s="4560"/>
      <c r="GYW38" s="4560"/>
      <c r="GYX38" s="4560"/>
      <c r="GYY38" s="4560"/>
      <c r="GYZ38" s="4560"/>
      <c r="GZA38" s="4560"/>
      <c r="GZB38" s="4560"/>
      <c r="GZC38" s="4560"/>
      <c r="GZD38" s="4560"/>
      <c r="GZE38" s="4560"/>
      <c r="GZF38" s="4560"/>
      <c r="GZG38" s="4560"/>
      <c r="GZH38" s="4560"/>
      <c r="GZI38" s="4560"/>
      <c r="GZJ38" s="4560"/>
      <c r="GZK38" s="4560"/>
      <c r="GZL38" s="4560"/>
      <c r="GZM38" s="4560"/>
      <c r="GZN38" s="4560"/>
      <c r="GZO38" s="4560"/>
      <c r="GZP38" s="4560"/>
      <c r="GZQ38" s="4560"/>
      <c r="GZR38" s="4560"/>
      <c r="GZS38" s="4560"/>
      <c r="GZT38" s="4560"/>
      <c r="GZU38" s="4560"/>
      <c r="GZV38" s="4560"/>
      <c r="GZW38" s="4560"/>
      <c r="GZX38" s="4560"/>
      <c r="GZY38" s="4560"/>
      <c r="GZZ38" s="4560"/>
      <c r="HAA38" s="4560"/>
      <c r="HAB38" s="4560"/>
      <c r="HAC38" s="4560"/>
      <c r="HAD38" s="4560"/>
      <c r="HAE38" s="4560"/>
      <c r="HAF38" s="4560"/>
      <c r="HAG38" s="4560"/>
      <c r="HAH38" s="4560"/>
      <c r="HAI38" s="4560"/>
      <c r="HAJ38" s="4560"/>
      <c r="HAK38" s="4560"/>
      <c r="HAL38" s="4560"/>
      <c r="HAM38" s="4560"/>
      <c r="HAN38" s="4560"/>
      <c r="HAO38" s="4560"/>
      <c r="HAP38" s="4560"/>
      <c r="HAQ38" s="4560"/>
      <c r="HAR38" s="4560"/>
      <c r="HAS38" s="4560"/>
      <c r="HAT38" s="4560"/>
      <c r="HAU38" s="4560"/>
      <c r="HAV38" s="4560"/>
      <c r="HAW38" s="4560"/>
      <c r="HAX38" s="4560"/>
      <c r="HAY38" s="4560"/>
      <c r="HAZ38" s="4560"/>
      <c r="HBA38" s="4560"/>
      <c r="HBB38" s="4560"/>
      <c r="HBC38" s="4560"/>
      <c r="HBD38" s="4560"/>
      <c r="HBE38" s="4560"/>
      <c r="HBF38" s="4560"/>
      <c r="HBG38" s="4560"/>
      <c r="HBH38" s="4560"/>
      <c r="HBI38" s="4560"/>
      <c r="HBJ38" s="4560"/>
      <c r="HBK38" s="4560"/>
      <c r="HBL38" s="4560"/>
      <c r="HBM38" s="4560"/>
      <c r="HBN38" s="4560"/>
      <c r="HBO38" s="4560"/>
      <c r="HBP38" s="4560"/>
      <c r="HBQ38" s="4560"/>
      <c r="HBR38" s="4560"/>
      <c r="HBS38" s="4560"/>
      <c r="HBT38" s="4560"/>
      <c r="HBU38" s="4560"/>
      <c r="HBV38" s="4560"/>
      <c r="HBW38" s="4560"/>
      <c r="HBX38" s="4560"/>
      <c r="HBY38" s="4560"/>
      <c r="HBZ38" s="4560"/>
      <c r="HCA38" s="4560"/>
      <c r="HCB38" s="4560"/>
      <c r="HCC38" s="4560"/>
      <c r="HCD38" s="4560"/>
      <c r="HCE38" s="4560"/>
      <c r="HCF38" s="4560"/>
      <c r="HCG38" s="4560"/>
      <c r="HCH38" s="4560"/>
      <c r="HCI38" s="4560"/>
      <c r="HCJ38" s="4560"/>
      <c r="HCK38" s="4560"/>
      <c r="HCL38" s="4560"/>
      <c r="HCM38" s="4560"/>
      <c r="HCN38" s="4560"/>
      <c r="HCO38" s="4560"/>
      <c r="HCP38" s="4560"/>
      <c r="HCQ38" s="4560"/>
      <c r="HCR38" s="4560"/>
      <c r="HCS38" s="4560"/>
      <c r="HCT38" s="4560"/>
      <c r="HCU38" s="4560"/>
      <c r="HCV38" s="4560"/>
      <c r="HCW38" s="4560"/>
      <c r="HCX38" s="4560"/>
      <c r="HCY38" s="4560"/>
      <c r="HCZ38" s="4560"/>
      <c r="HDA38" s="4560"/>
      <c r="HDB38" s="4560"/>
      <c r="HDC38" s="4560"/>
      <c r="HDD38" s="4560"/>
      <c r="HDE38" s="4560"/>
      <c r="HDF38" s="4560"/>
      <c r="HDG38" s="4560"/>
      <c r="HDH38" s="4560"/>
      <c r="HDI38" s="4560"/>
      <c r="HDJ38" s="4560"/>
      <c r="HDK38" s="4560"/>
      <c r="HDL38" s="4560"/>
      <c r="HDM38" s="4560"/>
      <c r="HDN38" s="4560"/>
      <c r="HDO38" s="4560"/>
      <c r="HDP38" s="4560"/>
      <c r="HDQ38" s="4560"/>
      <c r="HDR38" s="4560"/>
      <c r="HDS38" s="4560"/>
      <c r="HDT38" s="4560"/>
      <c r="HDU38" s="4560"/>
      <c r="HDV38" s="4560"/>
      <c r="HDW38" s="4560"/>
      <c r="HDX38" s="4560"/>
      <c r="HDY38" s="4560"/>
      <c r="HDZ38" s="4560"/>
      <c r="HEA38" s="4560"/>
      <c r="HEB38" s="4560"/>
      <c r="HEC38" s="4560"/>
      <c r="HED38" s="4560"/>
      <c r="HEE38" s="4560"/>
      <c r="HEF38" s="4560"/>
      <c r="HEG38" s="4560"/>
      <c r="HEH38" s="4560"/>
      <c r="HEI38" s="4560"/>
      <c r="HEJ38" s="4560"/>
      <c r="HEK38" s="4560"/>
      <c r="HEL38" s="4560"/>
      <c r="HEM38" s="4560"/>
      <c r="HEN38" s="4560"/>
      <c r="HEO38" s="4560"/>
      <c r="HEP38" s="4560"/>
      <c r="HEQ38" s="4560"/>
      <c r="HER38" s="4560"/>
      <c r="HES38" s="4560"/>
      <c r="HET38" s="4560"/>
      <c r="HEU38" s="4560"/>
      <c r="HEV38" s="4560"/>
      <c r="HEW38" s="4560"/>
      <c r="HEX38" s="4560"/>
      <c r="HEY38" s="4560"/>
      <c r="HEZ38" s="4560"/>
      <c r="HFA38" s="4560"/>
      <c r="HFB38" s="4560"/>
      <c r="HFC38" s="4560"/>
      <c r="HFD38" s="4560"/>
      <c r="HFE38" s="4560"/>
      <c r="HFF38" s="4560"/>
      <c r="HFG38" s="4560"/>
      <c r="HFH38" s="4560"/>
      <c r="HFI38" s="4560"/>
      <c r="HFJ38" s="4560"/>
      <c r="HFK38" s="4560"/>
      <c r="HFL38" s="4560"/>
      <c r="HFM38" s="4560"/>
      <c r="HFN38" s="4560"/>
      <c r="HFO38" s="4560"/>
      <c r="HFP38" s="4560"/>
      <c r="HFQ38" s="4560"/>
      <c r="HFR38" s="4560"/>
      <c r="HFS38" s="4560"/>
      <c r="HFT38" s="4560"/>
      <c r="HFU38" s="4560"/>
      <c r="HFV38" s="4560"/>
      <c r="HFW38" s="4560"/>
      <c r="HFX38" s="4560"/>
      <c r="HFY38" s="4560"/>
      <c r="HFZ38" s="4560"/>
      <c r="HGA38" s="4560"/>
      <c r="HGB38" s="4560"/>
      <c r="HGC38" s="4560"/>
      <c r="HGD38" s="4560"/>
      <c r="HGE38" s="4560"/>
      <c r="HGF38" s="4560"/>
      <c r="HGG38" s="4560"/>
      <c r="HGH38" s="4560"/>
      <c r="HGI38" s="4560"/>
      <c r="HGJ38" s="4560"/>
      <c r="HGK38" s="4560"/>
      <c r="HGL38" s="4560"/>
      <c r="HGM38" s="4560"/>
      <c r="HGN38" s="4560"/>
      <c r="HGO38" s="4560"/>
      <c r="HGP38" s="4560"/>
      <c r="HGQ38" s="4560"/>
      <c r="HGR38" s="4560"/>
      <c r="HGS38" s="4560"/>
      <c r="HGT38" s="4560"/>
      <c r="HGU38" s="4560"/>
      <c r="HGV38" s="4560"/>
      <c r="HGW38" s="4560"/>
      <c r="HGX38" s="4560"/>
      <c r="HGY38" s="4560"/>
      <c r="HGZ38" s="4560"/>
      <c r="HHA38" s="4560"/>
      <c r="HHB38" s="4560"/>
      <c r="HHC38" s="4560"/>
      <c r="HHD38" s="4560"/>
      <c r="HHE38" s="4560"/>
      <c r="HHF38" s="4560"/>
      <c r="HHG38" s="4560"/>
      <c r="HHH38" s="4560"/>
      <c r="HHI38" s="4560"/>
      <c r="HHJ38" s="4560"/>
      <c r="HHK38" s="4560"/>
      <c r="HHL38" s="4560"/>
      <c r="HHM38" s="4560"/>
      <c r="HHN38" s="4560"/>
      <c r="HHO38" s="4560"/>
      <c r="HHP38" s="4560"/>
      <c r="HHQ38" s="4560"/>
      <c r="HHR38" s="4560"/>
      <c r="HHS38" s="4560"/>
      <c r="HHT38" s="4560"/>
      <c r="HHU38" s="4560"/>
      <c r="HHV38" s="4560"/>
      <c r="HHW38" s="4560"/>
      <c r="HHX38" s="4560"/>
      <c r="HHY38" s="4560"/>
      <c r="HHZ38" s="4560"/>
      <c r="HIA38" s="4560"/>
      <c r="HIB38" s="4560"/>
      <c r="HIC38" s="4560"/>
      <c r="HID38" s="4560"/>
      <c r="HIE38" s="4560"/>
      <c r="HIF38" s="4560"/>
      <c r="HIG38" s="4560"/>
      <c r="HIH38" s="4560"/>
      <c r="HII38" s="4560"/>
      <c r="HIJ38" s="4560"/>
      <c r="HIK38" s="4560"/>
      <c r="HIL38" s="4560"/>
      <c r="HIM38" s="4560"/>
      <c r="HIN38" s="4560"/>
      <c r="HIO38" s="4560"/>
      <c r="HIP38" s="4560"/>
      <c r="HIQ38" s="4560"/>
      <c r="HIR38" s="4560"/>
      <c r="HIS38" s="4560"/>
      <c r="HIT38" s="4560"/>
      <c r="HIU38" s="4560"/>
      <c r="HIV38" s="4560"/>
      <c r="HIW38" s="4560"/>
      <c r="HIX38" s="4560"/>
      <c r="HIY38" s="4560"/>
      <c r="HIZ38" s="4560"/>
      <c r="HJA38" s="4560"/>
      <c r="HJB38" s="4560"/>
      <c r="HJC38" s="4560"/>
      <c r="HJD38" s="4560"/>
      <c r="HJE38" s="4560"/>
      <c r="HJF38" s="4560"/>
      <c r="HJG38" s="4560"/>
      <c r="HJH38" s="4560"/>
      <c r="HJI38" s="4560"/>
      <c r="HJJ38" s="4560"/>
      <c r="HJK38" s="4560"/>
      <c r="HJL38" s="4560"/>
      <c r="HJM38" s="4560"/>
      <c r="HJN38" s="4560"/>
      <c r="HJO38" s="4560"/>
      <c r="HJP38" s="4560"/>
      <c r="HJQ38" s="4560"/>
      <c r="HJR38" s="4560"/>
      <c r="HJS38" s="4560"/>
      <c r="HJT38" s="4560"/>
      <c r="HJU38" s="4560"/>
      <c r="HJV38" s="4560"/>
      <c r="HJW38" s="4560"/>
      <c r="HJX38" s="4560"/>
      <c r="HJY38" s="4560"/>
      <c r="HJZ38" s="4560"/>
      <c r="HKA38" s="4560"/>
      <c r="HKB38" s="4560"/>
      <c r="HKC38" s="4560"/>
      <c r="HKD38" s="4560"/>
      <c r="HKE38" s="4560"/>
      <c r="HKF38" s="4560"/>
      <c r="HKG38" s="4560"/>
      <c r="HKH38" s="4560"/>
      <c r="HKI38" s="4560"/>
      <c r="HKJ38" s="4560"/>
      <c r="HKK38" s="4560"/>
      <c r="HKL38" s="4560"/>
      <c r="HKM38" s="4560"/>
      <c r="HKN38" s="4560"/>
      <c r="HKO38" s="4560"/>
      <c r="HKP38" s="4560"/>
      <c r="HKQ38" s="4560"/>
      <c r="HKR38" s="4560"/>
      <c r="HKS38" s="4560"/>
      <c r="HKT38" s="4560"/>
      <c r="HKU38" s="4560"/>
      <c r="HKV38" s="4560"/>
      <c r="HKW38" s="4560"/>
      <c r="HKX38" s="4560"/>
      <c r="HKY38" s="4560"/>
      <c r="HKZ38" s="4560"/>
      <c r="HLA38" s="4560"/>
      <c r="HLB38" s="4560"/>
      <c r="HLC38" s="4560"/>
      <c r="HLD38" s="4560"/>
      <c r="HLE38" s="4560"/>
      <c r="HLF38" s="4560"/>
      <c r="HLG38" s="4560"/>
      <c r="HLH38" s="4560"/>
      <c r="HLI38" s="4560"/>
      <c r="HLJ38" s="4560"/>
      <c r="HLK38" s="4560"/>
      <c r="HLL38" s="4560"/>
      <c r="HLM38" s="4560"/>
      <c r="HLN38" s="4560"/>
      <c r="HLO38" s="4560"/>
      <c r="HLP38" s="4560"/>
      <c r="HLQ38" s="4560"/>
      <c r="HLR38" s="4560"/>
      <c r="HLS38" s="4560"/>
      <c r="HLT38" s="4560"/>
      <c r="HLU38" s="4560"/>
      <c r="HLV38" s="4560"/>
      <c r="HLW38" s="4560"/>
      <c r="HLX38" s="4560"/>
      <c r="HLY38" s="4560"/>
      <c r="HLZ38" s="4560"/>
      <c r="HMA38" s="4560"/>
      <c r="HMB38" s="4560"/>
      <c r="HMC38" s="4560"/>
      <c r="HMD38" s="4560"/>
      <c r="HME38" s="4560"/>
      <c r="HMF38" s="4560"/>
      <c r="HMG38" s="4560"/>
      <c r="HMH38" s="4560"/>
      <c r="HMI38" s="4560"/>
      <c r="HMJ38" s="4560"/>
      <c r="HMK38" s="4560"/>
      <c r="HML38" s="4560"/>
      <c r="HMM38" s="4560"/>
      <c r="HMN38" s="4560"/>
      <c r="HMO38" s="4560"/>
      <c r="HMP38" s="4560"/>
      <c r="HMQ38" s="4560"/>
      <c r="HMR38" s="4560"/>
      <c r="HMS38" s="4560"/>
      <c r="HMT38" s="4560"/>
      <c r="HMU38" s="4560"/>
      <c r="HMV38" s="4560"/>
      <c r="HMW38" s="4560"/>
      <c r="HMX38" s="4560"/>
      <c r="HMY38" s="4560"/>
      <c r="HMZ38" s="4560"/>
      <c r="HNA38" s="4560"/>
      <c r="HNB38" s="4560"/>
      <c r="HNC38" s="4560"/>
      <c r="HND38" s="4560"/>
      <c r="HNE38" s="4560"/>
      <c r="HNF38" s="4560"/>
      <c r="HNG38" s="4560"/>
      <c r="HNH38" s="4560"/>
      <c r="HNI38" s="4560"/>
      <c r="HNJ38" s="4560"/>
      <c r="HNK38" s="4560"/>
      <c r="HNL38" s="4560"/>
      <c r="HNM38" s="4560"/>
      <c r="HNN38" s="4560"/>
      <c r="HNO38" s="4560"/>
      <c r="HNP38" s="4560"/>
      <c r="HNQ38" s="4560"/>
      <c r="HNR38" s="4560"/>
      <c r="HNS38" s="4560"/>
      <c r="HNT38" s="4560"/>
      <c r="HNU38" s="4560"/>
      <c r="HNV38" s="4560"/>
      <c r="HNW38" s="4560"/>
      <c r="HNX38" s="4560"/>
      <c r="HNY38" s="4560"/>
      <c r="HNZ38" s="4560"/>
      <c r="HOA38" s="4560"/>
      <c r="HOB38" s="4560"/>
      <c r="HOC38" s="4560"/>
      <c r="HOD38" s="4560"/>
      <c r="HOE38" s="4560"/>
      <c r="HOF38" s="4560"/>
      <c r="HOG38" s="4560"/>
      <c r="HOH38" s="4560"/>
      <c r="HOI38" s="4560"/>
      <c r="HOJ38" s="4560"/>
      <c r="HOK38" s="4560"/>
      <c r="HOL38" s="4560"/>
      <c r="HOM38" s="4560"/>
      <c r="HON38" s="4560"/>
      <c r="HOO38" s="4560"/>
      <c r="HOP38" s="4560"/>
      <c r="HOQ38" s="4560"/>
      <c r="HOR38" s="4560"/>
      <c r="HOS38" s="4560"/>
      <c r="HOT38" s="4560"/>
      <c r="HOU38" s="4560"/>
      <c r="HOV38" s="4560"/>
      <c r="HOW38" s="4560"/>
      <c r="HOX38" s="4560"/>
      <c r="HOY38" s="4560"/>
      <c r="HOZ38" s="4560"/>
      <c r="HPA38" s="4560"/>
      <c r="HPB38" s="4560"/>
      <c r="HPC38" s="4560"/>
      <c r="HPD38" s="4560"/>
      <c r="HPE38" s="4560"/>
      <c r="HPF38" s="4560"/>
      <c r="HPG38" s="4560"/>
      <c r="HPH38" s="4560"/>
      <c r="HPI38" s="4560"/>
      <c r="HPJ38" s="4560"/>
      <c r="HPK38" s="4560"/>
      <c r="HPL38" s="4560"/>
      <c r="HPM38" s="4560"/>
      <c r="HPN38" s="4560"/>
      <c r="HPO38" s="4560"/>
      <c r="HPP38" s="4560"/>
      <c r="HPQ38" s="4560"/>
      <c r="HPR38" s="4560"/>
      <c r="HPS38" s="4560"/>
      <c r="HPT38" s="4560"/>
      <c r="HPU38" s="4560"/>
      <c r="HPV38" s="4560"/>
      <c r="HPW38" s="4560"/>
      <c r="HPX38" s="4560"/>
      <c r="HPY38" s="4560"/>
      <c r="HPZ38" s="4560"/>
      <c r="HQA38" s="4560"/>
      <c r="HQB38" s="4560"/>
      <c r="HQC38" s="4560"/>
      <c r="HQD38" s="4560"/>
      <c r="HQE38" s="4560"/>
      <c r="HQF38" s="4560"/>
      <c r="HQG38" s="4560"/>
      <c r="HQH38" s="4560"/>
      <c r="HQI38" s="4560"/>
      <c r="HQJ38" s="4560"/>
      <c r="HQK38" s="4560"/>
      <c r="HQL38" s="4560"/>
      <c r="HQM38" s="4560"/>
      <c r="HQN38" s="4560"/>
      <c r="HQO38" s="4560"/>
      <c r="HQP38" s="4560"/>
      <c r="HQQ38" s="4560"/>
      <c r="HQR38" s="4560"/>
      <c r="HQS38" s="4560"/>
      <c r="HQT38" s="4560"/>
      <c r="HQU38" s="4560"/>
      <c r="HQV38" s="4560"/>
      <c r="HQW38" s="4560"/>
      <c r="HQX38" s="4560"/>
      <c r="HQY38" s="4560"/>
      <c r="HQZ38" s="4560"/>
      <c r="HRA38" s="4560"/>
      <c r="HRB38" s="4560"/>
      <c r="HRC38" s="4560"/>
      <c r="HRD38" s="4560"/>
      <c r="HRE38" s="4560"/>
      <c r="HRF38" s="4560"/>
      <c r="HRG38" s="4560"/>
      <c r="HRH38" s="4560"/>
      <c r="HRI38" s="4560"/>
      <c r="HRJ38" s="4560"/>
      <c r="HRK38" s="4560"/>
      <c r="HRL38" s="4560"/>
      <c r="HRM38" s="4560"/>
      <c r="HRN38" s="4560"/>
      <c r="HRO38" s="4560"/>
      <c r="HRP38" s="4560"/>
      <c r="HRQ38" s="4560"/>
      <c r="HRR38" s="4560"/>
      <c r="HRS38" s="4560"/>
      <c r="HRT38" s="4560"/>
      <c r="HRU38" s="4560"/>
      <c r="HRV38" s="4560"/>
      <c r="HRW38" s="4560"/>
      <c r="HRX38" s="4560"/>
      <c r="HRY38" s="4560"/>
      <c r="HRZ38" s="4560"/>
      <c r="HSA38" s="4560"/>
      <c r="HSB38" s="4560"/>
      <c r="HSC38" s="4560"/>
      <c r="HSD38" s="4560"/>
      <c r="HSE38" s="4560"/>
      <c r="HSF38" s="4560"/>
      <c r="HSG38" s="4560"/>
      <c r="HSH38" s="4560"/>
      <c r="HSI38" s="4560"/>
      <c r="HSJ38" s="4560"/>
      <c r="HSK38" s="4560"/>
      <c r="HSL38" s="4560"/>
      <c r="HSM38" s="4560"/>
      <c r="HSN38" s="4560"/>
      <c r="HSO38" s="4560"/>
      <c r="HSP38" s="4560"/>
      <c r="HSQ38" s="4560"/>
      <c r="HSR38" s="4560"/>
      <c r="HSS38" s="4560"/>
      <c r="HST38" s="4560"/>
      <c r="HSU38" s="4560"/>
      <c r="HSV38" s="4560"/>
      <c r="HSW38" s="4560"/>
      <c r="HSX38" s="4560"/>
      <c r="HSY38" s="4560"/>
      <c r="HSZ38" s="4560"/>
      <c r="HTA38" s="4560"/>
      <c r="HTB38" s="4560"/>
      <c r="HTC38" s="4560"/>
      <c r="HTD38" s="4560"/>
      <c r="HTE38" s="4560"/>
      <c r="HTF38" s="4560"/>
      <c r="HTG38" s="4560"/>
      <c r="HTH38" s="4560"/>
      <c r="HTI38" s="4560"/>
      <c r="HTJ38" s="4560"/>
      <c r="HTK38" s="4560"/>
      <c r="HTL38" s="4560"/>
      <c r="HTM38" s="4560"/>
      <c r="HTN38" s="4560"/>
      <c r="HTO38" s="4560"/>
      <c r="HTP38" s="4560"/>
      <c r="HTQ38" s="4560"/>
      <c r="HTR38" s="4560"/>
      <c r="HTS38" s="4560"/>
      <c r="HTT38" s="4560"/>
      <c r="HTU38" s="4560"/>
      <c r="HTV38" s="4560"/>
      <c r="HTW38" s="4560"/>
      <c r="HTX38" s="4560"/>
      <c r="HTY38" s="4560"/>
      <c r="HTZ38" s="4560"/>
      <c r="HUA38" s="4560"/>
      <c r="HUB38" s="4560"/>
      <c r="HUC38" s="4560"/>
      <c r="HUD38" s="4560"/>
      <c r="HUE38" s="4560"/>
      <c r="HUF38" s="4560"/>
      <c r="HUG38" s="4560"/>
      <c r="HUH38" s="4560"/>
      <c r="HUI38" s="4560"/>
      <c r="HUJ38" s="4560"/>
      <c r="HUK38" s="4560"/>
      <c r="HUL38" s="4560"/>
      <c r="HUM38" s="4560"/>
      <c r="HUN38" s="4560"/>
      <c r="HUO38" s="4560"/>
      <c r="HUP38" s="4560"/>
      <c r="HUQ38" s="4560"/>
      <c r="HUR38" s="4560"/>
      <c r="HUS38" s="4560"/>
      <c r="HUT38" s="4560"/>
      <c r="HUU38" s="4560"/>
      <c r="HUV38" s="4560"/>
      <c r="HUW38" s="4560"/>
      <c r="HUX38" s="4560"/>
      <c r="HUY38" s="4560"/>
      <c r="HUZ38" s="4560"/>
      <c r="HVA38" s="4560"/>
      <c r="HVB38" s="4560"/>
      <c r="HVC38" s="4560"/>
      <c r="HVD38" s="4560"/>
      <c r="HVE38" s="4560"/>
      <c r="HVF38" s="4560"/>
      <c r="HVG38" s="4560"/>
      <c r="HVH38" s="4560"/>
      <c r="HVI38" s="4560"/>
      <c r="HVJ38" s="4560"/>
      <c r="HVK38" s="4560"/>
      <c r="HVL38" s="4560"/>
      <c r="HVM38" s="4560"/>
      <c r="HVN38" s="4560"/>
      <c r="HVO38" s="4560"/>
      <c r="HVP38" s="4560"/>
      <c r="HVQ38" s="4560"/>
      <c r="HVR38" s="4560"/>
      <c r="HVS38" s="4560"/>
      <c r="HVT38" s="4560"/>
      <c r="HVU38" s="4560"/>
      <c r="HVV38" s="4560"/>
      <c r="HVW38" s="4560"/>
      <c r="HVX38" s="4560"/>
      <c r="HVY38" s="4560"/>
      <c r="HVZ38" s="4560"/>
      <c r="HWA38" s="4560"/>
      <c r="HWB38" s="4560"/>
      <c r="HWC38" s="4560"/>
      <c r="HWD38" s="4560"/>
      <c r="HWE38" s="4560"/>
      <c r="HWF38" s="4560"/>
      <c r="HWG38" s="4560"/>
      <c r="HWH38" s="4560"/>
      <c r="HWI38" s="4560"/>
      <c r="HWJ38" s="4560"/>
      <c r="HWK38" s="4560"/>
      <c r="HWL38" s="4560"/>
      <c r="HWM38" s="4560"/>
      <c r="HWN38" s="4560"/>
      <c r="HWO38" s="4560"/>
      <c r="HWP38" s="4560"/>
      <c r="HWQ38" s="4560"/>
      <c r="HWR38" s="4560"/>
      <c r="HWS38" s="4560"/>
      <c r="HWT38" s="4560"/>
      <c r="HWU38" s="4560"/>
      <c r="HWV38" s="4560"/>
      <c r="HWW38" s="4560"/>
      <c r="HWX38" s="4560"/>
      <c r="HWY38" s="4560"/>
      <c r="HWZ38" s="4560"/>
      <c r="HXA38" s="4560"/>
      <c r="HXB38" s="4560"/>
      <c r="HXC38" s="4560"/>
      <c r="HXD38" s="4560"/>
      <c r="HXE38" s="4560"/>
      <c r="HXF38" s="4560"/>
      <c r="HXG38" s="4560"/>
      <c r="HXH38" s="4560"/>
      <c r="HXI38" s="4560"/>
      <c r="HXJ38" s="4560"/>
      <c r="HXK38" s="4560"/>
      <c r="HXL38" s="4560"/>
      <c r="HXM38" s="4560"/>
      <c r="HXN38" s="4560"/>
      <c r="HXO38" s="4560"/>
      <c r="HXP38" s="4560"/>
      <c r="HXQ38" s="4560"/>
      <c r="HXR38" s="4560"/>
      <c r="HXS38" s="4560"/>
      <c r="HXT38" s="4560"/>
      <c r="HXU38" s="4560"/>
      <c r="HXV38" s="4560"/>
      <c r="HXW38" s="4560"/>
      <c r="HXX38" s="4560"/>
      <c r="HXY38" s="4560"/>
      <c r="HXZ38" s="4560"/>
      <c r="HYA38" s="4560"/>
      <c r="HYB38" s="4560"/>
      <c r="HYC38" s="4560"/>
      <c r="HYD38" s="4560"/>
      <c r="HYE38" s="4560"/>
      <c r="HYF38" s="4560"/>
      <c r="HYG38" s="4560"/>
      <c r="HYH38" s="4560"/>
      <c r="HYI38" s="4560"/>
      <c r="HYJ38" s="4560"/>
      <c r="HYK38" s="4560"/>
      <c r="HYL38" s="4560"/>
      <c r="HYM38" s="4560"/>
      <c r="HYN38" s="4560"/>
      <c r="HYO38" s="4560"/>
      <c r="HYP38" s="4560"/>
      <c r="HYQ38" s="4560"/>
      <c r="HYR38" s="4560"/>
      <c r="HYS38" s="4560"/>
      <c r="HYT38" s="4560"/>
      <c r="HYU38" s="4560"/>
      <c r="HYV38" s="4560"/>
      <c r="HYW38" s="4560"/>
      <c r="HYX38" s="4560"/>
      <c r="HYY38" s="4560"/>
      <c r="HYZ38" s="4560"/>
      <c r="HZA38" s="4560"/>
      <c r="HZB38" s="4560"/>
      <c r="HZC38" s="4560"/>
      <c r="HZD38" s="4560"/>
      <c r="HZE38" s="4560"/>
      <c r="HZF38" s="4560"/>
      <c r="HZG38" s="4560"/>
      <c r="HZH38" s="4560"/>
      <c r="HZI38" s="4560"/>
      <c r="HZJ38" s="4560"/>
      <c r="HZK38" s="4560"/>
      <c r="HZL38" s="4560"/>
      <c r="HZM38" s="4560"/>
      <c r="HZN38" s="4560"/>
      <c r="HZO38" s="4560"/>
      <c r="HZP38" s="4560"/>
      <c r="HZQ38" s="4560"/>
      <c r="HZR38" s="4560"/>
      <c r="HZS38" s="4560"/>
      <c r="HZT38" s="4560"/>
      <c r="HZU38" s="4560"/>
      <c r="HZV38" s="4560"/>
      <c r="HZW38" s="4560"/>
      <c r="HZX38" s="4560"/>
      <c r="HZY38" s="4560"/>
      <c r="HZZ38" s="4560"/>
      <c r="IAA38" s="4560"/>
      <c r="IAB38" s="4560"/>
      <c r="IAC38" s="4560"/>
      <c r="IAD38" s="4560"/>
      <c r="IAE38" s="4560"/>
      <c r="IAF38" s="4560"/>
      <c r="IAG38" s="4560"/>
      <c r="IAH38" s="4560"/>
      <c r="IAI38" s="4560"/>
      <c r="IAJ38" s="4560"/>
      <c r="IAK38" s="4560"/>
      <c r="IAL38" s="4560"/>
      <c r="IAM38" s="4560"/>
      <c r="IAN38" s="4560"/>
      <c r="IAO38" s="4560"/>
      <c r="IAP38" s="4560"/>
      <c r="IAQ38" s="4560"/>
      <c r="IAR38" s="4560"/>
      <c r="IAS38" s="4560"/>
      <c r="IAT38" s="4560"/>
      <c r="IAU38" s="4560"/>
      <c r="IAV38" s="4560"/>
      <c r="IAW38" s="4560"/>
      <c r="IAX38" s="4560"/>
      <c r="IAY38" s="4560"/>
      <c r="IAZ38" s="4560"/>
      <c r="IBA38" s="4560"/>
      <c r="IBB38" s="4560"/>
      <c r="IBC38" s="4560"/>
      <c r="IBD38" s="4560"/>
      <c r="IBE38" s="4560"/>
      <c r="IBF38" s="4560"/>
      <c r="IBG38" s="4560"/>
      <c r="IBH38" s="4560"/>
      <c r="IBI38" s="4560"/>
      <c r="IBJ38" s="4560"/>
      <c r="IBK38" s="4560"/>
      <c r="IBL38" s="4560"/>
      <c r="IBM38" s="4560"/>
      <c r="IBN38" s="4560"/>
      <c r="IBO38" s="4560"/>
      <c r="IBP38" s="4560"/>
      <c r="IBQ38" s="4560"/>
      <c r="IBR38" s="4560"/>
      <c r="IBS38" s="4560"/>
      <c r="IBT38" s="4560"/>
      <c r="IBU38" s="4560"/>
      <c r="IBV38" s="4560"/>
      <c r="IBW38" s="4560"/>
      <c r="IBX38" s="4560"/>
      <c r="IBY38" s="4560"/>
      <c r="IBZ38" s="4560"/>
      <c r="ICA38" s="4560"/>
      <c r="ICB38" s="4560"/>
      <c r="ICC38" s="4560"/>
      <c r="ICD38" s="4560"/>
      <c r="ICE38" s="4560"/>
      <c r="ICF38" s="4560"/>
      <c r="ICG38" s="4560"/>
      <c r="ICH38" s="4560"/>
      <c r="ICI38" s="4560"/>
      <c r="ICJ38" s="4560"/>
      <c r="ICK38" s="4560"/>
      <c r="ICL38" s="4560"/>
      <c r="ICM38" s="4560"/>
      <c r="ICN38" s="4560"/>
      <c r="ICO38" s="4560"/>
      <c r="ICP38" s="4560"/>
      <c r="ICQ38" s="4560"/>
      <c r="ICR38" s="4560"/>
      <c r="ICS38" s="4560"/>
      <c r="ICT38" s="4560"/>
      <c r="ICU38" s="4560"/>
      <c r="ICV38" s="4560"/>
      <c r="ICW38" s="4560"/>
      <c r="ICX38" s="4560"/>
      <c r="ICY38" s="4560"/>
      <c r="ICZ38" s="4560"/>
      <c r="IDA38" s="4560"/>
      <c r="IDB38" s="4560"/>
      <c r="IDC38" s="4560"/>
      <c r="IDD38" s="4560"/>
      <c r="IDE38" s="4560"/>
      <c r="IDF38" s="4560"/>
      <c r="IDG38" s="4560"/>
      <c r="IDH38" s="4560"/>
      <c r="IDI38" s="4560"/>
      <c r="IDJ38" s="4560"/>
      <c r="IDK38" s="4560"/>
      <c r="IDL38" s="4560"/>
      <c r="IDM38" s="4560"/>
      <c r="IDN38" s="4560"/>
      <c r="IDO38" s="4560"/>
      <c r="IDP38" s="4560"/>
      <c r="IDQ38" s="4560"/>
      <c r="IDR38" s="4560"/>
      <c r="IDS38" s="4560"/>
      <c r="IDT38" s="4560"/>
      <c r="IDU38" s="4560"/>
      <c r="IDV38" s="4560"/>
      <c r="IDW38" s="4560"/>
      <c r="IDX38" s="4560"/>
      <c r="IDY38" s="4560"/>
      <c r="IDZ38" s="4560"/>
      <c r="IEA38" s="4560"/>
      <c r="IEB38" s="4560"/>
      <c r="IEC38" s="4560"/>
      <c r="IED38" s="4560"/>
      <c r="IEE38" s="4560"/>
      <c r="IEF38" s="4560"/>
      <c r="IEG38" s="4560"/>
      <c r="IEH38" s="4560"/>
      <c r="IEI38" s="4560"/>
      <c r="IEJ38" s="4560"/>
      <c r="IEK38" s="4560"/>
      <c r="IEL38" s="4560"/>
      <c r="IEM38" s="4560"/>
      <c r="IEN38" s="4560"/>
      <c r="IEO38" s="4560"/>
      <c r="IEP38" s="4560"/>
      <c r="IEQ38" s="4560"/>
      <c r="IER38" s="4560"/>
      <c r="IES38" s="4560"/>
      <c r="IET38" s="4560"/>
      <c r="IEU38" s="4560"/>
      <c r="IEV38" s="4560"/>
      <c r="IEW38" s="4560"/>
      <c r="IEX38" s="4560"/>
      <c r="IEY38" s="4560"/>
      <c r="IEZ38" s="4560"/>
      <c r="IFA38" s="4560"/>
      <c r="IFB38" s="4560"/>
      <c r="IFC38" s="4560"/>
      <c r="IFD38" s="4560"/>
      <c r="IFE38" s="4560"/>
      <c r="IFF38" s="4560"/>
      <c r="IFG38" s="4560"/>
      <c r="IFH38" s="4560"/>
      <c r="IFI38" s="4560"/>
      <c r="IFJ38" s="4560"/>
      <c r="IFK38" s="4560"/>
      <c r="IFL38" s="4560"/>
      <c r="IFM38" s="4560"/>
      <c r="IFN38" s="4560"/>
      <c r="IFO38" s="4560"/>
      <c r="IFP38" s="4560"/>
      <c r="IFQ38" s="4560"/>
      <c r="IFR38" s="4560"/>
      <c r="IFS38" s="4560"/>
      <c r="IFT38" s="4560"/>
      <c r="IFU38" s="4560"/>
      <c r="IFV38" s="4560"/>
      <c r="IFW38" s="4560"/>
      <c r="IFX38" s="4560"/>
      <c r="IFY38" s="4560"/>
      <c r="IFZ38" s="4560"/>
      <c r="IGA38" s="4560"/>
      <c r="IGB38" s="4560"/>
      <c r="IGC38" s="4560"/>
      <c r="IGD38" s="4560"/>
      <c r="IGE38" s="4560"/>
      <c r="IGF38" s="4560"/>
      <c r="IGG38" s="4560"/>
      <c r="IGH38" s="4560"/>
      <c r="IGI38" s="4560"/>
      <c r="IGJ38" s="4560"/>
      <c r="IGK38" s="4560"/>
      <c r="IGL38" s="4560"/>
      <c r="IGM38" s="4560"/>
      <c r="IGN38" s="4560"/>
      <c r="IGO38" s="4560"/>
      <c r="IGP38" s="4560"/>
      <c r="IGQ38" s="4560"/>
      <c r="IGR38" s="4560"/>
      <c r="IGS38" s="4560"/>
      <c r="IGT38" s="4560"/>
      <c r="IGU38" s="4560"/>
      <c r="IGV38" s="4560"/>
      <c r="IGW38" s="4560"/>
      <c r="IGX38" s="4560"/>
      <c r="IGY38" s="4560"/>
      <c r="IGZ38" s="4560"/>
      <c r="IHA38" s="4560"/>
      <c r="IHB38" s="4560"/>
      <c r="IHC38" s="4560"/>
      <c r="IHD38" s="4560"/>
      <c r="IHE38" s="4560"/>
      <c r="IHF38" s="4560"/>
      <c r="IHG38" s="4560"/>
      <c r="IHH38" s="4560"/>
      <c r="IHI38" s="4560"/>
      <c r="IHJ38" s="4560"/>
      <c r="IHK38" s="4560"/>
      <c r="IHL38" s="4560"/>
      <c r="IHM38" s="4560"/>
      <c r="IHN38" s="4560"/>
      <c r="IHO38" s="4560"/>
      <c r="IHP38" s="4560"/>
      <c r="IHQ38" s="4560"/>
      <c r="IHR38" s="4560"/>
      <c r="IHS38" s="4560"/>
      <c r="IHT38" s="4560"/>
      <c r="IHU38" s="4560"/>
      <c r="IHV38" s="4560"/>
      <c r="IHW38" s="4560"/>
      <c r="IHX38" s="4560"/>
      <c r="IHY38" s="4560"/>
      <c r="IHZ38" s="4560"/>
      <c r="IIA38" s="4560"/>
      <c r="IIB38" s="4560"/>
      <c r="IIC38" s="4560"/>
      <c r="IID38" s="4560"/>
      <c r="IIE38" s="4560"/>
      <c r="IIF38" s="4560"/>
      <c r="IIG38" s="4560"/>
      <c r="IIH38" s="4560"/>
      <c r="III38" s="4560"/>
      <c r="IIJ38" s="4560"/>
      <c r="IIK38" s="4560"/>
      <c r="IIL38" s="4560"/>
      <c r="IIM38" s="4560"/>
      <c r="IIN38" s="4560"/>
      <c r="IIO38" s="4560"/>
      <c r="IIP38" s="4560"/>
      <c r="IIQ38" s="4560"/>
      <c r="IIR38" s="4560"/>
      <c r="IIS38" s="4560"/>
      <c r="IIT38" s="4560"/>
      <c r="IIU38" s="4560"/>
      <c r="IIV38" s="4560"/>
      <c r="IIW38" s="4560"/>
      <c r="IIX38" s="4560"/>
      <c r="IIY38" s="4560"/>
      <c r="IIZ38" s="4560"/>
      <c r="IJA38" s="4560"/>
      <c r="IJB38" s="4560"/>
      <c r="IJC38" s="4560"/>
      <c r="IJD38" s="4560"/>
      <c r="IJE38" s="4560"/>
      <c r="IJF38" s="4560"/>
      <c r="IJG38" s="4560"/>
      <c r="IJH38" s="4560"/>
      <c r="IJI38" s="4560"/>
      <c r="IJJ38" s="4560"/>
      <c r="IJK38" s="4560"/>
      <c r="IJL38" s="4560"/>
      <c r="IJM38" s="4560"/>
      <c r="IJN38" s="4560"/>
      <c r="IJO38" s="4560"/>
      <c r="IJP38" s="4560"/>
      <c r="IJQ38" s="4560"/>
      <c r="IJR38" s="4560"/>
      <c r="IJS38" s="4560"/>
      <c r="IJT38" s="4560"/>
      <c r="IJU38" s="4560"/>
      <c r="IJV38" s="4560"/>
      <c r="IJW38" s="4560"/>
      <c r="IJX38" s="4560"/>
      <c r="IJY38" s="4560"/>
      <c r="IJZ38" s="4560"/>
      <c r="IKA38" s="4560"/>
      <c r="IKB38" s="4560"/>
      <c r="IKC38" s="4560"/>
      <c r="IKD38" s="4560"/>
      <c r="IKE38" s="4560"/>
      <c r="IKF38" s="4560"/>
      <c r="IKG38" s="4560"/>
      <c r="IKH38" s="4560"/>
      <c r="IKI38" s="4560"/>
      <c r="IKJ38" s="4560"/>
      <c r="IKK38" s="4560"/>
      <c r="IKL38" s="4560"/>
      <c r="IKM38" s="4560"/>
      <c r="IKN38" s="4560"/>
      <c r="IKO38" s="4560"/>
      <c r="IKP38" s="4560"/>
      <c r="IKQ38" s="4560"/>
      <c r="IKR38" s="4560"/>
      <c r="IKS38" s="4560"/>
      <c r="IKT38" s="4560"/>
      <c r="IKU38" s="4560"/>
      <c r="IKV38" s="4560"/>
      <c r="IKW38" s="4560"/>
      <c r="IKX38" s="4560"/>
      <c r="IKY38" s="4560"/>
      <c r="IKZ38" s="4560"/>
      <c r="ILA38" s="4560"/>
      <c r="ILB38" s="4560"/>
      <c r="ILC38" s="4560"/>
      <c r="ILD38" s="4560"/>
      <c r="ILE38" s="4560"/>
      <c r="ILF38" s="4560"/>
      <c r="ILG38" s="4560"/>
      <c r="ILH38" s="4560"/>
      <c r="ILI38" s="4560"/>
      <c r="ILJ38" s="4560"/>
      <c r="ILK38" s="4560"/>
      <c r="ILL38" s="4560"/>
      <c r="ILM38" s="4560"/>
      <c r="ILN38" s="4560"/>
      <c r="ILO38" s="4560"/>
      <c r="ILP38" s="4560"/>
      <c r="ILQ38" s="4560"/>
      <c r="ILR38" s="4560"/>
      <c r="ILS38" s="4560"/>
      <c r="ILT38" s="4560"/>
      <c r="ILU38" s="4560"/>
      <c r="ILV38" s="4560"/>
      <c r="ILW38" s="4560"/>
      <c r="ILX38" s="4560"/>
      <c r="ILY38" s="4560"/>
      <c r="ILZ38" s="4560"/>
      <c r="IMA38" s="4560"/>
      <c r="IMB38" s="4560"/>
      <c r="IMC38" s="4560"/>
      <c r="IMD38" s="4560"/>
      <c r="IME38" s="4560"/>
      <c r="IMF38" s="4560"/>
      <c r="IMG38" s="4560"/>
      <c r="IMH38" s="4560"/>
      <c r="IMI38" s="4560"/>
      <c r="IMJ38" s="4560"/>
      <c r="IMK38" s="4560"/>
      <c r="IML38" s="4560"/>
      <c r="IMM38" s="4560"/>
      <c r="IMN38" s="4560"/>
      <c r="IMO38" s="4560"/>
      <c r="IMP38" s="4560"/>
      <c r="IMQ38" s="4560"/>
      <c r="IMR38" s="4560"/>
      <c r="IMS38" s="4560"/>
      <c r="IMT38" s="4560"/>
      <c r="IMU38" s="4560"/>
      <c r="IMV38" s="4560"/>
      <c r="IMW38" s="4560"/>
      <c r="IMX38" s="4560"/>
      <c r="IMY38" s="4560"/>
      <c r="IMZ38" s="4560"/>
      <c r="INA38" s="4560"/>
      <c r="INB38" s="4560"/>
      <c r="INC38" s="4560"/>
      <c r="IND38" s="4560"/>
      <c r="INE38" s="4560"/>
      <c r="INF38" s="4560"/>
      <c r="ING38" s="4560"/>
      <c r="INH38" s="4560"/>
      <c r="INI38" s="4560"/>
      <c r="INJ38" s="4560"/>
      <c r="INK38" s="4560"/>
      <c r="INL38" s="4560"/>
      <c r="INM38" s="4560"/>
      <c r="INN38" s="4560"/>
      <c r="INO38" s="4560"/>
      <c r="INP38" s="4560"/>
      <c r="INQ38" s="4560"/>
      <c r="INR38" s="4560"/>
      <c r="INS38" s="4560"/>
      <c r="INT38" s="4560"/>
      <c r="INU38" s="4560"/>
      <c r="INV38" s="4560"/>
      <c r="INW38" s="4560"/>
      <c r="INX38" s="4560"/>
      <c r="INY38" s="4560"/>
      <c r="INZ38" s="4560"/>
      <c r="IOA38" s="4560"/>
      <c r="IOB38" s="4560"/>
      <c r="IOC38" s="4560"/>
      <c r="IOD38" s="4560"/>
      <c r="IOE38" s="4560"/>
      <c r="IOF38" s="4560"/>
      <c r="IOG38" s="4560"/>
      <c r="IOH38" s="4560"/>
      <c r="IOI38" s="4560"/>
      <c r="IOJ38" s="4560"/>
      <c r="IOK38" s="4560"/>
      <c r="IOL38" s="4560"/>
      <c r="IOM38" s="4560"/>
      <c r="ION38" s="4560"/>
      <c r="IOO38" s="4560"/>
      <c r="IOP38" s="4560"/>
      <c r="IOQ38" s="4560"/>
      <c r="IOR38" s="4560"/>
      <c r="IOS38" s="4560"/>
      <c r="IOT38" s="4560"/>
      <c r="IOU38" s="4560"/>
      <c r="IOV38" s="4560"/>
      <c r="IOW38" s="4560"/>
      <c r="IOX38" s="4560"/>
      <c r="IOY38" s="4560"/>
      <c r="IOZ38" s="4560"/>
      <c r="IPA38" s="4560"/>
      <c r="IPB38" s="4560"/>
      <c r="IPC38" s="4560"/>
      <c r="IPD38" s="4560"/>
      <c r="IPE38" s="4560"/>
      <c r="IPF38" s="4560"/>
      <c r="IPG38" s="4560"/>
      <c r="IPH38" s="4560"/>
      <c r="IPI38" s="4560"/>
      <c r="IPJ38" s="4560"/>
      <c r="IPK38" s="4560"/>
      <c r="IPL38" s="4560"/>
      <c r="IPM38" s="4560"/>
      <c r="IPN38" s="4560"/>
      <c r="IPO38" s="4560"/>
      <c r="IPP38" s="4560"/>
      <c r="IPQ38" s="4560"/>
      <c r="IPR38" s="4560"/>
      <c r="IPS38" s="4560"/>
      <c r="IPT38" s="4560"/>
      <c r="IPU38" s="4560"/>
      <c r="IPV38" s="4560"/>
      <c r="IPW38" s="4560"/>
      <c r="IPX38" s="4560"/>
      <c r="IPY38" s="4560"/>
      <c r="IPZ38" s="4560"/>
      <c r="IQA38" s="4560"/>
      <c r="IQB38" s="4560"/>
      <c r="IQC38" s="4560"/>
      <c r="IQD38" s="4560"/>
      <c r="IQE38" s="4560"/>
      <c r="IQF38" s="4560"/>
      <c r="IQG38" s="4560"/>
      <c r="IQH38" s="4560"/>
      <c r="IQI38" s="4560"/>
      <c r="IQJ38" s="4560"/>
      <c r="IQK38" s="4560"/>
      <c r="IQL38" s="4560"/>
      <c r="IQM38" s="4560"/>
      <c r="IQN38" s="4560"/>
      <c r="IQO38" s="4560"/>
      <c r="IQP38" s="4560"/>
      <c r="IQQ38" s="4560"/>
      <c r="IQR38" s="4560"/>
      <c r="IQS38" s="4560"/>
      <c r="IQT38" s="4560"/>
      <c r="IQU38" s="4560"/>
      <c r="IQV38" s="4560"/>
      <c r="IQW38" s="4560"/>
      <c r="IQX38" s="4560"/>
      <c r="IQY38" s="4560"/>
      <c r="IQZ38" s="4560"/>
      <c r="IRA38" s="4560"/>
      <c r="IRB38" s="4560"/>
      <c r="IRC38" s="4560"/>
      <c r="IRD38" s="4560"/>
      <c r="IRE38" s="4560"/>
      <c r="IRF38" s="4560"/>
      <c r="IRG38" s="4560"/>
      <c r="IRH38" s="4560"/>
      <c r="IRI38" s="4560"/>
      <c r="IRJ38" s="4560"/>
      <c r="IRK38" s="4560"/>
      <c r="IRL38" s="4560"/>
      <c r="IRM38" s="4560"/>
      <c r="IRN38" s="4560"/>
      <c r="IRO38" s="4560"/>
      <c r="IRP38" s="4560"/>
      <c r="IRQ38" s="4560"/>
      <c r="IRR38" s="4560"/>
      <c r="IRS38" s="4560"/>
      <c r="IRT38" s="4560"/>
      <c r="IRU38" s="4560"/>
      <c r="IRV38" s="4560"/>
      <c r="IRW38" s="4560"/>
      <c r="IRX38" s="4560"/>
      <c r="IRY38" s="4560"/>
      <c r="IRZ38" s="4560"/>
      <c r="ISA38" s="4560"/>
      <c r="ISB38" s="4560"/>
      <c r="ISC38" s="4560"/>
      <c r="ISD38" s="4560"/>
      <c r="ISE38" s="4560"/>
      <c r="ISF38" s="4560"/>
      <c r="ISG38" s="4560"/>
      <c r="ISH38" s="4560"/>
      <c r="ISI38" s="4560"/>
      <c r="ISJ38" s="4560"/>
      <c r="ISK38" s="4560"/>
      <c r="ISL38" s="4560"/>
      <c r="ISM38" s="4560"/>
      <c r="ISN38" s="4560"/>
      <c r="ISO38" s="4560"/>
      <c r="ISP38" s="4560"/>
      <c r="ISQ38" s="4560"/>
      <c r="ISR38" s="4560"/>
      <c r="ISS38" s="4560"/>
      <c r="IST38" s="4560"/>
      <c r="ISU38" s="4560"/>
      <c r="ISV38" s="4560"/>
      <c r="ISW38" s="4560"/>
      <c r="ISX38" s="4560"/>
      <c r="ISY38" s="4560"/>
      <c r="ISZ38" s="4560"/>
      <c r="ITA38" s="4560"/>
      <c r="ITB38" s="4560"/>
      <c r="ITC38" s="4560"/>
      <c r="ITD38" s="4560"/>
      <c r="ITE38" s="4560"/>
      <c r="ITF38" s="4560"/>
      <c r="ITG38" s="4560"/>
      <c r="ITH38" s="4560"/>
      <c r="ITI38" s="4560"/>
      <c r="ITJ38" s="4560"/>
      <c r="ITK38" s="4560"/>
      <c r="ITL38" s="4560"/>
      <c r="ITM38" s="4560"/>
      <c r="ITN38" s="4560"/>
      <c r="ITO38" s="4560"/>
      <c r="ITP38" s="4560"/>
      <c r="ITQ38" s="4560"/>
      <c r="ITR38" s="4560"/>
      <c r="ITS38" s="4560"/>
      <c r="ITT38" s="4560"/>
      <c r="ITU38" s="4560"/>
      <c r="ITV38" s="4560"/>
      <c r="ITW38" s="4560"/>
      <c r="ITX38" s="4560"/>
      <c r="ITY38" s="4560"/>
      <c r="ITZ38" s="4560"/>
      <c r="IUA38" s="4560"/>
      <c r="IUB38" s="4560"/>
      <c r="IUC38" s="4560"/>
      <c r="IUD38" s="4560"/>
      <c r="IUE38" s="4560"/>
      <c r="IUF38" s="4560"/>
      <c r="IUG38" s="4560"/>
      <c r="IUH38" s="4560"/>
      <c r="IUI38" s="4560"/>
      <c r="IUJ38" s="4560"/>
      <c r="IUK38" s="4560"/>
      <c r="IUL38" s="4560"/>
      <c r="IUM38" s="4560"/>
      <c r="IUN38" s="4560"/>
      <c r="IUO38" s="4560"/>
      <c r="IUP38" s="4560"/>
      <c r="IUQ38" s="4560"/>
      <c r="IUR38" s="4560"/>
      <c r="IUS38" s="4560"/>
      <c r="IUT38" s="4560"/>
      <c r="IUU38" s="4560"/>
      <c r="IUV38" s="4560"/>
      <c r="IUW38" s="4560"/>
      <c r="IUX38" s="4560"/>
      <c r="IUY38" s="4560"/>
      <c r="IUZ38" s="4560"/>
      <c r="IVA38" s="4560"/>
      <c r="IVB38" s="4560"/>
      <c r="IVC38" s="4560"/>
      <c r="IVD38" s="4560"/>
      <c r="IVE38" s="4560"/>
      <c r="IVF38" s="4560"/>
      <c r="IVG38" s="4560"/>
      <c r="IVH38" s="4560"/>
      <c r="IVI38" s="4560"/>
      <c r="IVJ38" s="4560"/>
      <c r="IVK38" s="4560"/>
      <c r="IVL38" s="4560"/>
      <c r="IVM38" s="4560"/>
      <c r="IVN38" s="4560"/>
      <c r="IVO38" s="4560"/>
      <c r="IVP38" s="4560"/>
      <c r="IVQ38" s="4560"/>
      <c r="IVR38" s="4560"/>
      <c r="IVS38" s="4560"/>
      <c r="IVT38" s="4560"/>
      <c r="IVU38" s="4560"/>
      <c r="IVV38" s="4560"/>
      <c r="IVW38" s="4560"/>
      <c r="IVX38" s="4560"/>
      <c r="IVY38" s="4560"/>
      <c r="IVZ38" s="4560"/>
      <c r="IWA38" s="4560"/>
      <c r="IWB38" s="4560"/>
      <c r="IWC38" s="4560"/>
      <c r="IWD38" s="4560"/>
      <c r="IWE38" s="4560"/>
      <c r="IWF38" s="4560"/>
      <c r="IWG38" s="4560"/>
      <c r="IWH38" s="4560"/>
      <c r="IWI38" s="4560"/>
      <c r="IWJ38" s="4560"/>
      <c r="IWK38" s="4560"/>
      <c r="IWL38" s="4560"/>
      <c r="IWM38" s="4560"/>
      <c r="IWN38" s="4560"/>
      <c r="IWO38" s="4560"/>
      <c r="IWP38" s="4560"/>
      <c r="IWQ38" s="4560"/>
      <c r="IWR38" s="4560"/>
      <c r="IWS38" s="4560"/>
      <c r="IWT38" s="4560"/>
      <c r="IWU38" s="4560"/>
      <c r="IWV38" s="4560"/>
      <c r="IWW38" s="4560"/>
      <c r="IWX38" s="4560"/>
      <c r="IWY38" s="4560"/>
      <c r="IWZ38" s="4560"/>
      <c r="IXA38" s="4560"/>
      <c r="IXB38" s="4560"/>
      <c r="IXC38" s="4560"/>
      <c r="IXD38" s="4560"/>
      <c r="IXE38" s="4560"/>
      <c r="IXF38" s="4560"/>
      <c r="IXG38" s="4560"/>
      <c r="IXH38" s="4560"/>
      <c r="IXI38" s="4560"/>
      <c r="IXJ38" s="4560"/>
      <c r="IXK38" s="4560"/>
      <c r="IXL38" s="4560"/>
      <c r="IXM38" s="4560"/>
      <c r="IXN38" s="4560"/>
      <c r="IXO38" s="4560"/>
      <c r="IXP38" s="4560"/>
      <c r="IXQ38" s="4560"/>
      <c r="IXR38" s="4560"/>
      <c r="IXS38" s="4560"/>
      <c r="IXT38" s="4560"/>
      <c r="IXU38" s="4560"/>
      <c r="IXV38" s="4560"/>
      <c r="IXW38" s="4560"/>
      <c r="IXX38" s="4560"/>
      <c r="IXY38" s="4560"/>
      <c r="IXZ38" s="4560"/>
      <c r="IYA38" s="4560"/>
      <c r="IYB38" s="4560"/>
      <c r="IYC38" s="4560"/>
      <c r="IYD38" s="4560"/>
      <c r="IYE38" s="4560"/>
      <c r="IYF38" s="4560"/>
      <c r="IYG38" s="4560"/>
      <c r="IYH38" s="4560"/>
      <c r="IYI38" s="4560"/>
      <c r="IYJ38" s="4560"/>
      <c r="IYK38" s="4560"/>
      <c r="IYL38" s="4560"/>
      <c r="IYM38" s="4560"/>
      <c r="IYN38" s="4560"/>
      <c r="IYO38" s="4560"/>
      <c r="IYP38" s="4560"/>
      <c r="IYQ38" s="4560"/>
      <c r="IYR38" s="4560"/>
      <c r="IYS38" s="4560"/>
      <c r="IYT38" s="4560"/>
      <c r="IYU38" s="4560"/>
      <c r="IYV38" s="4560"/>
      <c r="IYW38" s="4560"/>
      <c r="IYX38" s="4560"/>
      <c r="IYY38" s="4560"/>
      <c r="IYZ38" s="4560"/>
      <c r="IZA38" s="4560"/>
      <c r="IZB38" s="4560"/>
      <c r="IZC38" s="4560"/>
      <c r="IZD38" s="4560"/>
      <c r="IZE38" s="4560"/>
      <c r="IZF38" s="4560"/>
      <c r="IZG38" s="4560"/>
      <c r="IZH38" s="4560"/>
      <c r="IZI38" s="4560"/>
      <c r="IZJ38" s="4560"/>
      <c r="IZK38" s="4560"/>
      <c r="IZL38" s="4560"/>
      <c r="IZM38" s="4560"/>
      <c r="IZN38" s="4560"/>
      <c r="IZO38" s="4560"/>
      <c r="IZP38" s="4560"/>
      <c r="IZQ38" s="4560"/>
      <c r="IZR38" s="4560"/>
      <c r="IZS38" s="4560"/>
      <c r="IZT38" s="4560"/>
      <c r="IZU38" s="4560"/>
      <c r="IZV38" s="4560"/>
      <c r="IZW38" s="4560"/>
      <c r="IZX38" s="4560"/>
      <c r="IZY38" s="4560"/>
      <c r="IZZ38" s="4560"/>
      <c r="JAA38" s="4560"/>
      <c r="JAB38" s="4560"/>
      <c r="JAC38" s="4560"/>
      <c r="JAD38" s="4560"/>
      <c r="JAE38" s="4560"/>
      <c r="JAF38" s="4560"/>
      <c r="JAG38" s="4560"/>
      <c r="JAH38" s="4560"/>
      <c r="JAI38" s="4560"/>
      <c r="JAJ38" s="4560"/>
      <c r="JAK38" s="4560"/>
      <c r="JAL38" s="4560"/>
      <c r="JAM38" s="4560"/>
      <c r="JAN38" s="4560"/>
      <c r="JAO38" s="4560"/>
      <c r="JAP38" s="4560"/>
      <c r="JAQ38" s="4560"/>
      <c r="JAR38" s="4560"/>
      <c r="JAS38" s="4560"/>
      <c r="JAT38" s="4560"/>
      <c r="JAU38" s="4560"/>
      <c r="JAV38" s="4560"/>
      <c r="JAW38" s="4560"/>
      <c r="JAX38" s="4560"/>
      <c r="JAY38" s="4560"/>
      <c r="JAZ38" s="4560"/>
      <c r="JBA38" s="4560"/>
      <c r="JBB38" s="4560"/>
      <c r="JBC38" s="4560"/>
      <c r="JBD38" s="4560"/>
      <c r="JBE38" s="4560"/>
      <c r="JBF38" s="4560"/>
      <c r="JBG38" s="4560"/>
      <c r="JBH38" s="4560"/>
      <c r="JBI38" s="4560"/>
      <c r="JBJ38" s="4560"/>
      <c r="JBK38" s="4560"/>
      <c r="JBL38" s="4560"/>
      <c r="JBM38" s="4560"/>
      <c r="JBN38" s="4560"/>
      <c r="JBO38" s="4560"/>
      <c r="JBP38" s="4560"/>
      <c r="JBQ38" s="4560"/>
      <c r="JBR38" s="4560"/>
      <c r="JBS38" s="4560"/>
      <c r="JBT38" s="4560"/>
      <c r="JBU38" s="4560"/>
      <c r="JBV38" s="4560"/>
      <c r="JBW38" s="4560"/>
      <c r="JBX38" s="4560"/>
      <c r="JBY38" s="4560"/>
      <c r="JBZ38" s="4560"/>
      <c r="JCA38" s="4560"/>
      <c r="JCB38" s="4560"/>
      <c r="JCC38" s="4560"/>
      <c r="JCD38" s="4560"/>
      <c r="JCE38" s="4560"/>
      <c r="JCF38" s="4560"/>
      <c r="JCG38" s="4560"/>
      <c r="JCH38" s="4560"/>
      <c r="JCI38" s="4560"/>
      <c r="JCJ38" s="4560"/>
      <c r="JCK38" s="4560"/>
      <c r="JCL38" s="4560"/>
      <c r="JCM38" s="4560"/>
      <c r="JCN38" s="4560"/>
      <c r="JCO38" s="4560"/>
      <c r="JCP38" s="4560"/>
      <c r="JCQ38" s="4560"/>
      <c r="JCR38" s="4560"/>
      <c r="JCS38" s="4560"/>
      <c r="JCT38" s="4560"/>
      <c r="JCU38" s="4560"/>
      <c r="JCV38" s="4560"/>
      <c r="JCW38" s="4560"/>
      <c r="JCX38" s="4560"/>
      <c r="JCY38" s="4560"/>
      <c r="JCZ38" s="4560"/>
      <c r="JDA38" s="4560"/>
      <c r="JDB38" s="4560"/>
      <c r="JDC38" s="4560"/>
      <c r="JDD38" s="4560"/>
      <c r="JDE38" s="4560"/>
      <c r="JDF38" s="4560"/>
      <c r="JDG38" s="4560"/>
      <c r="JDH38" s="4560"/>
      <c r="JDI38" s="4560"/>
      <c r="JDJ38" s="4560"/>
      <c r="JDK38" s="4560"/>
      <c r="JDL38" s="4560"/>
      <c r="JDM38" s="4560"/>
      <c r="JDN38" s="4560"/>
      <c r="JDO38" s="4560"/>
      <c r="JDP38" s="4560"/>
      <c r="JDQ38" s="4560"/>
      <c r="JDR38" s="4560"/>
      <c r="JDS38" s="4560"/>
      <c r="JDT38" s="4560"/>
      <c r="JDU38" s="4560"/>
      <c r="JDV38" s="4560"/>
      <c r="JDW38" s="4560"/>
      <c r="JDX38" s="4560"/>
      <c r="JDY38" s="4560"/>
      <c r="JDZ38" s="4560"/>
      <c r="JEA38" s="4560"/>
      <c r="JEB38" s="4560"/>
      <c r="JEC38" s="4560"/>
      <c r="JED38" s="4560"/>
      <c r="JEE38" s="4560"/>
      <c r="JEF38" s="4560"/>
      <c r="JEG38" s="4560"/>
      <c r="JEH38" s="4560"/>
      <c r="JEI38" s="4560"/>
      <c r="JEJ38" s="4560"/>
      <c r="JEK38" s="4560"/>
      <c r="JEL38" s="4560"/>
      <c r="JEM38" s="4560"/>
      <c r="JEN38" s="4560"/>
      <c r="JEO38" s="4560"/>
      <c r="JEP38" s="4560"/>
      <c r="JEQ38" s="4560"/>
      <c r="JER38" s="4560"/>
      <c r="JES38" s="4560"/>
      <c r="JET38" s="4560"/>
      <c r="JEU38" s="4560"/>
      <c r="JEV38" s="4560"/>
      <c r="JEW38" s="4560"/>
      <c r="JEX38" s="4560"/>
      <c r="JEY38" s="4560"/>
      <c r="JEZ38" s="4560"/>
      <c r="JFA38" s="4560"/>
      <c r="JFB38" s="4560"/>
      <c r="JFC38" s="4560"/>
      <c r="JFD38" s="4560"/>
      <c r="JFE38" s="4560"/>
      <c r="JFF38" s="4560"/>
      <c r="JFG38" s="4560"/>
      <c r="JFH38" s="4560"/>
      <c r="JFI38" s="4560"/>
      <c r="JFJ38" s="4560"/>
      <c r="JFK38" s="4560"/>
      <c r="JFL38" s="4560"/>
      <c r="JFM38" s="4560"/>
      <c r="JFN38" s="4560"/>
      <c r="JFO38" s="4560"/>
      <c r="JFP38" s="4560"/>
      <c r="JFQ38" s="4560"/>
      <c r="JFR38" s="4560"/>
      <c r="JFS38" s="4560"/>
      <c r="JFT38" s="4560"/>
      <c r="JFU38" s="4560"/>
      <c r="JFV38" s="4560"/>
      <c r="JFW38" s="4560"/>
      <c r="JFX38" s="4560"/>
      <c r="JFY38" s="4560"/>
      <c r="JFZ38" s="4560"/>
      <c r="JGA38" s="4560"/>
      <c r="JGB38" s="4560"/>
      <c r="JGC38" s="4560"/>
      <c r="JGD38" s="4560"/>
      <c r="JGE38" s="4560"/>
      <c r="JGF38" s="4560"/>
      <c r="JGG38" s="4560"/>
      <c r="JGH38" s="4560"/>
      <c r="JGI38" s="4560"/>
      <c r="JGJ38" s="4560"/>
      <c r="JGK38" s="4560"/>
      <c r="JGL38" s="4560"/>
      <c r="JGM38" s="4560"/>
      <c r="JGN38" s="4560"/>
      <c r="JGO38" s="4560"/>
      <c r="JGP38" s="4560"/>
      <c r="JGQ38" s="4560"/>
      <c r="JGR38" s="4560"/>
      <c r="JGS38" s="4560"/>
      <c r="JGT38" s="4560"/>
      <c r="JGU38" s="4560"/>
      <c r="JGV38" s="4560"/>
      <c r="JGW38" s="4560"/>
      <c r="JGX38" s="4560"/>
      <c r="JGY38" s="4560"/>
      <c r="JGZ38" s="4560"/>
      <c r="JHA38" s="4560"/>
      <c r="JHB38" s="4560"/>
      <c r="JHC38" s="4560"/>
      <c r="JHD38" s="4560"/>
      <c r="JHE38" s="4560"/>
      <c r="JHF38" s="4560"/>
      <c r="JHG38" s="4560"/>
      <c r="JHH38" s="4560"/>
      <c r="JHI38" s="4560"/>
      <c r="JHJ38" s="4560"/>
      <c r="JHK38" s="4560"/>
      <c r="JHL38" s="4560"/>
      <c r="JHM38" s="4560"/>
      <c r="JHN38" s="4560"/>
      <c r="JHO38" s="4560"/>
      <c r="JHP38" s="4560"/>
      <c r="JHQ38" s="4560"/>
      <c r="JHR38" s="4560"/>
      <c r="JHS38" s="4560"/>
      <c r="JHT38" s="4560"/>
      <c r="JHU38" s="4560"/>
      <c r="JHV38" s="4560"/>
      <c r="JHW38" s="4560"/>
      <c r="JHX38" s="4560"/>
      <c r="JHY38" s="4560"/>
      <c r="JHZ38" s="4560"/>
      <c r="JIA38" s="4560"/>
      <c r="JIB38" s="4560"/>
      <c r="JIC38" s="4560"/>
      <c r="JID38" s="4560"/>
      <c r="JIE38" s="4560"/>
      <c r="JIF38" s="4560"/>
      <c r="JIG38" s="4560"/>
      <c r="JIH38" s="4560"/>
      <c r="JII38" s="4560"/>
      <c r="JIJ38" s="4560"/>
      <c r="JIK38" s="4560"/>
      <c r="JIL38" s="4560"/>
      <c r="JIM38" s="4560"/>
      <c r="JIN38" s="4560"/>
      <c r="JIO38" s="4560"/>
      <c r="JIP38" s="4560"/>
      <c r="JIQ38" s="4560"/>
      <c r="JIR38" s="4560"/>
      <c r="JIS38" s="4560"/>
      <c r="JIT38" s="4560"/>
      <c r="JIU38" s="4560"/>
      <c r="JIV38" s="4560"/>
      <c r="JIW38" s="4560"/>
      <c r="JIX38" s="4560"/>
      <c r="JIY38" s="4560"/>
      <c r="JIZ38" s="4560"/>
      <c r="JJA38" s="4560"/>
      <c r="JJB38" s="4560"/>
      <c r="JJC38" s="4560"/>
      <c r="JJD38" s="4560"/>
      <c r="JJE38" s="4560"/>
      <c r="JJF38" s="4560"/>
      <c r="JJG38" s="4560"/>
      <c r="JJH38" s="4560"/>
      <c r="JJI38" s="4560"/>
      <c r="JJJ38" s="4560"/>
      <c r="JJK38" s="4560"/>
      <c r="JJL38" s="4560"/>
      <c r="JJM38" s="4560"/>
      <c r="JJN38" s="4560"/>
      <c r="JJO38" s="4560"/>
      <c r="JJP38" s="4560"/>
      <c r="JJQ38" s="4560"/>
      <c r="JJR38" s="4560"/>
      <c r="JJS38" s="4560"/>
      <c r="JJT38" s="4560"/>
      <c r="JJU38" s="4560"/>
      <c r="JJV38" s="4560"/>
      <c r="JJW38" s="4560"/>
      <c r="JJX38" s="4560"/>
      <c r="JJY38" s="4560"/>
      <c r="JJZ38" s="4560"/>
      <c r="JKA38" s="4560"/>
      <c r="JKB38" s="4560"/>
      <c r="JKC38" s="4560"/>
      <c r="JKD38" s="4560"/>
      <c r="JKE38" s="4560"/>
      <c r="JKF38" s="4560"/>
      <c r="JKG38" s="4560"/>
      <c r="JKH38" s="4560"/>
      <c r="JKI38" s="4560"/>
      <c r="JKJ38" s="4560"/>
      <c r="JKK38" s="4560"/>
      <c r="JKL38" s="4560"/>
      <c r="JKM38" s="4560"/>
      <c r="JKN38" s="4560"/>
      <c r="JKO38" s="4560"/>
      <c r="JKP38" s="4560"/>
      <c r="JKQ38" s="4560"/>
      <c r="JKR38" s="4560"/>
      <c r="JKS38" s="4560"/>
      <c r="JKT38" s="4560"/>
      <c r="JKU38" s="4560"/>
      <c r="JKV38" s="4560"/>
      <c r="JKW38" s="4560"/>
      <c r="JKX38" s="4560"/>
      <c r="JKY38" s="4560"/>
      <c r="JKZ38" s="4560"/>
      <c r="JLA38" s="4560"/>
      <c r="JLB38" s="4560"/>
      <c r="JLC38" s="4560"/>
      <c r="JLD38" s="4560"/>
      <c r="JLE38" s="4560"/>
      <c r="JLF38" s="4560"/>
      <c r="JLG38" s="4560"/>
      <c r="JLH38" s="4560"/>
      <c r="JLI38" s="4560"/>
      <c r="JLJ38" s="4560"/>
      <c r="JLK38" s="4560"/>
      <c r="JLL38" s="4560"/>
      <c r="JLM38" s="4560"/>
      <c r="JLN38" s="4560"/>
      <c r="JLO38" s="4560"/>
      <c r="JLP38" s="4560"/>
      <c r="JLQ38" s="4560"/>
      <c r="JLR38" s="4560"/>
      <c r="JLS38" s="4560"/>
      <c r="JLT38" s="4560"/>
      <c r="JLU38" s="4560"/>
      <c r="JLV38" s="4560"/>
      <c r="JLW38" s="4560"/>
      <c r="JLX38" s="4560"/>
      <c r="JLY38" s="4560"/>
      <c r="JLZ38" s="4560"/>
      <c r="JMA38" s="4560"/>
      <c r="JMB38" s="4560"/>
      <c r="JMC38" s="4560"/>
      <c r="JMD38" s="4560"/>
      <c r="JME38" s="4560"/>
      <c r="JMF38" s="4560"/>
      <c r="JMG38" s="4560"/>
      <c r="JMH38" s="4560"/>
      <c r="JMI38" s="4560"/>
      <c r="JMJ38" s="4560"/>
      <c r="JMK38" s="4560"/>
      <c r="JML38" s="4560"/>
      <c r="JMM38" s="4560"/>
      <c r="JMN38" s="4560"/>
      <c r="JMO38" s="4560"/>
      <c r="JMP38" s="4560"/>
      <c r="JMQ38" s="4560"/>
      <c r="JMR38" s="4560"/>
      <c r="JMS38" s="4560"/>
      <c r="JMT38" s="4560"/>
      <c r="JMU38" s="4560"/>
      <c r="JMV38" s="4560"/>
      <c r="JMW38" s="4560"/>
      <c r="JMX38" s="4560"/>
      <c r="JMY38" s="4560"/>
      <c r="JMZ38" s="4560"/>
      <c r="JNA38" s="4560"/>
      <c r="JNB38" s="4560"/>
      <c r="JNC38" s="4560"/>
      <c r="JND38" s="4560"/>
      <c r="JNE38" s="4560"/>
      <c r="JNF38" s="4560"/>
      <c r="JNG38" s="4560"/>
      <c r="JNH38" s="4560"/>
      <c r="JNI38" s="4560"/>
      <c r="JNJ38" s="4560"/>
      <c r="JNK38" s="4560"/>
      <c r="JNL38" s="4560"/>
      <c r="JNM38" s="4560"/>
      <c r="JNN38" s="4560"/>
      <c r="JNO38" s="4560"/>
      <c r="JNP38" s="4560"/>
      <c r="JNQ38" s="4560"/>
      <c r="JNR38" s="4560"/>
      <c r="JNS38" s="4560"/>
      <c r="JNT38" s="4560"/>
      <c r="JNU38" s="4560"/>
      <c r="JNV38" s="4560"/>
      <c r="JNW38" s="4560"/>
      <c r="JNX38" s="4560"/>
      <c r="JNY38" s="4560"/>
      <c r="JNZ38" s="4560"/>
      <c r="JOA38" s="4560"/>
      <c r="JOB38" s="4560"/>
      <c r="JOC38" s="4560"/>
      <c r="JOD38" s="4560"/>
      <c r="JOE38" s="4560"/>
      <c r="JOF38" s="4560"/>
      <c r="JOG38" s="4560"/>
      <c r="JOH38" s="4560"/>
      <c r="JOI38" s="4560"/>
      <c r="JOJ38" s="4560"/>
      <c r="JOK38" s="4560"/>
      <c r="JOL38" s="4560"/>
      <c r="JOM38" s="4560"/>
      <c r="JON38" s="4560"/>
      <c r="JOO38" s="4560"/>
      <c r="JOP38" s="4560"/>
      <c r="JOQ38" s="4560"/>
      <c r="JOR38" s="4560"/>
      <c r="JOS38" s="4560"/>
      <c r="JOT38" s="4560"/>
      <c r="JOU38" s="4560"/>
      <c r="JOV38" s="4560"/>
      <c r="JOW38" s="4560"/>
      <c r="JOX38" s="4560"/>
      <c r="JOY38" s="4560"/>
      <c r="JOZ38" s="4560"/>
      <c r="JPA38" s="4560"/>
      <c r="JPB38" s="4560"/>
      <c r="JPC38" s="4560"/>
      <c r="JPD38" s="4560"/>
      <c r="JPE38" s="4560"/>
      <c r="JPF38" s="4560"/>
      <c r="JPG38" s="4560"/>
      <c r="JPH38" s="4560"/>
      <c r="JPI38" s="4560"/>
      <c r="JPJ38" s="4560"/>
      <c r="JPK38" s="4560"/>
      <c r="JPL38" s="4560"/>
      <c r="JPM38" s="4560"/>
      <c r="JPN38" s="4560"/>
      <c r="JPO38" s="4560"/>
      <c r="JPP38" s="4560"/>
      <c r="JPQ38" s="4560"/>
      <c r="JPR38" s="4560"/>
      <c r="JPS38" s="4560"/>
      <c r="JPT38" s="4560"/>
      <c r="JPU38" s="4560"/>
      <c r="JPV38" s="4560"/>
      <c r="JPW38" s="4560"/>
      <c r="JPX38" s="4560"/>
      <c r="JPY38" s="4560"/>
      <c r="JPZ38" s="4560"/>
      <c r="JQA38" s="4560"/>
      <c r="JQB38" s="4560"/>
      <c r="JQC38" s="4560"/>
      <c r="JQD38" s="4560"/>
      <c r="JQE38" s="4560"/>
      <c r="JQF38" s="4560"/>
      <c r="JQG38" s="4560"/>
      <c r="JQH38" s="4560"/>
      <c r="JQI38" s="4560"/>
      <c r="JQJ38" s="4560"/>
      <c r="JQK38" s="4560"/>
      <c r="JQL38" s="4560"/>
      <c r="JQM38" s="4560"/>
      <c r="JQN38" s="4560"/>
      <c r="JQO38" s="4560"/>
      <c r="JQP38" s="4560"/>
      <c r="JQQ38" s="4560"/>
      <c r="JQR38" s="4560"/>
      <c r="JQS38" s="4560"/>
      <c r="JQT38" s="4560"/>
      <c r="JQU38" s="4560"/>
      <c r="JQV38" s="4560"/>
      <c r="JQW38" s="4560"/>
      <c r="JQX38" s="4560"/>
      <c r="JQY38" s="4560"/>
      <c r="JQZ38" s="4560"/>
      <c r="JRA38" s="4560"/>
      <c r="JRB38" s="4560"/>
      <c r="JRC38" s="4560"/>
      <c r="JRD38" s="4560"/>
      <c r="JRE38" s="4560"/>
      <c r="JRF38" s="4560"/>
      <c r="JRG38" s="4560"/>
      <c r="JRH38" s="4560"/>
      <c r="JRI38" s="4560"/>
      <c r="JRJ38" s="4560"/>
      <c r="JRK38" s="4560"/>
      <c r="JRL38" s="4560"/>
      <c r="JRM38" s="4560"/>
      <c r="JRN38" s="4560"/>
      <c r="JRO38" s="4560"/>
      <c r="JRP38" s="4560"/>
      <c r="JRQ38" s="4560"/>
      <c r="JRR38" s="4560"/>
      <c r="JRS38" s="4560"/>
      <c r="JRT38" s="4560"/>
      <c r="JRU38" s="4560"/>
      <c r="JRV38" s="4560"/>
      <c r="JRW38" s="4560"/>
      <c r="JRX38" s="4560"/>
      <c r="JRY38" s="4560"/>
      <c r="JRZ38" s="4560"/>
      <c r="JSA38" s="4560"/>
      <c r="JSB38" s="4560"/>
      <c r="JSC38" s="4560"/>
      <c r="JSD38" s="4560"/>
      <c r="JSE38" s="4560"/>
      <c r="JSF38" s="4560"/>
      <c r="JSG38" s="4560"/>
      <c r="JSH38" s="4560"/>
      <c r="JSI38" s="4560"/>
      <c r="JSJ38" s="4560"/>
      <c r="JSK38" s="4560"/>
      <c r="JSL38" s="4560"/>
      <c r="JSM38" s="4560"/>
      <c r="JSN38" s="4560"/>
      <c r="JSO38" s="4560"/>
      <c r="JSP38" s="4560"/>
      <c r="JSQ38" s="4560"/>
      <c r="JSR38" s="4560"/>
      <c r="JSS38" s="4560"/>
      <c r="JST38" s="4560"/>
      <c r="JSU38" s="4560"/>
      <c r="JSV38" s="4560"/>
      <c r="JSW38" s="4560"/>
      <c r="JSX38" s="4560"/>
      <c r="JSY38" s="4560"/>
      <c r="JSZ38" s="4560"/>
      <c r="JTA38" s="4560"/>
      <c r="JTB38" s="4560"/>
      <c r="JTC38" s="4560"/>
      <c r="JTD38" s="4560"/>
      <c r="JTE38" s="4560"/>
      <c r="JTF38" s="4560"/>
      <c r="JTG38" s="4560"/>
      <c r="JTH38" s="4560"/>
      <c r="JTI38" s="4560"/>
      <c r="JTJ38" s="4560"/>
      <c r="JTK38" s="4560"/>
      <c r="JTL38" s="4560"/>
      <c r="JTM38" s="4560"/>
      <c r="JTN38" s="4560"/>
      <c r="JTO38" s="4560"/>
      <c r="JTP38" s="4560"/>
      <c r="JTQ38" s="4560"/>
      <c r="JTR38" s="4560"/>
      <c r="JTS38" s="4560"/>
      <c r="JTT38" s="4560"/>
      <c r="JTU38" s="4560"/>
      <c r="JTV38" s="4560"/>
      <c r="JTW38" s="4560"/>
      <c r="JTX38" s="4560"/>
      <c r="JTY38" s="4560"/>
      <c r="JTZ38" s="4560"/>
      <c r="JUA38" s="4560"/>
      <c r="JUB38" s="4560"/>
      <c r="JUC38" s="4560"/>
      <c r="JUD38" s="4560"/>
      <c r="JUE38" s="4560"/>
      <c r="JUF38" s="4560"/>
      <c r="JUG38" s="4560"/>
      <c r="JUH38" s="4560"/>
      <c r="JUI38" s="4560"/>
      <c r="JUJ38" s="4560"/>
      <c r="JUK38" s="4560"/>
      <c r="JUL38" s="4560"/>
      <c r="JUM38" s="4560"/>
      <c r="JUN38" s="4560"/>
      <c r="JUO38" s="4560"/>
      <c r="JUP38" s="4560"/>
      <c r="JUQ38" s="4560"/>
      <c r="JUR38" s="4560"/>
      <c r="JUS38" s="4560"/>
      <c r="JUT38" s="4560"/>
      <c r="JUU38" s="4560"/>
      <c r="JUV38" s="4560"/>
      <c r="JUW38" s="4560"/>
      <c r="JUX38" s="4560"/>
      <c r="JUY38" s="4560"/>
      <c r="JUZ38" s="4560"/>
      <c r="JVA38" s="4560"/>
      <c r="JVB38" s="4560"/>
      <c r="JVC38" s="4560"/>
      <c r="JVD38" s="4560"/>
      <c r="JVE38" s="4560"/>
      <c r="JVF38" s="4560"/>
      <c r="JVG38" s="4560"/>
      <c r="JVH38" s="4560"/>
      <c r="JVI38" s="4560"/>
      <c r="JVJ38" s="4560"/>
      <c r="JVK38" s="4560"/>
      <c r="JVL38" s="4560"/>
      <c r="JVM38" s="4560"/>
      <c r="JVN38" s="4560"/>
      <c r="JVO38" s="4560"/>
      <c r="JVP38" s="4560"/>
      <c r="JVQ38" s="4560"/>
      <c r="JVR38" s="4560"/>
      <c r="JVS38" s="4560"/>
      <c r="JVT38" s="4560"/>
      <c r="JVU38" s="4560"/>
      <c r="JVV38" s="4560"/>
      <c r="JVW38" s="4560"/>
      <c r="JVX38" s="4560"/>
      <c r="JVY38" s="4560"/>
      <c r="JVZ38" s="4560"/>
      <c r="JWA38" s="4560"/>
      <c r="JWB38" s="4560"/>
      <c r="JWC38" s="4560"/>
      <c r="JWD38" s="4560"/>
      <c r="JWE38" s="4560"/>
      <c r="JWF38" s="4560"/>
      <c r="JWG38" s="4560"/>
      <c r="JWH38" s="4560"/>
      <c r="JWI38" s="4560"/>
      <c r="JWJ38" s="4560"/>
      <c r="JWK38" s="4560"/>
      <c r="JWL38" s="4560"/>
      <c r="JWM38" s="4560"/>
      <c r="JWN38" s="4560"/>
      <c r="JWO38" s="4560"/>
      <c r="JWP38" s="4560"/>
      <c r="JWQ38" s="4560"/>
      <c r="JWR38" s="4560"/>
      <c r="JWS38" s="4560"/>
      <c r="JWT38" s="4560"/>
      <c r="JWU38" s="4560"/>
      <c r="JWV38" s="4560"/>
      <c r="JWW38" s="4560"/>
      <c r="JWX38" s="4560"/>
      <c r="JWY38" s="4560"/>
      <c r="JWZ38" s="4560"/>
      <c r="JXA38" s="4560"/>
      <c r="JXB38" s="4560"/>
      <c r="JXC38" s="4560"/>
      <c r="JXD38" s="4560"/>
      <c r="JXE38" s="4560"/>
      <c r="JXF38" s="4560"/>
      <c r="JXG38" s="4560"/>
      <c r="JXH38" s="4560"/>
      <c r="JXI38" s="4560"/>
      <c r="JXJ38" s="4560"/>
      <c r="JXK38" s="4560"/>
      <c r="JXL38" s="4560"/>
      <c r="JXM38" s="4560"/>
      <c r="JXN38" s="4560"/>
      <c r="JXO38" s="4560"/>
      <c r="JXP38" s="4560"/>
      <c r="JXQ38" s="4560"/>
      <c r="JXR38" s="4560"/>
      <c r="JXS38" s="4560"/>
      <c r="JXT38" s="4560"/>
      <c r="JXU38" s="4560"/>
      <c r="JXV38" s="4560"/>
      <c r="JXW38" s="4560"/>
      <c r="JXX38" s="4560"/>
      <c r="JXY38" s="4560"/>
      <c r="JXZ38" s="4560"/>
      <c r="JYA38" s="4560"/>
      <c r="JYB38" s="4560"/>
      <c r="JYC38" s="4560"/>
      <c r="JYD38" s="4560"/>
      <c r="JYE38" s="4560"/>
      <c r="JYF38" s="4560"/>
      <c r="JYG38" s="4560"/>
      <c r="JYH38" s="4560"/>
      <c r="JYI38" s="4560"/>
      <c r="JYJ38" s="4560"/>
      <c r="JYK38" s="4560"/>
      <c r="JYL38" s="4560"/>
      <c r="JYM38" s="4560"/>
      <c r="JYN38" s="4560"/>
      <c r="JYO38" s="4560"/>
      <c r="JYP38" s="4560"/>
      <c r="JYQ38" s="4560"/>
      <c r="JYR38" s="4560"/>
      <c r="JYS38" s="4560"/>
      <c r="JYT38" s="4560"/>
      <c r="JYU38" s="4560"/>
      <c r="JYV38" s="4560"/>
      <c r="JYW38" s="4560"/>
      <c r="JYX38" s="4560"/>
      <c r="JYY38" s="4560"/>
      <c r="JYZ38" s="4560"/>
      <c r="JZA38" s="4560"/>
      <c r="JZB38" s="4560"/>
      <c r="JZC38" s="4560"/>
      <c r="JZD38" s="4560"/>
      <c r="JZE38" s="4560"/>
      <c r="JZF38" s="4560"/>
      <c r="JZG38" s="4560"/>
      <c r="JZH38" s="4560"/>
      <c r="JZI38" s="4560"/>
      <c r="JZJ38" s="4560"/>
      <c r="JZK38" s="4560"/>
      <c r="JZL38" s="4560"/>
      <c r="JZM38" s="4560"/>
      <c r="JZN38" s="4560"/>
      <c r="JZO38" s="4560"/>
      <c r="JZP38" s="4560"/>
      <c r="JZQ38" s="4560"/>
      <c r="JZR38" s="4560"/>
      <c r="JZS38" s="4560"/>
      <c r="JZT38" s="4560"/>
      <c r="JZU38" s="4560"/>
      <c r="JZV38" s="4560"/>
      <c r="JZW38" s="4560"/>
      <c r="JZX38" s="4560"/>
      <c r="JZY38" s="4560"/>
      <c r="JZZ38" s="4560"/>
      <c r="KAA38" s="4560"/>
      <c r="KAB38" s="4560"/>
      <c r="KAC38" s="4560"/>
      <c r="KAD38" s="4560"/>
      <c r="KAE38" s="4560"/>
      <c r="KAF38" s="4560"/>
      <c r="KAG38" s="4560"/>
      <c r="KAH38" s="4560"/>
      <c r="KAI38" s="4560"/>
      <c r="KAJ38" s="4560"/>
      <c r="KAK38" s="4560"/>
      <c r="KAL38" s="4560"/>
      <c r="KAM38" s="4560"/>
      <c r="KAN38" s="4560"/>
      <c r="KAO38" s="4560"/>
      <c r="KAP38" s="4560"/>
      <c r="KAQ38" s="4560"/>
      <c r="KAR38" s="4560"/>
      <c r="KAS38" s="4560"/>
      <c r="KAT38" s="4560"/>
      <c r="KAU38" s="4560"/>
      <c r="KAV38" s="4560"/>
      <c r="KAW38" s="4560"/>
      <c r="KAX38" s="4560"/>
      <c r="KAY38" s="4560"/>
      <c r="KAZ38" s="4560"/>
      <c r="KBA38" s="4560"/>
      <c r="KBB38" s="4560"/>
      <c r="KBC38" s="4560"/>
      <c r="KBD38" s="4560"/>
      <c r="KBE38" s="4560"/>
      <c r="KBF38" s="4560"/>
      <c r="KBG38" s="4560"/>
      <c r="KBH38" s="4560"/>
      <c r="KBI38" s="4560"/>
      <c r="KBJ38" s="4560"/>
      <c r="KBK38" s="4560"/>
      <c r="KBL38" s="4560"/>
      <c r="KBM38" s="4560"/>
      <c r="KBN38" s="4560"/>
      <c r="KBO38" s="4560"/>
      <c r="KBP38" s="4560"/>
      <c r="KBQ38" s="4560"/>
      <c r="KBR38" s="4560"/>
      <c r="KBS38" s="4560"/>
      <c r="KBT38" s="4560"/>
      <c r="KBU38" s="4560"/>
      <c r="KBV38" s="4560"/>
      <c r="KBW38" s="4560"/>
      <c r="KBX38" s="4560"/>
      <c r="KBY38" s="4560"/>
      <c r="KBZ38" s="4560"/>
      <c r="KCA38" s="4560"/>
      <c r="KCB38" s="4560"/>
      <c r="KCC38" s="4560"/>
      <c r="KCD38" s="4560"/>
      <c r="KCE38" s="4560"/>
      <c r="KCF38" s="4560"/>
      <c r="KCG38" s="4560"/>
      <c r="KCH38" s="4560"/>
      <c r="KCI38" s="4560"/>
      <c r="KCJ38" s="4560"/>
      <c r="KCK38" s="4560"/>
      <c r="KCL38" s="4560"/>
      <c r="KCM38" s="4560"/>
      <c r="KCN38" s="4560"/>
      <c r="KCO38" s="4560"/>
      <c r="KCP38" s="4560"/>
      <c r="KCQ38" s="4560"/>
      <c r="KCR38" s="4560"/>
      <c r="KCS38" s="4560"/>
      <c r="KCT38" s="4560"/>
      <c r="KCU38" s="4560"/>
      <c r="KCV38" s="4560"/>
      <c r="KCW38" s="4560"/>
      <c r="KCX38" s="4560"/>
      <c r="KCY38" s="4560"/>
      <c r="KCZ38" s="4560"/>
      <c r="KDA38" s="4560"/>
      <c r="KDB38" s="4560"/>
      <c r="KDC38" s="4560"/>
      <c r="KDD38" s="4560"/>
      <c r="KDE38" s="4560"/>
      <c r="KDF38" s="4560"/>
      <c r="KDG38" s="4560"/>
      <c r="KDH38" s="4560"/>
      <c r="KDI38" s="4560"/>
      <c r="KDJ38" s="4560"/>
      <c r="KDK38" s="4560"/>
      <c r="KDL38" s="4560"/>
      <c r="KDM38" s="4560"/>
      <c r="KDN38" s="4560"/>
      <c r="KDO38" s="4560"/>
      <c r="KDP38" s="4560"/>
      <c r="KDQ38" s="4560"/>
      <c r="KDR38" s="4560"/>
      <c r="KDS38" s="4560"/>
      <c r="KDT38" s="4560"/>
      <c r="KDU38" s="4560"/>
      <c r="KDV38" s="4560"/>
      <c r="KDW38" s="4560"/>
      <c r="KDX38" s="4560"/>
      <c r="KDY38" s="4560"/>
      <c r="KDZ38" s="4560"/>
      <c r="KEA38" s="4560"/>
      <c r="KEB38" s="4560"/>
      <c r="KEC38" s="4560"/>
      <c r="KED38" s="4560"/>
      <c r="KEE38" s="4560"/>
      <c r="KEF38" s="4560"/>
      <c r="KEG38" s="4560"/>
      <c r="KEH38" s="4560"/>
      <c r="KEI38" s="4560"/>
      <c r="KEJ38" s="4560"/>
      <c r="KEK38" s="4560"/>
      <c r="KEL38" s="4560"/>
      <c r="KEM38" s="4560"/>
      <c r="KEN38" s="4560"/>
      <c r="KEO38" s="4560"/>
      <c r="KEP38" s="4560"/>
      <c r="KEQ38" s="4560"/>
      <c r="KER38" s="4560"/>
      <c r="KES38" s="4560"/>
      <c r="KET38" s="4560"/>
      <c r="KEU38" s="4560"/>
      <c r="KEV38" s="4560"/>
      <c r="KEW38" s="4560"/>
      <c r="KEX38" s="4560"/>
      <c r="KEY38" s="4560"/>
      <c r="KEZ38" s="4560"/>
      <c r="KFA38" s="4560"/>
      <c r="KFB38" s="4560"/>
      <c r="KFC38" s="4560"/>
      <c r="KFD38" s="4560"/>
      <c r="KFE38" s="4560"/>
      <c r="KFF38" s="4560"/>
      <c r="KFG38" s="4560"/>
      <c r="KFH38" s="4560"/>
      <c r="KFI38" s="4560"/>
      <c r="KFJ38" s="4560"/>
      <c r="KFK38" s="4560"/>
      <c r="KFL38" s="4560"/>
      <c r="KFM38" s="4560"/>
      <c r="KFN38" s="4560"/>
      <c r="KFO38" s="4560"/>
      <c r="KFP38" s="4560"/>
      <c r="KFQ38" s="4560"/>
      <c r="KFR38" s="4560"/>
      <c r="KFS38" s="4560"/>
      <c r="KFT38" s="4560"/>
      <c r="KFU38" s="4560"/>
      <c r="KFV38" s="4560"/>
      <c r="KFW38" s="4560"/>
      <c r="KFX38" s="4560"/>
      <c r="KFY38" s="4560"/>
      <c r="KFZ38" s="4560"/>
      <c r="KGA38" s="4560"/>
      <c r="KGB38" s="4560"/>
      <c r="KGC38" s="4560"/>
      <c r="KGD38" s="4560"/>
      <c r="KGE38" s="4560"/>
      <c r="KGF38" s="4560"/>
      <c r="KGG38" s="4560"/>
      <c r="KGH38" s="4560"/>
      <c r="KGI38" s="4560"/>
      <c r="KGJ38" s="4560"/>
      <c r="KGK38" s="4560"/>
      <c r="KGL38" s="4560"/>
      <c r="KGM38" s="4560"/>
      <c r="KGN38" s="4560"/>
      <c r="KGO38" s="4560"/>
      <c r="KGP38" s="4560"/>
      <c r="KGQ38" s="4560"/>
      <c r="KGR38" s="4560"/>
      <c r="KGS38" s="4560"/>
      <c r="KGT38" s="4560"/>
      <c r="KGU38" s="4560"/>
      <c r="KGV38" s="4560"/>
      <c r="KGW38" s="4560"/>
      <c r="KGX38" s="4560"/>
      <c r="KGY38" s="4560"/>
      <c r="KGZ38" s="4560"/>
      <c r="KHA38" s="4560"/>
      <c r="KHB38" s="4560"/>
      <c r="KHC38" s="4560"/>
      <c r="KHD38" s="4560"/>
      <c r="KHE38" s="4560"/>
      <c r="KHF38" s="4560"/>
      <c r="KHG38" s="4560"/>
      <c r="KHH38" s="4560"/>
      <c r="KHI38" s="4560"/>
      <c r="KHJ38" s="4560"/>
      <c r="KHK38" s="4560"/>
      <c r="KHL38" s="4560"/>
      <c r="KHM38" s="4560"/>
      <c r="KHN38" s="4560"/>
      <c r="KHO38" s="4560"/>
      <c r="KHP38" s="4560"/>
      <c r="KHQ38" s="4560"/>
      <c r="KHR38" s="4560"/>
      <c r="KHS38" s="4560"/>
      <c r="KHT38" s="4560"/>
      <c r="KHU38" s="4560"/>
      <c r="KHV38" s="4560"/>
      <c r="KHW38" s="4560"/>
      <c r="KHX38" s="4560"/>
      <c r="KHY38" s="4560"/>
      <c r="KHZ38" s="4560"/>
      <c r="KIA38" s="4560"/>
      <c r="KIB38" s="4560"/>
      <c r="KIC38" s="4560"/>
      <c r="KID38" s="4560"/>
      <c r="KIE38" s="4560"/>
      <c r="KIF38" s="4560"/>
      <c r="KIG38" s="4560"/>
      <c r="KIH38" s="4560"/>
      <c r="KII38" s="4560"/>
      <c r="KIJ38" s="4560"/>
      <c r="KIK38" s="4560"/>
      <c r="KIL38" s="4560"/>
      <c r="KIM38" s="4560"/>
      <c r="KIN38" s="4560"/>
      <c r="KIO38" s="4560"/>
      <c r="KIP38" s="4560"/>
      <c r="KIQ38" s="4560"/>
      <c r="KIR38" s="4560"/>
      <c r="KIS38" s="4560"/>
      <c r="KIT38" s="4560"/>
      <c r="KIU38" s="4560"/>
      <c r="KIV38" s="4560"/>
      <c r="KIW38" s="4560"/>
      <c r="KIX38" s="4560"/>
      <c r="KIY38" s="4560"/>
      <c r="KIZ38" s="4560"/>
      <c r="KJA38" s="4560"/>
      <c r="KJB38" s="4560"/>
      <c r="KJC38" s="4560"/>
      <c r="KJD38" s="4560"/>
      <c r="KJE38" s="4560"/>
      <c r="KJF38" s="4560"/>
      <c r="KJG38" s="4560"/>
      <c r="KJH38" s="4560"/>
      <c r="KJI38" s="4560"/>
      <c r="KJJ38" s="4560"/>
      <c r="KJK38" s="4560"/>
      <c r="KJL38" s="4560"/>
      <c r="KJM38" s="4560"/>
      <c r="KJN38" s="4560"/>
      <c r="KJO38" s="4560"/>
      <c r="KJP38" s="4560"/>
      <c r="KJQ38" s="4560"/>
      <c r="KJR38" s="4560"/>
      <c r="KJS38" s="4560"/>
      <c r="KJT38" s="4560"/>
      <c r="KJU38" s="4560"/>
      <c r="KJV38" s="4560"/>
      <c r="KJW38" s="4560"/>
      <c r="KJX38" s="4560"/>
      <c r="KJY38" s="4560"/>
      <c r="KJZ38" s="4560"/>
      <c r="KKA38" s="4560"/>
      <c r="KKB38" s="4560"/>
      <c r="KKC38" s="4560"/>
      <c r="KKD38" s="4560"/>
      <c r="KKE38" s="4560"/>
      <c r="KKF38" s="4560"/>
      <c r="KKG38" s="4560"/>
      <c r="KKH38" s="4560"/>
      <c r="KKI38" s="4560"/>
      <c r="KKJ38" s="4560"/>
      <c r="KKK38" s="4560"/>
      <c r="KKL38" s="4560"/>
      <c r="KKM38" s="4560"/>
      <c r="KKN38" s="4560"/>
      <c r="KKO38" s="4560"/>
      <c r="KKP38" s="4560"/>
      <c r="KKQ38" s="4560"/>
      <c r="KKR38" s="4560"/>
      <c r="KKS38" s="4560"/>
      <c r="KKT38" s="4560"/>
      <c r="KKU38" s="4560"/>
      <c r="KKV38" s="4560"/>
      <c r="KKW38" s="4560"/>
      <c r="KKX38" s="4560"/>
      <c r="KKY38" s="4560"/>
      <c r="KKZ38" s="4560"/>
      <c r="KLA38" s="4560"/>
      <c r="KLB38" s="4560"/>
      <c r="KLC38" s="4560"/>
      <c r="KLD38" s="4560"/>
      <c r="KLE38" s="4560"/>
      <c r="KLF38" s="4560"/>
      <c r="KLG38" s="4560"/>
      <c r="KLH38" s="4560"/>
      <c r="KLI38" s="4560"/>
      <c r="KLJ38" s="4560"/>
      <c r="KLK38" s="4560"/>
      <c r="KLL38" s="4560"/>
      <c r="KLM38" s="4560"/>
      <c r="KLN38" s="4560"/>
      <c r="KLO38" s="4560"/>
      <c r="KLP38" s="4560"/>
      <c r="KLQ38" s="4560"/>
      <c r="KLR38" s="4560"/>
      <c r="KLS38" s="4560"/>
      <c r="KLT38" s="4560"/>
      <c r="KLU38" s="4560"/>
      <c r="KLV38" s="4560"/>
      <c r="KLW38" s="4560"/>
      <c r="KLX38" s="4560"/>
      <c r="KLY38" s="4560"/>
      <c r="KLZ38" s="4560"/>
      <c r="KMA38" s="4560"/>
      <c r="KMB38" s="4560"/>
      <c r="KMC38" s="4560"/>
      <c r="KMD38" s="4560"/>
      <c r="KME38" s="4560"/>
      <c r="KMF38" s="4560"/>
      <c r="KMG38" s="4560"/>
      <c r="KMH38" s="4560"/>
      <c r="KMI38" s="4560"/>
      <c r="KMJ38" s="4560"/>
      <c r="KMK38" s="4560"/>
      <c r="KML38" s="4560"/>
      <c r="KMM38" s="4560"/>
      <c r="KMN38" s="4560"/>
      <c r="KMO38" s="4560"/>
      <c r="KMP38" s="4560"/>
      <c r="KMQ38" s="4560"/>
      <c r="KMR38" s="4560"/>
      <c r="KMS38" s="4560"/>
      <c r="KMT38" s="4560"/>
      <c r="KMU38" s="4560"/>
      <c r="KMV38" s="4560"/>
      <c r="KMW38" s="4560"/>
      <c r="KMX38" s="4560"/>
      <c r="KMY38" s="4560"/>
      <c r="KMZ38" s="4560"/>
      <c r="KNA38" s="4560"/>
      <c r="KNB38" s="4560"/>
      <c r="KNC38" s="4560"/>
      <c r="KND38" s="4560"/>
      <c r="KNE38" s="4560"/>
      <c r="KNF38" s="4560"/>
      <c r="KNG38" s="4560"/>
      <c r="KNH38" s="4560"/>
      <c r="KNI38" s="4560"/>
      <c r="KNJ38" s="4560"/>
      <c r="KNK38" s="4560"/>
      <c r="KNL38" s="4560"/>
      <c r="KNM38" s="4560"/>
      <c r="KNN38" s="4560"/>
      <c r="KNO38" s="4560"/>
      <c r="KNP38" s="4560"/>
      <c r="KNQ38" s="4560"/>
      <c r="KNR38" s="4560"/>
      <c r="KNS38" s="4560"/>
      <c r="KNT38" s="4560"/>
      <c r="KNU38" s="4560"/>
      <c r="KNV38" s="4560"/>
      <c r="KNW38" s="4560"/>
      <c r="KNX38" s="4560"/>
      <c r="KNY38" s="4560"/>
      <c r="KNZ38" s="4560"/>
      <c r="KOA38" s="4560"/>
      <c r="KOB38" s="4560"/>
      <c r="KOC38" s="4560"/>
      <c r="KOD38" s="4560"/>
      <c r="KOE38" s="4560"/>
      <c r="KOF38" s="4560"/>
      <c r="KOG38" s="4560"/>
      <c r="KOH38" s="4560"/>
      <c r="KOI38" s="4560"/>
      <c r="KOJ38" s="4560"/>
      <c r="KOK38" s="4560"/>
      <c r="KOL38" s="4560"/>
      <c r="KOM38" s="4560"/>
      <c r="KON38" s="4560"/>
      <c r="KOO38" s="4560"/>
      <c r="KOP38" s="4560"/>
      <c r="KOQ38" s="4560"/>
      <c r="KOR38" s="4560"/>
      <c r="KOS38" s="4560"/>
      <c r="KOT38" s="4560"/>
      <c r="KOU38" s="4560"/>
      <c r="KOV38" s="4560"/>
      <c r="KOW38" s="4560"/>
      <c r="KOX38" s="4560"/>
      <c r="KOY38" s="4560"/>
      <c r="KOZ38" s="4560"/>
      <c r="KPA38" s="4560"/>
      <c r="KPB38" s="4560"/>
      <c r="KPC38" s="4560"/>
      <c r="KPD38" s="4560"/>
      <c r="KPE38" s="4560"/>
      <c r="KPF38" s="4560"/>
      <c r="KPG38" s="4560"/>
      <c r="KPH38" s="4560"/>
      <c r="KPI38" s="4560"/>
      <c r="KPJ38" s="4560"/>
      <c r="KPK38" s="4560"/>
      <c r="KPL38" s="4560"/>
      <c r="KPM38" s="4560"/>
      <c r="KPN38" s="4560"/>
      <c r="KPO38" s="4560"/>
      <c r="KPP38" s="4560"/>
      <c r="KPQ38" s="4560"/>
      <c r="KPR38" s="4560"/>
      <c r="KPS38" s="4560"/>
      <c r="KPT38" s="4560"/>
      <c r="KPU38" s="4560"/>
      <c r="KPV38" s="4560"/>
      <c r="KPW38" s="4560"/>
      <c r="KPX38" s="4560"/>
      <c r="KPY38" s="4560"/>
      <c r="KPZ38" s="4560"/>
      <c r="KQA38" s="4560"/>
      <c r="KQB38" s="4560"/>
      <c r="KQC38" s="4560"/>
      <c r="KQD38" s="4560"/>
      <c r="KQE38" s="4560"/>
      <c r="KQF38" s="4560"/>
      <c r="KQG38" s="4560"/>
      <c r="KQH38" s="4560"/>
      <c r="KQI38" s="4560"/>
      <c r="KQJ38" s="4560"/>
      <c r="KQK38" s="4560"/>
      <c r="KQL38" s="4560"/>
      <c r="KQM38" s="4560"/>
      <c r="KQN38" s="4560"/>
      <c r="KQO38" s="4560"/>
      <c r="KQP38" s="4560"/>
      <c r="KQQ38" s="4560"/>
      <c r="KQR38" s="4560"/>
      <c r="KQS38" s="4560"/>
      <c r="KQT38" s="4560"/>
      <c r="KQU38" s="4560"/>
      <c r="KQV38" s="4560"/>
      <c r="KQW38" s="4560"/>
      <c r="KQX38" s="4560"/>
      <c r="KQY38" s="4560"/>
      <c r="KQZ38" s="4560"/>
      <c r="KRA38" s="4560"/>
      <c r="KRB38" s="4560"/>
      <c r="KRC38" s="4560"/>
      <c r="KRD38" s="4560"/>
      <c r="KRE38" s="4560"/>
      <c r="KRF38" s="4560"/>
      <c r="KRG38" s="4560"/>
      <c r="KRH38" s="4560"/>
      <c r="KRI38" s="4560"/>
      <c r="KRJ38" s="4560"/>
      <c r="KRK38" s="4560"/>
      <c r="KRL38" s="4560"/>
      <c r="KRM38" s="4560"/>
      <c r="KRN38" s="4560"/>
      <c r="KRO38" s="4560"/>
      <c r="KRP38" s="4560"/>
      <c r="KRQ38" s="4560"/>
      <c r="KRR38" s="4560"/>
      <c r="KRS38" s="4560"/>
      <c r="KRT38" s="4560"/>
      <c r="KRU38" s="4560"/>
      <c r="KRV38" s="4560"/>
      <c r="KRW38" s="4560"/>
      <c r="KRX38" s="4560"/>
      <c r="KRY38" s="4560"/>
      <c r="KRZ38" s="4560"/>
      <c r="KSA38" s="4560"/>
      <c r="KSB38" s="4560"/>
      <c r="KSC38" s="4560"/>
      <c r="KSD38" s="4560"/>
      <c r="KSE38" s="4560"/>
      <c r="KSF38" s="4560"/>
      <c r="KSG38" s="4560"/>
      <c r="KSH38" s="4560"/>
      <c r="KSI38" s="4560"/>
      <c r="KSJ38" s="4560"/>
      <c r="KSK38" s="4560"/>
      <c r="KSL38" s="4560"/>
      <c r="KSM38" s="4560"/>
      <c r="KSN38" s="4560"/>
      <c r="KSO38" s="4560"/>
      <c r="KSP38" s="4560"/>
      <c r="KSQ38" s="4560"/>
      <c r="KSR38" s="4560"/>
      <c r="KSS38" s="4560"/>
      <c r="KST38" s="4560"/>
      <c r="KSU38" s="4560"/>
      <c r="KSV38" s="4560"/>
      <c r="KSW38" s="4560"/>
      <c r="KSX38" s="4560"/>
      <c r="KSY38" s="4560"/>
      <c r="KSZ38" s="4560"/>
      <c r="KTA38" s="4560"/>
      <c r="KTB38" s="4560"/>
      <c r="KTC38" s="4560"/>
      <c r="KTD38" s="4560"/>
      <c r="KTE38" s="4560"/>
      <c r="KTF38" s="4560"/>
      <c r="KTG38" s="4560"/>
      <c r="KTH38" s="4560"/>
      <c r="KTI38" s="4560"/>
      <c r="KTJ38" s="4560"/>
      <c r="KTK38" s="4560"/>
      <c r="KTL38" s="4560"/>
      <c r="KTM38" s="4560"/>
      <c r="KTN38" s="4560"/>
      <c r="KTO38" s="4560"/>
      <c r="KTP38" s="4560"/>
      <c r="KTQ38" s="4560"/>
      <c r="KTR38" s="4560"/>
      <c r="KTS38" s="4560"/>
      <c r="KTT38" s="4560"/>
      <c r="KTU38" s="4560"/>
      <c r="KTV38" s="4560"/>
      <c r="KTW38" s="4560"/>
      <c r="KTX38" s="4560"/>
      <c r="KTY38" s="4560"/>
      <c r="KTZ38" s="4560"/>
      <c r="KUA38" s="4560"/>
      <c r="KUB38" s="4560"/>
      <c r="KUC38" s="4560"/>
      <c r="KUD38" s="4560"/>
      <c r="KUE38" s="4560"/>
      <c r="KUF38" s="4560"/>
      <c r="KUG38" s="4560"/>
      <c r="KUH38" s="4560"/>
      <c r="KUI38" s="4560"/>
      <c r="KUJ38" s="4560"/>
      <c r="KUK38" s="4560"/>
      <c r="KUL38" s="4560"/>
      <c r="KUM38" s="4560"/>
      <c r="KUN38" s="4560"/>
      <c r="KUO38" s="4560"/>
      <c r="KUP38" s="4560"/>
      <c r="KUQ38" s="4560"/>
      <c r="KUR38" s="4560"/>
      <c r="KUS38" s="4560"/>
      <c r="KUT38" s="4560"/>
      <c r="KUU38" s="4560"/>
      <c r="KUV38" s="4560"/>
      <c r="KUW38" s="4560"/>
      <c r="KUX38" s="4560"/>
      <c r="KUY38" s="4560"/>
      <c r="KUZ38" s="4560"/>
      <c r="KVA38" s="4560"/>
      <c r="KVB38" s="4560"/>
      <c r="KVC38" s="4560"/>
      <c r="KVD38" s="4560"/>
      <c r="KVE38" s="4560"/>
      <c r="KVF38" s="4560"/>
      <c r="KVG38" s="4560"/>
      <c r="KVH38" s="4560"/>
      <c r="KVI38" s="4560"/>
      <c r="KVJ38" s="4560"/>
      <c r="KVK38" s="4560"/>
      <c r="KVL38" s="4560"/>
      <c r="KVM38" s="4560"/>
      <c r="KVN38" s="4560"/>
      <c r="KVO38" s="4560"/>
      <c r="KVP38" s="4560"/>
      <c r="KVQ38" s="4560"/>
      <c r="KVR38" s="4560"/>
      <c r="KVS38" s="4560"/>
      <c r="KVT38" s="4560"/>
      <c r="KVU38" s="4560"/>
      <c r="KVV38" s="4560"/>
      <c r="KVW38" s="4560"/>
      <c r="KVX38" s="4560"/>
      <c r="KVY38" s="4560"/>
      <c r="KVZ38" s="4560"/>
      <c r="KWA38" s="4560"/>
      <c r="KWB38" s="4560"/>
      <c r="KWC38" s="4560"/>
      <c r="KWD38" s="4560"/>
      <c r="KWE38" s="4560"/>
      <c r="KWF38" s="4560"/>
      <c r="KWG38" s="4560"/>
      <c r="KWH38" s="4560"/>
      <c r="KWI38" s="4560"/>
      <c r="KWJ38" s="4560"/>
      <c r="KWK38" s="4560"/>
      <c r="KWL38" s="4560"/>
      <c r="KWM38" s="4560"/>
      <c r="KWN38" s="4560"/>
      <c r="KWO38" s="4560"/>
      <c r="KWP38" s="4560"/>
      <c r="KWQ38" s="4560"/>
      <c r="KWR38" s="4560"/>
      <c r="KWS38" s="4560"/>
      <c r="KWT38" s="4560"/>
      <c r="KWU38" s="4560"/>
      <c r="KWV38" s="4560"/>
      <c r="KWW38" s="4560"/>
      <c r="KWX38" s="4560"/>
      <c r="KWY38" s="4560"/>
      <c r="KWZ38" s="4560"/>
      <c r="KXA38" s="4560"/>
      <c r="KXB38" s="4560"/>
      <c r="KXC38" s="4560"/>
      <c r="KXD38" s="4560"/>
      <c r="KXE38" s="4560"/>
      <c r="KXF38" s="4560"/>
      <c r="KXG38" s="4560"/>
      <c r="KXH38" s="4560"/>
      <c r="KXI38" s="4560"/>
      <c r="KXJ38" s="4560"/>
      <c r="KXK38" s="4560"/>
      <c r="KXL38" s="4560"/>
      <c r="KXM38" s="4560"/>
      <c r="KXN38" s="4560"/>
      <c r="KXO38" s="4560"/>
      <c r="KXP38" s="4560"/>
      <c r="KXQ38" s="4560"/>
      <c r="KXR38" s="4560"/>
      <c r="KXS38" s="4560"/>
      <c r="KXT38" s="4560"/>
      <c r="KXU38" s="4560"/>
      <c r="KXV38" s="4560"/>
      <c r="KXW38" s="4560"/>
      <c r="KXX38" s="4560"/>
      <c r="KXY38" s="4560"/>
      <c r="KXZ38" s="4560"/>
      <c r="KYA38" s="4560"/>
      <c r="KYB38" s="4560"/>
      <c r="KYC38" s="4560"/>
      <c r="KYD38" s="4560"/>
      <c r="KYE38" s="4560"/>
      <c r="KYF38" s="4560"/>
      <c r="KYG38" s="4560"/>
      <c r="KYH38" s="4560"/>
      <c r="KYI38" s="4560"/>
      <c r="KYJ38" s="4560"/>
      <c r="KYK38" s="4560"/>
      <c r="KYL38" s="4560"/>
      <c r="KYM38" s="4560"/>
      <c r="KYN38" s="4560"/>
      <c r="KYO38" s="4560"/>
      <c r="KYP38" s="4560"/>
      <c r="KYQ38" s="4560"/>
      <c r="KYR38" s="4560"/>
      <c r="KYS38" s="4560"/>
      <c r="KYT38" s="4560"/>
      <c r="KYU38" s="4560"/>
      <c r="KYV38" s="4560"/>
      <c r="KYW38" s="4560"/>
      <c r="KYX38" s="4560"/>
      <c r="KYY38" s="4560"/>
      <c r="KYZ38" s="4560"/>
      <c r="KZA38" s="4560"/>
      <c r="KZB38" s="4560"/>
      <c r="KZC38" s="4560"/>
      <c r="KZD38" s="4560"/>
      <c r="KZE38" s="4560"/>
      <c r="KZF38" s="4560"/>
      <c r="KZG38" s="4560"/>
      <c r="KZH38" s="4560"/>
      <c r="KZI38" s="4560"/>
      <c r="KZJ38" s="4560"/>
      <c r="KZK38" s="4560"/>
      <c r="KZL38" s="4560"/>
      <c r="KZM38" s="4560"/>
      <c r="KZN38" s="4560"/>
      <c r="KZO38" s="4560"/>
      <c r="KZP38" s="4560"/>
      <c r="KZQ38" s="4560"/>
      <c r="KZR38" s="4560"/>
      <c r="KZS38" s="4560"/>
      <c r="KZT38" s="4560"/>
      <c r="KZU38" s="4560"/>
      <c r="KZV38" s="4560"/>
      <c r="KZW38" s="4560"/>
      <c r="KZX38" s="4560"/>
      <c r="KZY38" s="4560"/>
      <c r="KZZ38" s="4560"/>
      <c r="LAA38" s="4560"/>
      <c r="LAB38" s="4560"/>
      <c r="LAC38" s="4560"/>
      <c r="LAD38" s="4560"/>
      <c r="LAE38" s="4560"/>
      <c r="LAF38" s="4560"/>
      <c r="LAG38" s="4560"/>
      <c r="LAH38" s="4560"/>
      <c r="LAI38" s="4560"/>
      <c r="LAJ38" s="4560"/>
      <c r="LAK38" s="4560"/>
      <c r="LAL38" s="4560"/>
      <c r="LAM38" s="4560"/>
      <c r="LAN38" s="4560"/>
      <c r="LAO38" s="4560"/>
      <c r="LAP38" s="4560"/>
      <c r="LAQ38" s="4560"/>
      <c r="LAR38" s="4560"/>
      <c r="LAS38" s="4560"/>
      <c r="LAT38" s="4560"/>
      <c r="LAU38" s="4560"/>
      <c r="LAV38" s="4560"/>
      <c r="LAW38" s="4560"/>
      <c r="LAX38" s="4560"/>
      <c r="LAY38" s="4560"/>
      <c r="LAZ38" s="4560"/>
      <c r="LBA38" s="4560"/>
      <c r="LBB38" s="4560"/>
      <c r="LBC38" s="4560"/>
      <c r="LBD38" s="4560"/>
      <c r="LBE38" s="4560"/>
      <c r="LBF38" s="4560"/>
      <c r="LBG38" s="4560"/>
      <c r="LBH38" s="4560"/>
      <c r="LBI38" s="4560"/>
      <c r="LBJ38" s="4560"/>
      <c r="LBK38" s="4560"/>
      <c r="LBL38" s="4560"/>
      <c r="LBM38" s="4560"/>
      <c r="LBN38" s="4560"/>
      <c r="LBO38" s="4560"/>
      <c r="LBP38" s="4560"/>
      <c r="LBQ38" s="4560"/>
      <c r="LBR38" s="4560"/>
      <c r="LBS38" s="4560"/>
      <c r="LBT38" s="4560"/>
      <c r="LBU38" s="4560"/>
      <c r="LBV38" s="4560"/>
      <c r="LBW38" s="4560"/>
      <c r="LBX38" s="4560"/>
      <c r="LBY38" s="4560"/>
      <c r="LBZ38" s="4560"/>
      <c r="LCA38" s="4560"/>
      <c r="LCB38" s="4560"/>
      <c r="LCC38" s="4560"/>
      <c r="LCD38" s="4560"/>
      <c r="LCE38" s="4560"/>
      <c r="LCF38" s="4560"/>
      <c r="LCG38" s="4560"/>
      <c r="LCH38" s="4560"/>
      <c r="LCI38" s="4560"/>
      <c r="LCJ38" s="4560"/>
      <c r="LCK38" s="4560"/>
      <c r="LCL38" s="4560"/>
      <c r="LCM38" s="4560"/>
      <c r="LCN38" s="4560"/>
      <c r="LCO38" s="4560"/>
      <c r="LCP38" s="4560"/>
      <c r="LCQ38" s="4560"/>
      <c r="LCR38" s="4560"/>
      <c r="LCS38" s="4560"/>
      <c r="LCT38" s="4560"/>
      <c r="LCU38" s="4560"/>
      <c r="LCV38" s="4560"/>
      <c r="LCW38" s="4560"/>
      <c r="LCX38" s="4560"/>
      <c r="LCY38" s="4560"/>
      <c r="LCZ38" s="4560"/>
      <c r="LDA38" s="4560"/>
      <c r="LDB38" s="4560"/>
      <c r="LDC38" s="4560"/>
      <c r="LDD38" s="4560"/>
      <c r="LDE38" s="4560"/>
      <c r="LDF38" s="4560"/>
      <c r="LDG38" s="4560"/>
      <c r="LDH38" s="4560"/>
      <c r="LDI38" s="4560"/>
      <c r="LDJ38" s="4560"/>
      <c r="LDK38" s="4560"/>
      <c r="LDL38" s="4560"/>
      <c r="LDM38" s="4560"/>
      <c r="LDN38" s="4560"/>
      <c r="LDO38" s="4560"/>
      <c r="LDP38" s="4560"/>
      <c r="LDQ38" s="4560"/>
      <c r="LDR38" s="4560"/>
      <c r="LDS38" s="4560"/>
      <c r="LDT38" s="4560"/>
      <c r="LDU38" s="4560"/>
      <c r="LDV38" s="4560"/>
      <c r="LDW38" s="4560"/>
      <c r="LDX38" s="4560"/>
      <c r="LDY38" s="4560"/>
      <c r="LDZ38" s="4560"/>
      <c r="LEA38" s="4560"/>
      <c r="LEB38" s="4560"/>
      <c r="LEC38" s="4560"/>
      <c r="LED38" s="4560"/>
      <c r="LEE38" s="4560"/>
      <c r="LEF38" s="4560"/>
      <c r="LEG38" s="4560"/>
      <c r="LEH38" s="4560"/>
      <c r="LEI38" s="4560"/>
      <c r="LEJ38" s="4560"/>
      <c r="LEK38" s="4560"/>
      <c r="LEL38" s="4560"/>
      <c r="LEM38" s="4560"/>
      <c r="LEN38" s="4560"/>
      <c r="LEO38" s="4560"/>
      <c r="LEP38" s="4560"/>
      <c r="LEQ38" s="4560"/>
      <c r="LER38" s="4560"/>
      <c r="LES38" s="4560"/>
      <c r="LET38" s="4560"/>
      <c r="LEU38" s="4560"/>
      <c r="LEV38" s="4560"/>
      <c r="LEW38" s="4560"/>
      <c r="LEX38" s="4560"/>
      <c r="LEY38" s="4560"/>
      <c r="LEZ38" s="4560"/>
      <c r="LFA38" s="4560"/>
      <c r="LFB38" s="4560"/>
      <c r="LFC38" s="4560"/>
      <c r="LFD38" s="4560"/>
      <c r="LFE38" s="4560"/>
      <c r="LFF38" s="4560"/>
      <c r="LFG38" s="4560"/>
      <c r="LFH38" s="4560"/>
      <c r="LFI38" s="4560"/>
      <c r="LFJ38" s="4560"/>
      <c r="LFK38" s="4560"/>
      <c r="LFL38" s="4560"/>
      <c r="LFM38" s="4560"/>
      <c r="LFN38" s="4560"/>
      <c r="LFO38" s="4560"/>
      <c r="LFP38" s="4560"/>
      <c r="LFQ38" s="4560"/>
      <c r="LFR38" s="4560"/>
      <c r="LFS38" s="4560"/>
      <c r="LFT38" s="4560"/>
      <c r="LFU38" s="4560"/>
      <c r="LFV38" s="4560"/>
      <c r="LFW38" s="4560"/>
      <c r="LFX38" s="4560"/>
      <c r="LFY38" s="4560"/>
      <c r="LFZ38" s="4560"/>
      <c r="LGA38" s="4560"/>
      <c r="LGB38" s="4560"/>
      <c r="LGC38" s="4560"/>
      <c r="LGD38" s="4560"/>
      <c r="LGE38" s="4560"/>
      <c r="LGF38" s="4560"/>
      <c r="LGG38" s="4560"/>
      <c r="LGH38" s="4560"/>
      <c r="LGI38" s="4560"/>
      <c r="LGJ38" s="4560"/>
      <c r="LGK38" s="4560"/>
      <c r="LGL38" s="4560"/>
      <c r="LGM38" s="4560"/>
      <c r="LGN38" s="4560"/>
      <c r="LGO38" s="4560"/>
      <c r="LGP38" s="4560"/>
      <c r="LGQ38" s="4560"/>
      <c r="LGR38" s="4560"/>
      <c r="LGS38" s="4560"/>
      <c r="LGT38" s="4560"/>
      <c r="LGU38" s="4560"/>
      <c r="LGV38" s="4560"/>
      <c r="LGW38" s="4560"/>
      <c r="LGX38" s="4560"/>
      <c r="LGY38" s="4560"/>
      <c r="LGZ38" s="4560"/>
      <c r="LHA38" s="4560"/>
      <c r="LHB38" s="4560"/>
      <c r="LHC38" s="4560"/>
      <c r="LHD38" s="4560"/>
      <c r="LHE38" s="4560"/>
      <c r="LHF38" s="4560"/>
      <c r="LHG38" s="4560"/>
      <c r="LHH38" s="4560"/>
      <c r="LHI38" s="4560"/>
      <c r="LHJ38" s="4560"/>
      <c r="LHK38" s="4560"/>
      <c r="LHL38" s="4560"/>
      <c r="LHM38" s="4560"/>
      <c r="LHN38" s="4560"/>
      <c r="LHO38" s="4560"/>
      <c r="LHP38" s="4560"/>
      <c r="LHQ38" s="4560"/>
      <c r="LHR38" s="4560"/>
      <c r="LHS38" s="4560"/>
      <c r="LHT38" s="4560"/>
      <c r="LHU38" s="4560"/>
      <c r="LHV38" s="4560"/>
      <c r="LHW38" s="4560"/>
      <c r="LHX38" s="4560"/>
      <c r="LHY38" s="4560"/>
      <c r="LHZ38" s="4560"/>
      <c r="LIA38" s="4560"/>
      <c r="LIB38" s="4560"/>
      <c r="LIC38" s="4560"/>
      <c r="LID38" s="4560"/>
      <c r="LIE38" s="4560"/>
      <c r="LIF38" s="4560"/>
      <c r="LIG38" s="4560"/>
      <c r="LIH38" s="4560"/>
      <c r="LII38" s="4560"/>
      <c r="LIJ38" s="4560"/>
      <c r="LIK38" s="4560"/>
      <c r="LIL38" s="4560"/>
      <c r="LIM38" s="4560"/>
      <c r="LIN38" s="4560"/>
      <c r="LIO38" s="4560"/>
      <c r="LIP38" s="4560"/>
      <c r="LIQ38" s="4560"/>
      <c r="LIR38" s="4560"/>
      <c r="LIS38" s="4560"/>
      <c r="LIT38" s="4560"/>
      <c r="LIU38" s="4560"/>
      <c r="LIV38" s="4560"/>
      <c r="LIW38" s="4560"/>
      <c r="LIX38" s="4560"/>
      <c r="LIY38" s="4560"/>
      <c r="LIZ38" s="4560"/>
      <c r="LJA38" s="4560"/>
      <c r="LJB38" s="4560"/>
      <c r="LJC38" s="4560"/>
      <c r="LJD38" s="4560"/>
      <c r="LJE38" s="4560"/>
      <c r="LJF38" s="4560"/>
      <c r="LJG38" s="4560"/>
      <c r="LJH38" s="4560"/>
      <c r="LJI38" s="4560"/>
      <c r="LJJ38" s="4560"/>
      <c r="LJK38" s="4560"/>
      <c r="LJL38" s="4560"/>
      <c r="LJM38" s="4560"/>
      <c r="LJN38" s="4560"/>
      <c r="LJO38" s="4560"/>
      <c r="LJP38" s="4560"/>
      <c r="LJQ38" s="4560"/>
      <c r="LJR38" s="4560"/>
      <c r="LJS38" s="4560"/>
      <c r="LJT38" s="4560"/>
      <c r="LJU38" s="4560"/>
      <c r="LJV38" s="4560"/>
      <c r="LJW38" s="4560"/>
      <c r="LJX38" s="4560"/>
      <c r="LJY38" s="4560"/>
      <c r="LJZ38" s="4560"/>
      <c r="LKA38" s="4560"/>
      <c r="LKB38" s="4560"/>
      <c r="LKC38" s="4560"/>
      <c r="LKD38" s="4560"/>
      <c r="LKE38" s="4560"/>
      <c r="LKF38" s="4560"/>
      <c r="LKG38" s="4560"/>
      <c r="LKH38" s="4560"/>
      <c r="LKI38" s="4560"/>
      <c r="LKJ38" s="4560"/>
      <c r="LKK38" s="4560"/>
      <c r="LKL38" s="4560"/>
      <c r="LKM38" s="4560"/>
      <c r="LKN38" s="4560"/>
      <c r="LKO38" s="4560"/>
      <c r="LKP38" s="4560"/>
      <c r="LKQ38" s="4560"/>
      <c r="LKR38" s="4560"/>
      <c r="LKS38" s="4560"/>
      <c r="LKT38" s="4560"/>
      <c r="LKU38" s="4560"/>
      <c r="LKV38" s="4560"/>
      <c r="LKW38" s="4560"/>
      <c r="LKX38" s="4560"/>
      <c r="LKY38" s="4560"/>
      <c r="LKZ38" s="4560"/>
      <c r="LLA38" s="4560"/>
      <c r="LLB38" s="4560"/>
      <c r="LLC38" s="4560"/>
      <c r="LLD38" s="4560"/>
      <c r="LLE38" s="4560"/>
      <c r="LLF38" s="4560"/>
      <c r="LLG38" s="4560"/>
      <c r="LLH38" s="4560"/>
      <c r="LLI38" s="4560"/>
      <c r="LLJ38" s="4560"/>
      <c r="LLK38" s="4560"/>
      <c r="LLL38" s="4560"/>
      <c r="LLM38" s="4560"/>
      <c r="LLN38" s="4560"/>
      <c r="LLO38" s="4560"/>
      <c r="LLP38" s="4560"/>
      <c r="LLQ38" s="4560"/>
      <c r="LLR38" s="4560"/>
      <c r="LLS38" s="4560"/>
      <c r="LLT38" s="4560"/>
      <c r="LLU38" s="4560"/>
      <c r="LLV38" s="4560"/>
      <c r="LLW38" s="4560"/>
      <c r="LLX38" s="4560"/>
      <c r="LLY38" s="4560"/>
      <c r="LLZ38" s="4560"/>
      <c r="LMA38" s="4560"/>
      <c r="LMB38" s="4560"/>
      <c r="LMC38" s="4560"/>
      <c r="LMD38" s="4560"/>
      <c r="LME38" s="4560"/>
      <c r="LMF38" s="4560"/>
      <c r="LMG38" s="4560"/>
      <c r="LMH38" s="4560"/>
      <c r="LMI38" s="4560"/>
      <c r="LMJ38" s="4560"/>
      <c r="LMK38" s="4560"/>
      <c r="LML38" s="4560"/>
      <c r="LMM38" s="4560"/>
      <c r="LMN38" s="4560"/>
      <c r="LMO38" s="4560"/>
      <c r="LMP38" s="4560"/>
      <c r="LMQ38" s="4560"/>
      <c r="LMR38" s="4560"/>
      <c r="LMS38" s="4560"/>
      <c r="LMT38" s="4560"/>
      <c r="LMU38" s="4560"/>
      <c r="LMV38" s="4560"/>
      <c r="LMW38" s="4560"/>
      <c r="LMX38" s="4560"/>
      <c r="LMY38" s="4560"/>
      <c r="LMZ38" s="4560"/>
      <c r="LNA38" s="4560"/>
      <c r="LNB38" s="4560"/>
      <c r="LNC38" s="4560"/>
      <c r="LND38" s="4560"/>
      <c r="LNE38" s="4560"/>
      <c r="LNF38" s="4560"/>
      <c r="LNG38" s="4560"/>
      <c r="LNH38" s="4560"/>
      <c r="LNI38" s="4560"/>
      <c r="LNJ38" s="4560"/>
      <c r="LNK38" s="4560"/>
      <c r="LNL38" s="4560"/>
      <c r="LNM38" s="4560"/>
      <c r="LNN38" s="4560"/>
      <c r="LNO38" s="4560"/>
      <c r="LNP38" s="4560"/>
      <c r="LNQ38" s="4560"/>
      <c r="LNR38" s="4560"/>
      <c r="LNS38" s="4560"/>
      <c r="LNT38" s="4560"/>
      <c r="LNU38" s="4560"/>
      <c r="LNV38" s="4560"/>
      <c r="LNW38" s="4560"/>
      <c r="LNX38" s="4560"/>
      <c r="LNY38" s="4560"/>
      <c r="LNZ38" s="4560"/>
      <c r="LOA38" s="4560"/>
      <c r="LOB38" s="4560"/>
      <c r="LOC38" s="4560"/>
      <c r="LOD38" s="4560"/>
      <c r="LOE38" s="4560"/>
      <c r="LOF38" s="4560"/>
      <c r="LOG38" s="4560"/>
      <c r="LOH38" s="4560"/>
      <c r="LOI38" s="4560"/>
      <c r="LOJ38" s="4560"/>
      <c r="LOK38" s="4560"/>
      <c r="LOL38" s="4560"/>
      <c r="LOM38" s="4560"/>
      <c r="LON38" s="4560"/>
      <c r="LOO38" s="4560"/>
      <c r="LOP38" s="4560"/>
      <c r="LOQ38" s="4560"/>
      <c r="LOR38" s="4560"/>
      <c r="LOS38" s="4560"/>
      <c r="LOT38" s="4560"/>
      <c r="LOU38" s="4560"/>
      <c r="LOV38" s="4560"/>
      <c r="LOW38" s="4560"/>
      <c r="LOX38" s="4560"/>
      <c r="LOY38" s="4560"/>
      <c r="LOZ38" s="4560"/>
      <c r="LPA38" s="4560"/>
      <c r="LPB38" s="4560"/>
      <c r="LPC38" s="4560"/>
      <c r="LPD38" s="4560"/>
      <c r="LPE38" s="4560"/>
      <c r="LPF38" s="4560"/>
      <c r="LPG38" s="4560"/>
      <c r="LPH38" s="4560"/>
      <c r="LPI38" s="4560"/>
      <c r="LPJ38" s="4560"/>
      <c r="LPK38" s="4560"/>
      <c r="LPL38" s="4560"/>
      <c r="LPM38" s="4560"/>
      <c r="LPN38" s="4560"/>
      <c r="LPO38" s="4560"/>
      <c r="LPP38" s="4560"/>
      <c r="LPQ38" s="4560"/>
      <c r="LPR38" s="4560"/>
      <c r="LPS38" s="4560"/>
      <c r="LPT38" s="4560"/>
      <c r="LPU38" s="4560"/>
      <c r="LPV38" s="4560"/>
      <c r="LPW38" s="4560"/>
      <c r="LPX38" s="4560"/>
      <c r="LPY38" s="4560"/>
      <c r="LPZ38" s="4560"/>
      <c r="LQA38" s="4560"/>
      <c r="LQB38" s="4560"/>
      <c r="LQC38" s="4560"/>
      <c r="LQD38" s="4560"/>
      <c r="LQE38" s="4560"/>
      <c r="LQF38" s="4560"/>
      <c r="LQG38" s="4560"/>
      <c r="LQH38" s="4560"/>
      <c r="LQI38" s="4560"/>
      <c r="LQJ38" s="4560"/>
      <c r="LQK38" s="4560"/>
      <c r="LQL38" s="4560"/>
      <c r="LQM38" s="4560"/>
      <c r="LQN38" s="4560"/>
      <c r="LQO38" s="4560"/>
      <c r="LQP38" s="4560"/>
      <c r="LQQ38" s="4560"/>
      <c r="LQR38" s="4560"/>
      <c r="LQS38" s="4560"/>
      <c r="LQT38" s="4560"/>
      <c r="LQU38" s="4560"/>
      <c r="LQV38" s="4560"/>
      <c r="LQW38" s="4560"/>
      <c r="LQX38" s="4560"/>
      <c r="LQY38" s="4560"/>
      <c r="LQZ38" s="4560"/>
      <c r="LRA38" s="4560"/>
      <c r="LRB38" s="4560"/>
      <c r="LRC38" s="4560"/>
      <c r="LRD38" s="4560"/>
      <c r="LRE38" s="4560"/>
      <c r="LRF38" s="4560"/>
      <c r="LRG38" s="4560"/>
      <c r="LRH38" s="4560"/>
      <c r="LRI38" s="4560"/>
      <c r="LRJ38" s="4560"/>
      <c r="LRK38" s="4560"/>
      <c r="LRL38" s="4560"/>
      <c r="LRM38" s="4560"/>
      <c r="LRN38" s="4560"/>
      <c r="LRO38" s="4560"/>
      <c r="LRP38" s="4560"/>
      <c r="LRQ38" s="4560"/>
      <c r="LRR38" s="4560"/>
      <c r="LRS38" s="4560"/>
      <c r="LRT38" s="4560"/>
      <c r="LRU38" s="4560"/>
      <c r="LRV38" s="4560"/>
      <c r="LRW38" s="4560"/>
      <c r="LRX38" s="4560"/>
      <c r="LRY38" s="4560"/>
      <c r="LRZ38" s="4560"/>
      <c r="LSA38" s="4560"/>
      <c r="LSB38" s="4560"/>
      <c r="LSC38" s="4560"/>
      <c r="LSD38" s="4560"/>
      <c r="LSE38" s="4560"/>
      <c r="LSF38" s="4560"/>
      <c r="LSG38" s="4560"/>
      <c r="LSH38" s="4560"/>
      <c r="LSI38" s="4560"/>
      <c r="LSJ38" s="4560"/>
      <c r="LSK38" s="4560"/>
      <c r="LSL38" s="4560"/>
      <c r="LSM38" s="4560"/>
      <c r="LSN38" s="4560"/>
      <c r="LSO38" s="4560"/>
      <c r="LSP38" s="4560"/>
      <c r="LSQ38" s="4560"/>
      <c r="LSR38" s="4560"/>
      <c r="LSS38" s="4560"/>
      <c r="LST38" s="4560"/>
      <c r="LSU38" s="4560"/>
      <c r="LSV38" s="4560"/>
      <c r="LSW38" s="4560"/>
      <c r="LSX38" s="4560"/>
      <c r="LSY38" s="4560"/>
      <c r="LSZ38" s="4560"/>
      <c r="LTA38" s="4560"/>
      <c r="LTB38" s="4560"/>
      <c r="LTC38" s="4560"/>
      <c r="LTD38" s="4560"/>
      <c r="LTE38" s="4560"/>
      <c r="LTF38" s="4560"/>
      <c r="LTG38" s="4560"/>
      <c r="LTH38" s="4560"/>
      <c r="LTI38" s="4560"/>
      <c r="LTJ38" s="4560"/>
      <c r="LTK38" s="4560"/>
      <c r="LTL38" s="4560"/>
      <c r="LTM38" s="4560"/>
      <c r="LTN38" s="4560"/>
      <c r="LTO38" s="4560"/>
      <c r="LTP38" s="4560"/>
      <c r="LTQ38" s="4560"/>
      <c r="LTR38" s="4560"/>
      <c r="LTS38" s="4560"/>
      <c r="LTT38" s="4560"/>
      <c r="LTU38" s="4560"/>
      <c r="LTV38" s="4560"/>
      <c r="LTW38" s="4560"/>
      <c r="LTX38" s="4560"/>
      <c r="LTY38" s="4560"/>
      <c r="LTZ38" s="4560"/>
      <c r="LUA38" s="4560"/>
      <c r="LUB38" s="4560"/>
      <c r="LUC38" s="4560"/>
      <c r="LUD38" s="4560"/>
      <c r="LUE38" s="4560"/>
      <c r="LUF38" s="4560"/>
      <c r="LUG38" s="4560"/>
      <c r="LUH38" s="4560"/>
      <c r="LUI38" s="4560"/>
      <c r="LUJ38" s="4560"/>
      <c r="LUK38" s="4560"/>
      <c r="LUL38" s="4560"/>
      <c r="LUM38" s="4560"/>
      <c r="LUN38" s="4560"/>
      <c r="LUO38" s="4560"/>
      <c r="LUP38" s="4560"/>
      <c r="LUQ38" s="4560"/>
      <c r="LUR38" s="4560"/>
      <c r="LUS38" s="4560"/>
      <c r="LUT38" s="4560"/>
      <c r="LUU38" s="4560"/>
      <c r="LUV38" s="4560"/>
      <c r="LUW38" s="4560"/>
      <c r="LUX38" s="4560"/>
      <c r="LUY38" s="4560"/>
      <c r="LUZ38" s="4560"/>
      <c r="LVA38" s="4560"/>
      <c r="LVB38" s="4560"/>
      <c r="LVC38" s="4560"/>
      <c r="LVD38" s="4560"/>
      <c r="LVE38" s="4560"/>
      <c r="LVF38" s="4560"/>
      <c r="LVG38" s="4560"/>
      <c r="LVH38" s="4560"/>
      <c r="LVI38" s="4560"/>
      <c r="LVJ38" s="4560"/>
      <c r="LVK38" s="4560"/>
      <c r="LVL38" s="4560"/>
      <c r="LVM38" s="4560"/>
      <c r="LVN38" s="4560"/>
      <c r="LVO38" s="4560"/>
      <c r="LVP38" s="4560"/>
      <c r="LVQ38" s="4560"/>
      <c r="LVR38" s="4560"/>
      <c r="LVS38" s="4560"/>
      <c r="LVT38" s="4560"/>
      <c r="LVU38" s="4560"/>
      <c r="LVV38" s="4560"/>
      <c r="LVW38" s="4560"/>
      <c r="LVX38" s="4560"/>
      <c r="LVY38" s="4560"/>
      <c r="LVZ38" s="4560"/>
      <c r="LWA38" s="4560"/>
      <c r="LWB38" s="4560"/>
      <c r="LWC38" s="4560"/>
      <c r="LWD38" s="4560"/>
      <c r="LWE38" s="4560"/>
      <c r="LWF38" s="4560"/>
      <c r="LWG38" s="4560"/>
      <c r="LWH38" s="4560"/>
      <c r="LWI38" s="4560"/>
      <c r="LWJ38" s="4560"/>
      <c r="LWK38" s="4560"/>
      <c r="LWL38" s="4560"/>
      <c r="LWM38" s="4560"/>
      <c r="LWN38" s="4560"/>
      <c r="LWO38" s="4560"/>
      <c r="LWP38" s="4560"/>
      <c r="LWQ38" s="4560"/>
      <c r="LWR38" s="4560"/>
      <c r="LWS38" s="4560"/>
      <c r="LWT38" s="4560"/>
      <c r="LWU38" s="4560"/>
      <c r="LWV38" s="4560"/>
      <c r="LWW38" s="4560"/>
      <c r="LWX38" s="4560"/>
      <c r="LWY38" s="4560"/>
      <c r="LWZ38" s="4560"/>
      <c r="LXA38" s="4560"/>
      <c r="LXB38" s="4560"/>
      <c r="LXC38" s="4560"/>
      <c r="LXD38" s="4560"/>
      <c r="LXE38" s="4560"/>
      <c r="LXF38" s="4560"/>
      <c r="LXG38" s="4560"/>
      <c r="LXH38" s="4560"/>
      <c r="LXI38" s="4560"/>
      <c r="LXJ38" s="4560"/>
      <c r="LXK38" s="4560"/>
      <c r="LXL38" s="4560"/>
      <c r="LXM38" s="4560"/>
      <c r="LXN38" s="4560"/>
      <c r="LXO38" s="4560"/>
      <c r="LXP38" s="4560"/>
      <c r="LXQ38" s="4560"/>
      <c r="LXR38" s="4560"/>
      <c r="LXS38" s="4560"/>
      <c r="LXT38" s="4560"/>
      <c r="LXU38" s="4560"/>
      <c r="LXV38" s="4560"/>
      <c r="LXW38" s="4560"/>
      <c r="LXX38" s="4560"/>
      <c r="LXY38" s="4560"/>
      <c r="LXZ38" s="4560"/>
      <c r="LYA38" s="4560"/>
      <c r="LYB38" s="4560"/>
      <c r="LYC38" s="4560"/>
      <c r="LYD38" s="4560"/>
      <c r="LYE38" s="4560"/>
      <c r="LYF38" s="4560"/>
      <c r="LYG38" s="4560"/>
      <c r="LYH38" s="4560"/>
      <c r="LYI38" s="4560"/>
      <c r="LYJ38" s="4560"/>
      <c r="LYK38" s="4560"/>
      <c r="LYL38" s="4560"/>
      <c r="LYM38" s="4560"/>
      <c r="LYN38" s="4560"/>
      <c r="LYO38" s="4560"/>
      <c r="LYP38" s="4560"/>
      <c r="LYQ38" s="4560"/>
      <c r="LYR38" s="4560"/>
      <c r="LYS38" s="4560"/>
      <c r="LYT38" s="4560"/>
      <c r="LYU38" s="4560"/>
      <c r="LYV38" s="4560"/>
      <c r="LYW38" s="4560"/>
      <c r="LYX38" s="4560"/>
      <c r="LYY38" s="4560"/>
      <c r="LYZ38" s="4560"/>
      <c r="LZA38" s="4560"/>
      <c r="LZB38" s="4560"/>
      <c r="LZC38" s="4560"/>
      <c r="LZD38" s="4560"/>
      <c r="LZE38" s="4560"/>
      <c r="LZF38" s="4560"/>
      <c r="LZG38" s="4560"/>
      <c r="LZH38" s="4560"/>
      <c r="LZI38" s="4560"/>
      <c r="LZJ38" s="4560"/>
      <c r="LZK38" s="4560"/>
      <c r="LZL38" s="4560"/>
      <c r="LZM38" s="4560"/>
      <c r="LZN38" s="4560"/>
      <c r="LZO38" s="4560"/>
      <c r="LZP38" s="4560"/>
      <c r="LZQ38" s="4560"/>
      <c r="LZR38" s="4560"/>
      <c r="LZS38" s="4560"/>
      <c r="LZT38" s="4560"/>
      <c r="LZU38" s="4560"/>
      <c r="LZV38" s="4560"/>
      <c r="LZW38" s="4560"/>
      <c r="LZX38" s="4560"/>
      <c r="LZY38" s="4560"/>
      <c r="LZZ38" s="4560"/>
      <c r="MAA38" s="4560"/>
      <c r="MAB38" s="4560"/>
      <c r="MAC38" s="4560"/>
      <c r="MAD38" s="4560"/>
      <c r="MAE38" s="4560"/>
      <c r="MAF38" s="4560"/>
      <c r="MAG38" s="4560"/>
      <c r="MAH38" s="4560"/>
      <c r="MAI38" s="4560"/>
      <c r="MAJ38" s="4560"/>
      <c r="MAK38" s="4560"/>
      <c r="MAL38" s="4560"/>
      <c r="MAM38" s="4560"/>
      <c r="MAN38" s="4560"/>
      <c r="MAO38" s="4560"/>
      <c r="MAP38" s="4560"/>
      <c r="MAQ38" s="4560"/>
      <c r="MAR38" s="4560"/>
      <c r="MAS38" s="4560"/>
      <c r="MAT38" s="4560"/>
      <c r="MAU38" s="4560"/>
      <c r="MAV38" s="4560"/>
      <c r="MAW38" s="4560"/>
      <c r="MAX38" s="4560"/>
      <c r="MAY38" s="4560"/>
      <c r="MAZ38" s="4560"/>
      <c r="MBA38" s="4560"/>
      <c r="MBB38" s="4560"/>
      <c r="MBC38" s="4560"/>
      <c r="MBD38" s="4560"/>
      <c r="MBE38" s="4560"/>
      <c r="MBF38" s="4560"/>
      <c r="MBG38" s="4560"/>
      <c r="MBH38" s="4560"/>
      <c r="MBI38" s="4560"/>
      <c r="MBJ38" s="4560"/>
      <c r="MBK38" s="4560"/>
      <c r="MBL38" s="4560"/>
      <c r="MBM38" s="4560"/>
      <c r="MBN38" s="4560"/>
      <c r="MBO38" s="4560"/>
      <c r="MBP38" s="4560"/>
      <c r="MBQ38" s="4560"/>
      <c r="MBR38" s="4560"/>
      <c r="MBS38" s="4560"/>
      <c r="MBT38" s="4560"/>
      <c r="MBU38" s="4560"/>
      <c r="MBV38" s="4560"/>
      <c r="MBW38" s="4560"/>
      <c r="MBX38" s="4560"/>
      <c r="MBY38" s="4560"/>
      <c r="MBZ38" s="4560"/>
      <c r="MCA38" s="4560"/>
      <c r="MCB38" s="4560"/>
      <c r="MCC38" s="4560"/>
      <c r="MCD38" s="4560"/>
      <c r="MCE38" s="4560"/>
      <c r="MCF38" s="4560"/>
      <c r="MCG38" s="4560"/>
      <c r="MCH38" s="4560"/>
      <c r="MCI38" s="4560"/>
      <c r="MCJ38" s="4560"/>
      <c r="MCK38" s="4560"/>
      <c r="MCL38" s="4560"/>
      <c r="MCM38" s="4560"/>
      <c r="MCN38" s="4560"/>
      <c r="MCO38" s="4560"/>
      <c r="MCP38" s="4560"/>
      <c r="MCQ38" s="4560"/>
      <c r="MCR38" s="4560"/>
      <c r="MCS38" s="4560"/>
      <c r="MCT38" s="4560"/>
      <c r="MCU38" s="4560"/>
      <c r="MCV38" s="4560"/>
      <c r="MCW38" s="4560"/>
      <c r="MCX38" s="4560"/>
      <c r="MCY38" s="4560"/>
      <c r="MCZ38" s="4560"/>
      <c r="MDA38" s="4560"/>
      <c r="MDB38" s="4560"/>
      <c r="MDC38" s="4560"/>
      <c r="MDD38" s="4560"/>
      <c r="MDE38" s="4560"/>
      <c r="MDF38" s="4560"/>
      <c r="MDG38" s="4560"/>
      <c r="MDH38" s="4560"/>
      <c r="MDI38" s="4560"/>
      <c r="MDJ38" s="4560"/>
      <c r="MDK38" s="4560"/>
      <c r="MDL38" s="4560"/>
      <c r="MDM38" s="4560"/>
      <c r="MDN38" s="4560"/>
      <c r="MDO38" s="4560"/>
      <c r="MDP38" s="4560"/>
      <c r="MDQ38" s="4560"/>
      <c r="MDR38" s="4560"/>
      <c r="MDS38" s="4560"/>
      <c r="MDT38" s="4560"/>
      <c r="MDU38" s="4560"/>
      <c r="MDV38" s="4560"/>
      <c r="MDW38" s="4560"/>
      <c r="MDX38" s="4560"/>
      <c r="MDY38" s="4560"/>
      <c r="MDZ38" s="4560"/>
      <c r="MEA38" s="4560"/>
      <c r="MEB38" s="4560"/>
      <c r="MEC38" s="4560"/>
      <c r="MED38" s="4560"/>
      <c r="MEE38" s="4560"/>
      <c r="MEF38" s="4560"/>
      <c r="MEG38" s="4560"/>
      <c r="MEH38" s="4560"/>
      <c r="MEI38" s="4560"/>
      <c r="MEJ38" s="4560"/>
      <c r="MEK38" s="4560"/>
      <c r="MEL38" s="4560"/>
      <c r="MEM38" s="4560"/>
      <c r="MEN38" s="4560"/>
      <c r="MEO38" s="4560"/>
      <c r="MEP38" s="4560"/>
      <c r="MEQ38" s="4560"/>
      <c r="MER38" s="4560"/>
      <c r="MES38" s="4560"/>
      <c r="MET38" s="4560"/>
      <c r="MEU38" s="4560"/>
      <c r="MEV38" s="4560"/>
      <c r="MEW38" s="4560"/>
      <c r="MEX38" s="4560"/>
      <c r="MEY38" s="4560"/>
      <c r="MEZ38" s="4560"/>
      <c r="MFA38" s="4560"/>
      <c r="MFB38" s="4560"/>
      <c r="MFC38" s="4560"/>
      <c r="MFD38" s="4560"/>
      <c r="MFE38" s="4560"/>
      <c r="MFF38" s="4560"/>
      <c r="MFG38" s="4560"/>
      <c r="MFH38" s="4560"/>
      <c r="MFI38" s="4560"/>
      <c r="MFJ38" s="4560"/>
      <c r="MFK38" s="4560"/>
      <c r="MFL38" s="4560"/>
      <c r="MFM38" s="4560"/>
      <c r="MFN38" s="4560"/>
      <c r="MFO38" s="4560"/>
      <c r="MFP38" s="4560"/>
      <c r="MFQ38" s="4560"/>
      <c r="MFR38" s="4560"/>
      <c r="MFS38" s="4560"/>
      <c r="MFT38" s="4560"/>
      <c r="MFU38" s="4560"/>
      <c r="MFV38" s="4560"/>
      <c r="MFW38" s="4560"/>
      <c r="MFX38" s="4560"/>
      <c r="MFY38" s="4560"/>
      <c r="MFZ38" s="4560"/>
      <c r="MGA38" s="4560"/>
      <c r="MGB38" s="4560"/>
      <c r="MGC38" s="4560"/>
      <c r="MGD38" s="4560"/>
      <c r="MGE38" s="4560"/>
      <c r="MGF38" s="4560"/>
      <c r="MGG38" s="4560"/>
      <c r="MGH38" s="4560"/>
      <c r="MGI38" s="4560"/>
      <c r="MGJ38" s="4560"/>
      <c r="MGK38" s="4560"/>
      <c r="MGL38" s="4560"/>
      <c r="MGM38" s="4560"/>
      <c r="MGN38" s="4560"/>
      <c r="MGO38" s="4560"/>
      <c r="MGP38" s="4560"/>
      <c r="MGQ38" s="4560"/>
      <c r="MGR38" s="4560"/>
      <c r="MGS38" s="4560"/>
      <c r="MGT38" s="4560"/>
      <c r="MGU38" s="4560"/>
      <c r="MGV38" s="4560"/>
      <c r="MGW38" s="4560"/>
      <c r="MGX38" s="4560"/>
      <c r="MGY38" s="4560"/>
      <c r="MGZ38" s="4560"/>
      <c r="MHA38" s="4560"/>
      <c r="MHB38" s="4560"/>
      <c r="MHC38" s="4560"/>
      <c r="MHD38" s="4560"/>
      <c r="MHE38" s="4560"/>
      <c r="MHF38" s="4560"/>
      <c r="MHG38" s="4560"/>
      <c r="MHH38" s="4560"/>
      <c r="MHI38" s="4560"/>
      <c r="MHJ38" s="4560"/>
      <c r="MHK38" s="4560"/>
      <c r="MHL38" s="4560"/>
      <c r="MHM38" s="4560"/>
      <c r="MHN38" s="4560"/>
      <c r="MHO38" s="4560"/>
      <c r="MHP38" s="4560"/>
      <c r="MHQ38" s="4560"/>
      <c r="MHR38" s="4560"/>
      <c r="MHS38" s="4560"/>
      <c r="MHT38" s="4560"/>
      <c r="MHU38" s="4560"/>
      <c r="MHV38" s="4560"/>
      <c r="MHW38" s="4560"/>
      <c r="MHX38" s="4560"/>
      <c r="MHY38" s="4560"/>
      <c r="MHZ38" s="4560"/>
      <c r="MIA38" s="4560"/>
      <c r="MIB38" s="4560"/>
      <c r="MIC38" s="4560"/>
      <c r="MID38" s="4560"/>
      <c r="MIE38" s="4560"/>
      <c r="MIF38" s="4560"/>
      <c r="MIG38" s="4560"/>
      <c r="MIH38" s="4560"/>
      <c r="MII38" s="4560"/>
      <c r="MIJ38" s="4560"/>
      <c r="MIK38" s="4560"/>
      <c r="MIL38" s="4560"/>
      <c r="MIM38" s="4560"/>
      <c r="MIN38" s="4560"/>
      <c r="MIO38" s="4560"/>
      <c r="MIP38" s="4560"/>
      <c r="MIQ38" s="4560"/>
      <c r="MIR38" s="4560"/>
      <c r="MIS38" s="4560"/>
      <c r="MIT38" s="4560"/>
      <c r="MIU38" s="4560"/>
      <c r="MIV38" s="4560"/>
      <c r="MIW38" s="4560"/>
      <c r="MIX38" s="4560"/>
      <c r="MIY38" s="4560"/>
      <c r="MIZ38" s="4560"/>
      <c r="MJA38" s="4560"/>
      <c r="MJB38" s="4560"/>
      <c r="MJC38" s="4560"/>
      <c r="MJD38" s="4560"/>
      <c r="MJE38" s="4560"/>
      <c r="MJF38" s="4560"/>
      <c r="MJG38" s="4560"/>
      <c r="MJH38" s="4560"/>
      <c r="MJI38" s="4560"/>
      <c r="MJJ38" s="4560"/>
      <c r="MJK38" s="4560"/>
      <c r="MJL38" s="4560"/>
      <c r="MJM38" s="4560"/>
      <c r="MJN38" s="4560"/>
      <c r="MJO38" s="4560"/>
      <c r="MJP38" s="4560"/>
      <c r="MJQ38" s="4560"/>
      <c r="MJR38" s="4560"/>
      <c r="MJS38" s="4560"/>
      <c r="MJT38" s="4560"/>
      <c r="MJU38" s="4560"/>
      <c r="MJV38" s="4560"/>
      <c r="MJW38" s="4560"/>
      <c r="MJX38" s="4560"/>
      <c r="MJY38" s="4560"/>
      <c r="MJZ38" s="4560"/>
      <c r="MKA38" s="4560"/>
      <c r="MKB38" s="4560"/>
      <c r="MKC38" s="4560"/>
      <c r="MKD38" s="4560"/>
      <c r="MKE38" s="4560"/>
      <c r="MKF38" s="4560"/>
      <c r="MKG38" s="4560"/>
      <c r="MKH38" s="4560"/>
      <c r="MKI38" s="4560"/>
      <c r="MKJ38" s="4560"/>
      <c r="MKK38" s="4560"/>
      <c r="MKL38" s="4560"/>
      <c r="MKM38" s="4560"/>
      <c r="MKN38" s="4560"/>
      <c r="MKO38" s="4560"/>
      <c r="MKP38" s="4560"/>
      <c r="MKQ38" s="4560"/>
      <c r="MKR38" s="4560"/>
      <c r="MKS38" s="4560"/>
      <c r="MKT38" s="4560"/>
      <c r="MKU38" s="4560"/>
      <c r="MKV38" s="4560"/>
      <c r="MKW38" s="4560"/>
      <c r="MKX38" s="4560"/>
      <c r="MKY38" s="4560"/>
      <c r="MKZ38" s="4560"/>
      <c r="MLA38" s="4560"/>
      <c r="MLB38" s="4560"/>
      <c r="MLC38" s="4560"/>
      <c r="MLD38" s="4560"/>
      <c r="MLE38" s="4560"/>
      <c r="MLF38" s="4560"/>
      <c r="MLG38" s="4560"/>
      <c r="MLH38" s="4560"/>
      <c r="MLI38" s="4560"/>
      <c r="MLJ38" s="4560"/>
      <c r="MLK38" s="4560"/>
      <c r="MLL38" s="4560"/>
      <c r="MLM38" s="4560"/>
      <c r="MLN38" s="4560"/>
      <c r="MLO38" s="4560"/>
      <c r="MLP38" s="4560"/>
      <c r="MLQ38" s="4560"/>
      <c r="MLR38" s="4560"/>
      <c r="MLS38" s="4560"/>
      <c r="MLT38" s="4560"/>
      <c r="MLU38" s="4560"/>
      <c r="MLV38" s="4560"/>
      <c r="MLW38" s="4560"/>
      <c r="MLX38" s="4560"/>
      <c r="MLY38" s="4560"/>
      <c r="MLZ38" s="4560"/>
      <c r="MMA38" s="4560"/>
      <c r="MMB38" s="4560"/>
      <c r="MMC38" s="4560"/>
      <c r="MMD38" s="4560"/>
      <c r="MME38" s="4560"/>
      <c r="MMF38" s="4560"/>
      <c r="MMG38" s="4560"/>
      <c r="MMH38" s="4560"/>
      <c r="MMI38" s="4560"/>
      <c r="MMJ38" s="4560"/>
      <c r="MMK38" s="4560"/>
      <c r="MML38" s="4560"/>
      <c r="MMM38" s="4560"/>
      <c r="MMN38" s="4560"/>
      <c r="MMO38" s="4560"/>
      <c r="MMP38" s="4560"/>
      <c r="MMQ38" s="4560"/>
      <c r="MMR38" s="4560"/>
      <c r="MMS38" s="4560"/>
      <c r="MMT38" s="4560"/>
      <c r="MMU38" s="4560"/>
      <c r="MMV38" s="4560"/>
      <c r="MMW38" s="4560"/>
      <c r="MMX38" s="4560"/>
      <c r="MMY38" s="4560"/>
      <c r="MMZ38" s="4560"/>
      <c r="MNA38" s="4560"/>
      <c r="MNB38" s="4560"/>
      <c r="MNC38" s="4560"/>
      <c r="MND38" s="4560"/>
      <c r="MNE38" s="4560"/>
      <c r="MNF38" s="4560"/>
      <c r="MNG38" s="4560"/>
      <c r="MNH38" s="4560"/>
      <c r="MNI38" s="4560"/>
      <c r="MNJ38" s="4560"/>
      <c r="MNK38" s="4560"/>
      <c r="MNL38" s="4560"/>
      <c r="MNM38" s="4560"/>
      <c r="MNN38" s="4560"/>
      <c r="MNO38" s="4560"/>
      <c r="MNP38" s="4560"/>
      <c r="MNQ38" s="4560"/>
      <c r="MNR38" s="4560"/>
      <c r="MNS38" s="4560"/>
      <c r="MNT38" s="4560"/>
      <c r="MNU38" s="4560"/>
      <c r="MNV38" s="4560"/>
      <c r="MNW38" s="4560"/>
      <c r="MNX38" s="4560"/>
      <c r="MNY38" s="4560"/>
      <c r="MNZ38" s="4560"/>
      <c r="MOA38" s="4560"/>
      <c r="MOB38" s="4560"/>
      <c r="MOC38" s="4560"/>
      <c r="MOD38" s="4560"/>
      <c r="MOE38" s="4560"/>
      <c r="MOF38" s="4560"/>
      <c r="MOG38" s="4560"/>
      <c r="MOH38" s="4560"/>
      <c r="MOI38" s="4560"/>
      <c r="MOJ38" s="4560"/>
      <c r="MOK38" s="4560"/>
      <c r="MOL38" s="4560"/>
      <c r="MOM38" s="4560"/>
      <c r="MON38" s="4560"/>
      <c r="MOO38" s="4560"/>
      <c r="MOP38" s="4560"/>
      <c r="MOQ38" s="4560"/>
      <c r="MOR38" s="4560"/>
      <c r="MOS38" s="4560"/>
      <c r="MOT38" s="4560"/>
      <c r="MOU38" s="4560"/>
      <c r="MOV38" s="4560"/>
      <c r="MOW38" s="4560"/>
      <c r="MOX38" s="4560"/>
      <c r="MOY38" s="4560"/>
      <c r="MOZ38" s="4560"/>
      <c r="MPA38" s="4560"/>
      <c r="MPB38" s="4560"/>
      <c r="MPC38" s="4560"/>
      <c r="MPD38" s="4560"/>
      <c r="MPE38" s="4560"/>
      <c r="MPF38" s="4560"/>
      <c r="MPG38" s="4560"/>
      <c r="MPH38" s="4560"/>
      <c r="MPI38" s="4560"/>
      <c r="MPJ38" s="4560"/>
      <c r="MPK38" s="4560"/>
      <c r="MPL38" s="4560"/>
      <c r="MPM38" s="4560"/>
      <c r="MPN38" s="4560"/>
      <c r="MPO38" s="4560"/>
      <c r="MPP38" s="4560"/>
      <c r="MPQ38" s="4560"/>
      <c r="MPR38" s="4560"/>
      <c r="MPS38" s="4560"/>
      <c r="MPT38" s="4560"/>
      <c r="MPU38" s="4560"/>
      <c r="MPV38" s="4560"/>
      <c r="MPW38" s="4560"/>
      <c r="MPX38" s="4560"/>
      <c r="MPY38" s="4560"/>
      <c r="MPZ38" s="4560"/>
      <c r="MQA38" s="4560"/>
      <c r="MQB38" s="4560"/>
      <c r="MQC38" s="4560"/>
      <c r="MQD38" s="4560"/>
      <c r="MQE38" s="4560"/>
      <c r="MQF38" s="4560"/>
      <c r="MQG38" s="4560"/>
      <c r="MQH38" s="4560"/>
      <c r="MQI38" s="4560"/>
      <c r="MQJ38" s="4560"/>
      <c r="MQK38" s="4560"/>
      <c r="MQL38" s="4560"/>
      <c r="MQM38" s="4560"/>
      <c r="MQN38" s="4560"/>
      <c r="MQO38" s="4560"/>
      <c r="MQP38" s="4560"/>
      <c r="MQQ38" s="4560"/>
      <c r="MQR38" s="4560"/>
      <c r="MQS38" s="4560"/>
      <c r="MQT38" s="4560"/>
      <c r="MQU38" s="4560"/>
      <c r="MQV38" s="4560"/>
      <c r="MQW38" s="4560"/>
      <c r="MQX38" s="4560"/>
      <c r="MQY38" s="4560"/>
      <c r="MQZ38" s="4560"/>
      <c r="MRA38" s="4560"/>
      <c r="MRB38" s="4560"/>
      <c r="MRC38" s="4560"/>
      <c r="MRD38" s="4560"/>
      <c r="MRE38" s="4560"/>
      <c r="MRF38" s="4560"/>
      <c r="MRG38" s="4560"/>
      <c r="MRH38" s="4560"/>
      <c r="MRI38" s="4560"/>
      <c r="MRJ38" s="4560"/>
      <c r="MRK38" s="4560"/>
      <c r="MRL38" s="4560"/>
      <c r="MRM38" s="4560"/>
      <c r="MRN38" s="4560"/>
      <c r="MRO38" s="4560"/>
      <c r="MRP38" s="4560"/>
      <c r="MRQ38" s="4560"/>
      <c r="MRR38" s="4560"/>
      <c r="MRS38" s="4560"/>
      <c r="MRT38" s="4560"/>
      <c r="MRU38" s="4560"/>
      <c r="MRV38" s="4560"/>
      <c r="MRW38" s="4560"/>
      <c r="MRX38" s="4560"/>
      <c r="MRY38" s="4560"/>
      <c r="MRZ38" s="4560"/>
      <c r="MSA38" s="4560"/>
      <c r="MSB38" s="4560"/>
      <c r="MSC38" s="4560"/>
      <c r="MSD38" s="4560"/>
      <c r="MSE38" s="4560"/>
      <c r="MSF38" s="4560"/>
      <c r="MSG38" s="4560"/>
      <c r="MSH38" s="4560"/>
      <c r="MSI38" s="4560"/>
      <c r="MSJ38" s="4560"/>
      <c r="MSK38" s="4560"/>
      <c r="MSL38" s="4560"/>
      <c r="MSM38" s="4560"/>
      <c r="MSN38" s="4560"/>
      <c r="MSO38" s="4560"/>
      <c r="MSP38" s="4560"/>
      <c r="MSQ38" s="4560"/>
      <c r="MSR38" s="4560"/>
      <c r="MSS38" s="4560"/>
      <c r="MST38" s="4560"/>
      <c r="MSU38" s="4560"/>
      <c r="MSV38" s="4560"/>
      <c r="MSW38" s="4560"/>
      <c r="MSX38" s="4560"/>
      <c r="MSY38" s="4560"/>
      <c r="MSZ38" s="4560"/>
      <c r="MTA38" s="4560"/>
      <c r="MTB38" s="4560"/>
      <c r="MTC38" s="4560"/>
      <c r="MTD38" s="4560"/>
      <c r="MTE38" s="4560"/>
      <c r="MTF38" s="4560"/>
      <c r="MTG38" s="4560"/>
      <c r="MTH38" s="4560"/>
      <c r="MTI38" s="4560"/>
      <c r="MTJ38" s="4560"/>
      <c r="MTK38" s="4560"/>
      <c r="MTL38" s="4560"/>
      <c r="MTM38" s="4560"/>
      <c r="MTN38" s="4560"/>
      <c r="MTO38" s="4560"/>
      <c r="MTP38" s="4560"/>
      <c r="MTQ38" s="4560"/>
      <c r="MTR38" s="4560"/>
      <c r="MTS38" s="4560"/>
      <c r="MTT38" s="4560"/>
      <c r="MTU38" s="4560"/>
      <c r="MTV38" s="4560"/>
      <c r="MTW38" s="4560"/>
      <c r="MTX38" s="4560"/>
      <c r="MTY38" s="4560"/>
      <c r="MTZ38" s="4560"/>
      <c r="MUA38" s="4560"/>
      <c r="MUB38" s="4560"/>
      <c r="MUC38" s="4560"/>
      <c r="MUD38" s="4560"/>
      <c r="MUE38" s="4560"/>
      <c r="MUF38" s="4560"/>
      <c r="MUG38" s="4560"/>
      <c r="MUH38" s="4560"/>
      <c r="MUI38" s="4560"/>
      <c r="MUJ38" s="4560"/>
      <c r="MUK38" s="4560"/>
      <c r="MUL38" s="4560"/>
      <c r="MUM38" s="4560"/>
      <c r="MUN38" s="4560"/>
      <c r="MUO38" s="4560"/>
      <c r="MUP38" s="4560"/>
      <c r="MUQ38" s="4560"/>
      <c r="MUR38" s="4560"/>
      <c r="MUS38" s="4560"/>
      <c r="MUT38" s="4560"/>
      <c r="MUU38" s="4560"/>
      <c r="MUV38" s="4560"/>
      <c r="MUW38" s="4560"/>
      <c r="MUX38" s="4560"/>
      <c r="MUY38" s="4560"/>
      <c r="MUZ38" s="4560"/>
      <c r="MVA38" s="4560"/>
      <c r="MVB38" s="4560"/>
      <c r="MVC38" s="4560"/>
      <c r="MVD38" s="4560"/>
      <c r="MVE38" s="4560"/>
      <c r="MVF38" s="4560"/>
      <c r="MVG38" s="4560"/>
      <c r="MVH38" s="4560"/>
      <c r="MVI38" s="4560"/>
      <c r="MVJ38" s="4560"/>
      <c r="MVK38" s="4560"/>
      <c r="MVL38" s="4560"/>
      <c r="MVM38" s="4560"/>
      <c r="MVN38" s="4560"/>
      <c r="MVO38" s="4560"/>
      <c r="MVP38" s="4560"/>
      <c r="MVQ38" s="4560"/>
      <c r="MVR38" s="4560"/>
      <c r="MVS38" s="4560"/>
      <c r="MVT38" s="4560"/>
      <c r="MVU38" s="4560"/>
      <c r="MVV38" s="4560"/>
      <c r="MVW38" s="4560"/>
      <c r="MVX38" s="4560"/>
      <c r="MVY38" s="4560"/>
      <c r="MVZ38" s="4560"/>
      <c r="MWA38" s="4560"/>
      <c r="MWB38" s="4560"/>
      <c r="MWC38" s="4560"/>
      <c r="MWD38" s="4560"/>
      <c r="MWE38" s="4560"/>
      <c r="MWF38" s="4560"/>
      <c r="MWG38" s="4560"/>
      <c r="MWH38" s="4560"/>
      <c r="MWI38" s="4560"/>
      <c r="MWJ38" s="4560"/>
      <c r="MWK38" s="4560"/>
      <c r="MWL38" s="4560"/>
      <c r="MWM38" s="4560"/>
      <c r="MWN38" s="4560"/>
      <c r="MWO38" s="4560"/>
      <c r="MWP38" s="4560"/>
      <c r="MWQ38" s="4560"/>
      <c r="MWR38" s="4560"/>
      <c r="MWS38" s="4560"/>
      <c r="MWT38" s="4560"/>
      <c r="MWU38" s="4560"/>
      <c r="MWV38" s="4560"/>
      <c r="MWW38" s="4560"/>
      <c r="MWX38" s="4560"/>
      <c r="MWY38" s="4560"/>
      <c r="MWZ38" s="4560"/>
      <c r="MXA38" s="4560"/>
      <c r="MXB38" s="4560"/>
      <c r="MXC38" s="4560"/>
      <c r="MXD38" s="4560"/>
      <c r="MXE38" s="4560"/>
      <c r="MXF38" s="4560"/>
      <c r="MXG38" s="4560"/>
      <c r="MXH38" s="4560"/>
      <c r="MXI38" s="4560"/>
      <c r="MXJ38" s="4560"/>
      <c r="MXK38" s="4560"/>
      <c r="MXL38" s="4560"/>
      <c r="MXM38" s="4560"/>
      <c r="MXN38" s="4560"/>
      <c r="MXO38" s="4560"/>
      <c r="MXP38" s="4560"/>
      <c r="MXQ38" s="4560"/>
      <c r="MXR38" s="4560"/>
      <c r="MXS38" s="4560"/>
      <c r="MXT38" s="4560"/>
      <c r="MXU38" s="4560"/>
      <c r="MXV38" s="4560"/>
      <c r="MXW38" s="4560"/>
      <c r="MXX38" s="4560"/>
      <c r="MXY38" s="4560"/>
      <c r="MXZ38" s="4560"/>
      <c r="MYA38" s="4560"/>
      <c r="MYB38" s="4560"/>
      <c r="MYC38" s="4560"/>
      <c r="MYD38" s="4560"/>
      <c r="MYE38" s="4560"/>
      <c r="MYF38" s="4560"/>
      <c r="MYG38" s="4560"/>
      <c r="MYH38" s="4560"/>
      <c r="MYI38" s="4560"/>
      <c r="MYJ38" s="4560"/>
      <c r="MYK38" s="4560"/>
      <c r="MYL38" s="4560"/>
      <c r="MYM38" s="4560"/>
      <c r="MYN38" s="4560"/>
      <c r="MYO38" s="4560"/>
      <c r="MYP38" s="4560"/>
      <c r="MYQ38" s="4560"/>
      <c r="MYR38" s="4560"/>
      <c r="MYS38" s="4560"/>
      <c r="MYT38" s="4560"/>
      <c r="MYU38" s="4560"/>
      <c r="MYV38" s="4560"/>
      <c r="MYW38" s="4560"/>
      <c r="MYX38" s="4560"/>
      <c r="MYY38" s="4560"/>
      <c r="MYZ38" s="4560"/>
      <c r="MZA38" s="4560"/>
      <c r="MZB38" s="4560"/>
      <c r="MZC38" s="4560"/>
      <c r="MZD38" s="4560"/>
      <c r="MZE38" s="4560"/>
      <c r="MZF38" s="4560"/>
      <c r="MZG38" s="4560"/>
      <c r="MZH38" s="4560"/>
      <c r="MZI38" s="4560"/>
      <c r="MZJ38" s="4560"/>
      <c r="MZK38" s="4560"/>
      <c r="MZL38" s="4560"/>
      <c r="MZM38" s="4560"/>
      <c r="MZN38" s="4560"/>
      <c r="MZO38" s="4560"/>
      <c r="MZP38" s="4560"/>
      <c r="MZQ38" s="4560"/>
      <c r="MZR38" s="4560"/>
      <c r="MZS38" s="4560"/>
      <c r="MZT38" s="4560"/>
      <c r="MZU38" s="4560"/>
      <c r="MZV38" s="4560"/>
      <c r="MZW38" s="4560"/>
      <c r="MZX38" s="4560"/>
      <c r="MZY38" s="4560"/>
      <c r="MZZ38" s="4560"/>
      <c r="NAA38" s="4560"/>
      <c r="NAB38" s="4560"/>
      <c r="NAC38" s="4560"/>
      <c r="NAD38" s="4560"/>
      <c r="NAE38" s="4560"/>
      <c r="NAF38" s="4560"/>
      <c r="NAG38" s="4560"/>
      <c r="NAH38" s="4560"/>
      <c r="NAI38" s="4560"/>
      <c r="NAJ38" s="4560"/>
      <c r="NAK38" s="4560"/>
      <c r="NAL38" s="4560"/>
      <c r="NAM38" s="4560"/>
      <c r="NAN38" s="4560"/>
      <c r="NAO38" s="4560"/>
      <c r="NAP38" s="4560"/>
      <c r="NAQ38" s="4560"/>
      <c r="NAR38" s="4560"/>
      <c r="NAS38" s="4560"/>
      <c r="NAT38" s="4560"/>
      <c r="NAU38" s="4560"/>
      <c r="NAV38" s="4560"/>
      <c r="NAW38" s="4560"/>
      <c r="NAX38" s="4560"/>
      <c r="NAY38" s="4560"/>
      <c r="NAZ38" s="4560"/>
      <c r="NBA38" s="4560"/>
      <c r="NBB38" s="4560"/>
      <c r="NBC38" s="4560"/>
      <c r="NBD38" s="4560"/>
      <c r="NBE38" s="4560"/>
      <c r="NBF38" s="4560"/>
      <c r="NBG38" s="4560"/>
      <c r="NBH38" s="4560"/>
      <c r="NBI38" s="4560"/>
      <c r="NBJ38" s="4560"/>
      <c r="NBK38" s="4560"/>
      <c r="NBL38" s="4560"/>
      <c r="NBM38" s="4560"/>
      <c r="NBN38" s="4560"/>
      <c r="NBO38" s="4560"/>
      <c r="NBP38" s="4560"/>
      <c r="NBQ38" s="4560"/>
      <c r="NBR38" s="4560"/>
      <c r="NBS38" s="4560"/>
      <c r="NBT38" s="4560"/>
      <c r="NBU38" s="4560"/>
      <c r="NBV38" s="4560"/>
      <c r="NBW38" s="4560"/>
      <c r="NBX38" s="4560"/>
      <c r="NBY38" s="4560"/>
      <c r="NBZ38" s="4560"/>
      <c r="NCA38" s="4560"/>
      <c r="NCB38" s="4560"/>
      <c r="NCC38" s="4560"/>
      <c r="NCD38" s="4560"/>
      <c r="NCE38" s="4560"/>
      <c r="NCF38" s="4560"/>
      <c r="NCG38" s="4560"/>
      <c r="NCH38" s="4560"/>
      <c r="NCI38" s="4560"/>
      <c r="NCJ38" s="4560"/>
      <c r="NCK38" s="4560"/>
      <c r="NCL38" s="4560"/>
      <c r="NCM38" s="4560"/>
      <c r="NCN38" s="4560"/>
      <c r="NCO38" s="4560"/>
      <c r="NCP38" s="4560"/>
      <c r="NCQ38" s="4560"/>
      <c r="NCR38" s="4560"/>
      <c r="NCS38" s="4560"/>
      <c r="NCT38" s="4560"/>
      <c r="NCU38" s="4560"/>
      <c r="NCV38" s="4560"/>
      <c r="NCW38" s="4560"/>
      <c r="NCX38" s="4560"/>
      <c r="NCY38" s="4560"/>
      <c r="NCZ38" s="4560"/>
      <c r="NDA38" s="4560"/>
      <c r="NDB38" s="4560"/>
      <c r="NDC38" s="4560"/>
      <c r="NDD38" s="4560"/>
      <c r="NDE38" s="4560"/>
      <c r="NDF38" s="4560"/>
      <c r="NDG38" s="4560"/>
      <c r="NDH38" s="4560"/>
      <c r="NDI38" s="4560"/>
      <c r="NDJ38" s="4560"/>
      <c r="NDK38" s="4560"/>
      <c r="NDL38" s="4560"/>
      <c r="NDM38" s="4560"/>
      <c r="NDN38" s="4560"/>
      <c r="NDO38" s="4560"/>
      <c r="NDP38" s="4560"/>
      <c r="NDQ38" s="4560"/>
      <c r="NDR38" s="4560"/>
      <c r="NDS38" s="4560"/>
      <c r="NDT38" s="4560"/>
      <c r="NDU38" s="4560"/>
      <c r="NDV38" s="4560"/>
      <c r="NDW38" s="4560"/>
      <c r="NDX38" s="4560"/>
      <c r="NDY38" s="4560"/>
      <c r="NDZ38" s="4560"/>
      <c r="NEA38" s="4560"/>
      <c r="NEB38" s="4560"/>
      <c r="NEC38" s="4560"/>
      <c r="NED38" s="4560"/>
      <c r="NEE38" s="4560"/>
      <c r="NEF38" s="4560"/>
      <c r="NEG38" s="4560"/>
      <c r="NEH38" s="4560"/>
      <c r="NEI38" s="4560"/>
      <c r="NEJ38" s="4560"/>
      <c r="NEK38" s="4560"/>
      <c r="NEL38" s="4560"/>
      <c r="NEM38" s="4560"/>
      <c r="NEN38" s="4560"/>
      <c r="NEO38" s="4560"/>
      <c r="NEP38" s="4560"/>
      <c r="NEQ38" s="4560"/>
      <c r="NER38" s="4560"/>
      <c r="NES38" s="4560"/>
      <c r="NET38" s="4560"/>
      <c r="NEU38" s="4560"/>
      <c r="NEV38" s="4560"/>
      <c r="NEW38" s="4560"/>
      <c r="NEX38" s="4560"/>
      <c r="NEY38" s="4560"/>
      <c r="NEZ38" s="4560"/>
      <c r="NFA38" s="4560"/>
      <c r="NFB38" s="4560"/>
      <c r="NFC38" s="4560"/>
      <c r="NFD38" s="4560"/>
      <c r="NFE38" s="4560"/>
      <c r="NFF38" s="4560"/>
      <c r="NFG38" s="4560"/>
      <c r="NFH38" s="4560"/>
      <c r="NFI38" s="4560"/>
      <c r="NFJ38" s="4560"/>
      <c r="NFK38" s="4560"/>
      <c r="NFL38" s="4560"/>
      <c r="NFM38" s="4560"/>
      <c r="NFN38" s="4560"/>
      <c r="NFO38" s="4560"/>
      <c r="NFP38" s="4560"/>
      <c r="NFQ38" s="4560"/>
      <c r="NFR38" s="4560"/>
      <c r="NFS38" s="4560"/>
      <c r="NFT38" s="4560"/>
      <c r="NFU38" s="4560"/>
      <c r="NFV38" s="4560"/>
      <c r="NFW38" s="4560"/>
      <c r="NFX38" s="4560"/>
      <c r="NFY38" s="4560"/>
      <c r="NFZ38" s="4560"/>
      <c r="NGA38" s="4560"/>
      <c r="NGB38" s="4560"/>
      <c r="NGC38" s="4560"/>
      <c r="NGD38" s="4560"/>
      <c r="NGE38" s="4560"/>
      <c r="NGF38" s="4560"/>
      <c r="NGG38" s="4560"/>
      <c r="NGH38" s="4560"/>
      <c r="NGI38" s="4560"/>
      <c r="NGJ38" s="4560"/>
      <c r="NGK38" s="4560"/>
      <c r="NGL38" s="4560"/>
      <c r="NGM38" s="4560"/>
      <c r="NGN38" s="4560"/>
      <c r="NGO38" s="4560"/>
      <c r="NGP38" s="4560"/>
      <c r="NGQ38" s="4560"/>
      <c r="NGR38" s="4560"/>
      <c r="NGS38" s="4560"/>
      <c r="NGT38" s="4560"/>
      <c r="NGU38" s="4560"/>
      <c r="NGV38" s="4560"/>
      <c r="NGW38" s="4560"/>
      <c r="NGX38" s="4560"/>
      <c r="NGY38" s="4560"/>
      <c r="NGZ38" s="4560"/>
      <c r="NHA38" s="4560"/>
      <c r="NHB38" s="4560"/>
      <c r="NHC38" s="4560"/>
      <c r="NHD38" s="4560"/>
      <c r="NHE38" s="4560"/>
      <c r="NHF38" s="4560"/>
      <c r="NHG38" s="4560"/>
      <c r="NHH38" s="4560"/>
      <c r="NHI38" s="4560"/>
      <c r="NHJ38" s="4560"/>
      <c r="NHK38" s="4560"/>
      <c r="NHL38" s="4560"/>
      <c r="NHM38" s="4560"/>
      <c r="NHN38" s="4560"/>
      <c r="NHO38" s="4560"/>
      <c r="NHP38" s="4560"/>
      <c r="NHQ38" s="4560"/>
      <c r="NHR38" s="4560"/>
      <c r="NHS38" s="4560"/>
      <c r="NHT38" s="4560"/>
      <c r="NHU38" s="4560"/>
      <c r="NHV38" s="4560"/>
      <c r="NHW38" s="4560"/>
      <c r="NHX38" s="4560"/>
      <c r="NHY38" s="4560"/>
      <c r="NHZ38" s="4560"/>
      <c r="NIA38" s="4560"/>
      <c r="NIB38" s="4560"/>
      <c r="NIC38" s="4560"/>
      <c r="NID38" s="4560"/>
      <c r="NIE38" s="4560"/>
      <c r="NIF38" s="4560"/>
      <c r="NIG38" s="4560"/>
      <c r="NIH38" s="4560"/>
      <c r="NII38" s="4560"/>
      <c r="NIJ38" s="4560"/>
      <c r="NIK38" s="4560"/>
      <c r="NIL38" s="4560"/>
      <c r="NIM38" s="4560"/>
      <c r="NIN38" s="4560"/>
      <c r="NIO38" s="4560"/>
      <c r="NIP38" s="4560"/>
      <c r="NIQ38" s="4560"/>
      <c r="NIR38" s="4560"/>
      <c r="NIS38" s="4560"/>
      <c r="NIT38" s="4560"/>
      <c r="NIU38" s="4560"/>
      <c r="NIV38" s="4560"/>
      <c r="NIW38" s="4560"/>
      <c r="NIX38" s="4560"/>
      <c r="NIY38" s="4560"/>
      <c r="NIZ38" s="4560"/>
      <c r="NJA38" s="4560"/>
      <c r="NJB38" s="4560"/>
      <c r="NJC38" s="4560"/>
      <c r="NJD38" s="4560"/>
      <c r="NJE38" s="4560"/>
      <c r="NJF38" s="4560"/>
      <c r="NJG38" s="4560"/>
      <c r="NJH38" s="4560"/>
      <c r="NJI38" s="4560"/>
      <c r="NJJ38" s="4560"/>
      <c r="NJK38" s="4560"/>
      <c r="NJL38" s="4560"/>
      <c r="NJM38" s="4560"/>
      <c r="NJN38" s="4560"/>
      <c r="NJO38" s="4560"/>
      <c r="NJP38" s="4560"/>
      <c r="NJQ38" s="4560"/>
      <c r="NJR38" s="4560"/>
      <c r="NJS38" s="4560"/>
      <c r="NJT38" s="4560"/>
      <c r="NJU38" s="4560"/>
      <c r="NJV38" s="4560"/>
      <c r="NJW38" s="4560"/>
      <c r="NJX38" s="4560"/>
      <c r="NJY38" s="4560"/>
      <c r="NJZ38" s="4560"/>
      <c r="NKA38" s="4560"/>
      <c r="NKB38" s="4560"/>
      <c r="NKC38" s="4560"/>
      <c r="NKD38" s="4560"/>
      <c r="NKE38" s="4560"/>
      <c r="NKF38" s="4560"/>
      <c r="NKG38" s="4560"/>
      <c r="NKH38" s="4560"/>
      <c r="NKI38" s="4560"/>
      <c r="NKJ38" s="4560"/>
      <c r="NKK38" s="4560"/>
      <c r="NKL38" s="4560"/>
      <c r="NKM38" s="4560"/>
      <c r="NKN38" s="4560"/>
      <c r="NKO38" s="4560"/>
      <c r="NKP38" s="4560"/>
      <c r="NKQ38" s="4560"/>
      <c r="NKR38" s="4560"/>
      <c r="NKS38" s="4560"/>
      <c r="NKT38" s="4560"/>
      <c r="NKU38" s="4560"/>
      <c r="NKV38" s="4560"/>
      <c r="NKW38" s="4560"/>
      <c r="NKX38" s="4560"/>
      <c r="NKY38" s="4560"/>
      <c r="NKZ38" s="4560"/>
      <c r="NLA38" s="4560"/>
      <c r="NLB38" s="4560"/>
      <c r="NLC38" s="4560"/>
      <c r="NLD38" s="4560"/>
      <c r="NLE38" s="4560"/>
      <c r="NLF38" s="4560"/>
      <c r="NLG38" s="4560"/>
      <c r="NLH38" s="4560"/>
      <c r="NLI38" s="4560"/>
      <c r="NLJ38" s="4560"/>
      <c r="NLK38" s="4560"/>
      <c r="NLL38" s="4560"/>
      <c r="NLM38" s="4560"/>
      <c r="NLN38" s="4560"/>
      <c r="NLO38" s="4560"/>
      <c r="NLP38" s="4560"/>
      <c r="NLQ38" s="4560"/>
      <c r="NLR38" s="4560"/>
      <c r="NLS38" s="4560"/>
      <c r="NLT38" s="4560"/>
      <c r="NLU38" s="4560"/>
      <c r="NLV38" s="4560"/>
      <c r="NLW38" s="4560"/>
      <c r="NLX38" s="4560"/>
      <c r="NLY38" s="4560"/>
      <c r="NLZ38" s="4560"/>
      <c r="NMA38" s="4560"/>
      <c r="NMB38" s="4560"/>
      <c r="NMC38" s="4560"/>
      <c r="NMD38" s="4560"/>
      <c r="NME38" s="4560"/>
      <c r="NMF38" s="4560"/>
      <c r="NMG38" s="4560"/>
      <c r="NMH38" s="4560"/>
      <c r="NMI38" s="4560"/>
      <c r="NMJ38" s="4560"/>
      <c r="NMK38" s="4560"/>
      <c r="NML38" s="4560"/>
      <c r="NMM38" s="4560"/>
      <c r="NMN38" s="4560"/>
      <c r="NMO38" s="4560"/>
      <c r="NMP38" s="4560"/>
      <c r="NMQ38" s="4560"/>
      <c r="NMR38" s="4560"/>
      <c r="NMS38" s="4560"/>
      <c r="NMT38" s="4560"/>
      <c r="NMU38" s="4560"/>
      <c r="NMV38" s="4560"/>
      <c r="NMW38" s="4560"/>
      <c r="NMX38" s="4560"/>
      <c r="NMY38" s="4560"/>
      <c r="NMZ38" s="4560"/>
      <c r="NNA38" s="4560"/>
      <c r="NNB38" s="4560"/>
      <c r="NNC38" s="4560"/>
      <c r="NND38" s="4560"/>
      <c r="NNE38" s="4560"/>
      <c r="NNF38" s="4560"/>
      <c r="NNG38" s="4560"/>
      <c r="NNH38" s="4560"/>
      <c r="NNI38" s="4560"/>
      <c r="NNJ38" s="4560"/>
      <c r="NNK38" s="4560"/>
      <c r="NNL38" s="4560"/>
      <c r="NNM38" s="4560"/>
      <c r="NNN38" s="4560"/>
      <c r="NNO38" s="4560"/>
      <c r="NNP38" s="4560"/>
      <c r="NNQ38" s="4560"/>
      <c r="NNR38" s="4560"/>
      <c r="NNS38" s="4560"/>
      <c r="NNT38" s="4560"/>
      <c r="NNU38" s="4560"/>
      <c r="NNV38" s="4560"/>
      <c r="NNW38" s="4560"/>
      <c r="NNX38" s="4560"/>
      <c r="NNY38" s="4560"/>
      <c r="NNZ38" s="4560"/>
      <c r="NOA38" s="4560"/>
      <c r="NOB38" s="4560"/>
      <c r="NOC38" s="4560"/>
      <c r="NOD38" s="4560"/>
      <c r="NOE38" s="4560"/>
      <c r="NOF38" s="4560"/>
      <c r="NOG38" s="4560"/>
      <c r="NOH38" s="4560"/>
      <c r="NOI38" s="4560"/>
      <c r="NOJ38" s="4560"/>
      <c r="NOK38" s="4560"/>
      <c r="NOL38" s="4560"/>
      <c r="NOM38" s="4560"/>
      <c r="NON38" s="4560"/>
      <c r="NOO38" s="4560"/>
      <c r="NOP38" s="4560"/>
      <c r="NOQ38" s="4560"/>
      <c r="NOR38" s="4560"/>
      <c r="NOS38" s="4560"/>
      <c r="NOT38" s="4560"/>
      <c r="NOU38" s="4560"/>
      <c r="NOV38" s="4560"/>
      <c r="NOW38" s="4560"/>
      <c r="NOX38" s="4560"/>
      <c r="NOY38" s="4560"/>
      <c r="NOZ38" s="4560"/>
      <c r="NPA38" s="4560"/>
      <c r="NPB38" s="4560"/>
      <c r="NPC38" s="4560"/>
      <c r="NPD38" s="4560"/>
      <c r="NPE38" s="4560"/>
      <c r="NPF38" s="4560"/>
      <c r="NPG38" s="4560"/>
      <c r="NPH38" s="4560"/>
      <c r="NPI38" s="4560"/>
      <c r="NPJ38" s="4560"/>
      <c r="NPK38" s="4560"/>
      <c r="NPL38" s="4560"/>
      <c r="NPM38" s="4560"/>
      <c r="NPN38" s="4560"/>
      <c r="NPO38" s="4560"/>
      <c r="NPP38" s="4560"/>
      <c r="NPQ38" s="4560"/>
      <c r="NPR38" s="4560"/>
      <c r="NPS38" s="4560"/>
      <c r="NPT38" s="4560"/>
      <c r="NPU38" s="4560"/>
      <c r="NPV38" s="4560"/>
      <c r="NPW38" s="4560"/>
      <c r="NPX38" s="4560"/>
      <c r="NPY38" s="4560"/>
      <c r="NPZ38" s="4560"/>
      <c r="NQA38" s="4560"/>
      <c r="NQB38" s="4560"/>
      <c r="NQC38" s="4560"/>
      <c r="NQD38" s="4560"/>
      <c r="NQE38" s="4560"/>
      <c r="NQF38" s="4560"/>
      <c r="NQG38" s="4560"/>
      <c r="NQH38" s="4560"/>
      <c r="NQI38" s="4560"/>
      <c r="NQJ38" s="4560"/>
      <c r="NQK38" s="4560"/>
      <c r="NQL38" s="4560"/>
      <c r="NQM38" s="4560"/>
      <c r="NQN38" s="4560"/>
      <c r="NQO38" s="4560"/>
      <c r="NQP38" s="4560"/>
      <c r="NQQ38" s="4560"/>
      <c r="NQR38" s="4560"/>
      <c r="NQS38" s="4560"/>
      <c r="NQT38" s="4560"/>
      <c r="NQU38" s="4560"/>
      <c r="NQV38" s="4560"/>
      <c r="NQW38" s="4560"/>
      <c r="NQX38" s="4560"/>
      <c r="NQY38" s="4560"/>
      <c r="NQZ38" s="4560"/>
      <c r="NRA38" s="4560"/>
      <c r="NRB38" s="4560"/>
      <c r="NRC38" s="4560"/>
      <c r="NRD38" s="4560"/>
      <c r="NRE38" s="4560"/>
      <c r="NRF38" s="4560"/>
      <c r="NRG38" s="4560"/>
      <c r="NRH38" s="4560"/>
      <c r="NRI38" s="4560"/>
      <c r="NRJ38" s="4560"/>
      <c r="NRK38" s="4560"/>
      <c r="NRL38" s="4560"/>
      <c r="NRM38" s="4560"/>
      <c r="NRN38" s="4560"/>
      <c r="NRO38" s="4560"/>
      <c r="NRP38" s="4560"/>
      <c r="NRQ38" s="4560"/>
      <c r="NRR38" s="4560"/>
      <c r="NRS38" s="4560"/>
      <c r="NRT38" s="4560"/>
      <c r="NRU38" s="4560"/>
      <c r="NRV38" s="4560"/>
      <c r="NRW38" s="4560"/>
      <c r="NRX38" s="4560"/>
      <c r="NRY38" s="4560"/>
      <c r="NRZ38" s="4560"/>
      <c r="NSA38" s="4560"/>
      <c r="NSB38" s="4560"/>
      <c r="NSC38" s="4560"/>
      <c r="NSD38" s="4560"/>
      <c r="NSE38" s="4560"/>
      <c r="NSF38" s="4560"/>
      <c r="NSG38" s="4560"/>
      <c r="NSH38" s="4560"/>
      <c r="NSI38" s="4560"/>
      <c r="NSJ38" s="4560"/>
      <c r="NSK38" s="4560"/>
      <c r="NSL38" s="4560"/>
      <c r="NSM38" s="4560"/>
      <c r="NSN38" s="4560"/>
      <c r="NSO38" s="4560"/>
      <c r="NSP38" s="4560"/>
      <c r="NSQ38" s="4560"/>
      <c r="NSR38" s="4560"/>
      <c r="NSS38" s="4560"/>
      <c r="NST38" s="4560"/>
      <c r="NSU38" s="4560"/>
      <c r="NSV38" s="4560"/>
      <c r="NSW38" s="4560"/>
      <c r="NSX38" s="4560"/>
      <c r="NSY38" s="4560"/>
      <c r="NSZ38" s="4560"/>
      <c r="NTA38" s="4560"/>
      <c r="NTB38" s="4560"/>
      <c r="NTC38" s="4560"/>
      <c r="NTD38" s="4560"/>
      <c r="NTE38" s="4560"/>
      <c r="NTF38" s="4560"/>
      <c r="NTG38" s="4560"/>
      <c r="NTH38" s="4560"/>
      <c r="NTI38" s="4560"/>
      <c r="NTJ38" s="4560"/>
      <c r="NTK38" s="4560"/>
      <c r="NTL38" s="4560"/>
      <c r="NTM38" s="4560"/>
      <c r="NTN38" s="4560"/>
      <c r="NTO38" s="4560"/>
      <c r="NTP38" s="4560"/>
      <c r="NTQ38" s="4560"/>
      <c r="NTR38" s="4560"/>
      <c r="NTS38" s="4560"/>
      <c r="NTT38" s="4560"/>
      <c r="NTU38" s="4560"/>
      <c r="NTV38" s="4560"/>
      <c r="NTW38" s="4560"/>
      <c r="NTX38" s="4560"/>
      <c r="NTY38" s="4560"/>
      <c r="NTZ38" s="4560"/>
      <c r="NUA38" s="4560"/>
      <c r="NUB38" s="4560"/>
      <c r="NUC38" s="4560"/>
      <c r="NUD38" s="4560"/>
      <c r="NUE38" s="4560"/>
      <c r="NUF38" s="4560"/>
      <c r="NUG38" s="4560"/>
      <c r="NUH38" s="4560"/>
      <c r="NUI38" s="4560"/>
      <c r="NUJ38" s="4560"/>
      <c r="NUK38" s="4560"/>
      <c r="NUL38" s="4560"/>
      <c r="NUM38" s="4560"/>
      <c r="NUN38" s="4560"/>
      <c r="NUO38" s="4560"/>
      <c r="NUP38" s="4560"/>
      <c r="NUQ38" s="4560"/>
      <c r="NUR38" s="4560"/>
      <c r="NUS38" s="4560"/>
      <c r="NUT38" s="4560"/>
      <c r="NUU38" s="4560"/>
      <c r="NUV38" s="4560"/>
      <c r="NUW38" s="4560"/>
      <c r="NUX38" s="4560"/>
      <c r="NUY38" s="4560"/>
      <c r="NUZ38" s="4560"/>
      <c r="NVA38" s="4560"/>
      <c r="NVB38" s="4560"/>
      <c r="NVC38" s="4560"/>
      <c r="NVD38" s="4560"/>
      <c r="NVE38" s="4560"/>
      <c r="NVF38" s="4560"/>
      <c r="NVG38" s="4560"/>
      <c r="NVH38" s="4560"/>
      <c r="NVI38" s="4560"/>
      <c r="NVJ38" s="4560"/>
      <c r="NVK38" s="4560"/>
      <c r="NVL38" s="4560"/>
      <c r="NVM38" s="4560"/>
      <c r="NVN38" s="4560"/>
      <c r="NVO38" s="4560"/>
      <c r="NVP38" s="4560"/>
      <c r="NVQ38" s="4560"/>
      <c r="NVR38" s="4560"/>
      <c r="NVS38" s="4560"/>
      <c r="NVT38" s="4560"/>
      <c r="NVU38" s="4560"/>
      <c r="NVV38" s="4560"/>
      <c r="NVW38" s="4560"/>
      <c r="NVX38" s="4560"/>
      <c r="NVY38" s="4560"/>
      <c r="NVZ38" s="4560"/>
      <c r="NWA38" s="4560"/>
      <c r="NWB38" s="4560"/>
      <c r="NWC38" s="4560"/>
      <c r="NWD38" s="4560"/>
      <c r="NWE38" s="4560"/>
      <c r="NWF38" s="4560"/>
      <c r="NWG38" s="4560"/>
      <c r="NWH38" s="4560"/>
      <c r="NWI38" s="4560"/>
      <c r="NWJ38" s="4560"/>
      <c r="NWK38" s="4560"/>
      <c r="NWL38" s="4560"/>
      <c r="NWM38" s="4560"/>
      <c r="NWN38" s="4560"/>
      <c r="NWO38" s="4560"/>
      <c r="NWP38" s="4560"/>
      <c r="NWQ38" s="4560"/>
      <c r="NWR38" s="4560"/>
      <c r="NWS38" s="4560"/>
      <c r="NWT38" s="4560"/>
      <c r="NWU38" s="4560"/>
      <c r="NWV38" s="4560"/>
      <c r="NWW38" s="4560"/>
      <c r="NWX38" s="4560"/>
      <c r="NWY38" s="4560"/>
      <c r="NWZ38" s="4560"/>
      <c r="NXA38" s="4560"/>
      <c r="NXB38" s="4560"/>
      <c r="NXC38" s="4560"/>
      <c r="NXD38" s="4560"/>
      <c r="NXE38" s="4560"/>
      <c r="NXF38" s="4560"/>
      <c r="NXG38" s="4560"/>
      <c r="NXH38" s="4560"/>
      <c r="NXI38" s="4560"/>
      <c r="NXJ38" s="4560"/>
      <c r="NXK38" s="4560"/>
      <c r="NXL38" s="4560"/>
      <c r="NXM38" s="4560"/>
      <c r="NXN38" s="4560"/>
      <c r="NXO38" s="4560"/>
      <c r="NXP38" s="4560"/>
      <c r="NXQ38" s="4560"/>
      <c r="NXR38" s="4560"/>
      <c r="NXS38" s="4560"/>
      <c r="NXT38" s="4560"/>
      <c r="NXU38" s="4560"/>
      <c r="NXV38" s="4560"/>
      <c r="NXW38" s="4560"/>
      <c r="NXX38" s="4560"/>
      <c r="NXY38" s="4560"/>
      <c r="NXZ38" s="4560"/>
      <c r="NYA38" s="4560"/>
      <c r="NYB38" s="4560"/>
      <c r="NYC38" s="4560"/>
      <c r="NYD38" s="4560"/>
      <c r="NYE38" s="4560"/>
      <c r="NYF38" s="4560"/>
      <c r="NYG38" s="4560"/>
      <c r="NYH38" s="4560"/>
      <c r="NYI38" s="4560"/>
      <c r="NYJ38" s="4560"/>
      <c r="NYK38" s="4560"/>
      <c r="NYL38" s="4560"/>
      <c r="NYM38" s="4560"/>
      <c r="NYN38" s="4560"/>
      <c r="NYO38" s="4560"/>
      <c r="NYP38" s="4560"/>
      <c r="NYQ38" s="4560"/>
      <c r="NYR38" s="4560"/>
      <c r="NYS38" s="4560"/>
      <c r="NYT38" s="4560"/>
      <c r="NYU38" s="4560"/>
      <c r="NYV38" s="4560"/>
      <c r="NYW38" s="4560"/>
      <c r="NYX38" s="4560"/>
      <c r="NYY38" s="4560"/>
      <c r="NYZ38" s="4560"/>
      <c r="NZA38" s="4560"/>
      <c r="NZB38" s="4560"/>
      <c r="NZC38" s="4560"/>
      <c r="NZD38" s="4560"/>
      <c r="NZE38" s="4560"/>
      <c r="NZF38" s="4560"/>
      <c r="NZG38" s="4560"/>
      <c r="NZH38" s="4560"/>
      <c r="NZI38" s="4560"/>
      <c r="NZJ38" s="4560"/>
      <c r="NZK38" s="4560"/>
      <c r="NZL38" s="4560"/>
      <c r="NZM38" s="4560"/>
      <c r="NZN38" s="4560"/>
      <c r="NZO38" s="4560"/>
      <c r="NZP38" s="4560"/>
      <c r="NZQ38" s="4560"/>
      <c r="NZR38" s="4560"/>
      <c r="NZS38" s="4560"/>
      <c r="NZT38" s="4560"/>
      <c r="NZU38" s="4560"/>
      <c r="NZV38" s="4560"/>
      <c r="NZW38" s="4560"/>
      <c r="NZX38" s="4560"/>
      <c r="NZY38" s="4560"/>
      <c r="NZZ38" s="4560"/>
      <c r="OAA38" s="4560"/>
      <c r="OAB38" s="4560"/>
      <c r="OAC38" s="4560"/>
      <c r="OAD38" s="4560"/>
      <c r="OAE38" s="4560"/>
      <c r="OAF38" s="4560"/>
      <c r="OAG38" s="4560"/>
      <c r="OAH38" s="4560"/>
      <c r="OAI38" s="4560"/>
      <c r="OAJ38" s="4560"/>
      <c r="OAK38" s="4560"/>
      <c r="OAL38" s="4560"/>
      <c r="OAM38" s="4560"/>
      <c r="OAN38" s="4560"/>
      <c r="OAO38" s="4560"/>
      <c r="OAP38" s="4560"/>
      <c r="OAQ38" s="4560"/>
      <c r="OAR38" s="4560"/>
      <c r="OAS38" s="4560"/>
      <c r="OAT38" s="4560"/>
      <c r="OAU38" s="4560"/>
      <c r="OAV38" s="4560"/>
      <c r="OAW38" s="4560"/>
      <c r="OAX38" s="4560"/>
      <c r="OAY38" s="4560"/>
      <c r="OAZ38" s="4560"/>
      <c r="OBA38" s="4560"/>
      <c r="OBB38" s="4560"/>
      <c r="OBC38" s="4560"/>
      <c r="OBD38" s="4560"/>
      <c r="OBE38" s="4560"/>
      <c r="OBF38" s="4560"/>
      <c r="OBG38" s="4560"/>
      <c r="OBH38" s="4560"/>
      <c r="OBI38" s="4560"/>
      <c r="OBJ38" s="4560"/>
      <c r="OBK38" s="4560"/>
      <c r="OBL38" s="4560"/>
      <c r="OBM38" s="4560"/>
      <c r="OBN38" s="4560"/>
      <c r="OBO38" s="4560"/>
      <c r="OBP38" s="4560"/>
      <c r="OBQ38" s="4560"/>
      <c r="OBR38" s="4560"/>
      <c r="OBS38" s="4560"/>
      <c r="OBT38" s="4560"/>
      <c r="OBU38" s="4560"/>
      <c r="OBV38" s="4560"/>
      <c r="OBW38" s="4560"/>
      <c r="OBX38" s="4560"/>
      <c r="OBY38" s="4560"/>
      <c r="OBZ38" s="4560"/>
      <c r="OCA38" s="4560"/>
      <c r="OCB38" s="4560"/>
      <c r="OCC38" s="4560"/>
      <c r="OCD38" s="4560"/>
      <c r="OCE38" s="4560"/>
      <c r="OCF38" s="4560"/>
      <c r="OCG38" s="4560"/>
      <c r="OCH38" s="4560"/>
      <c r="OCI38" s="4560"/>
      <c r="OCJ38" s="4560"/>
      <c r="OCK38" s="4560"/>
      <c r="OCL38" s="4560"/>
      <c r="OCM38" s="4560"/>
      <c r="OCN38" s="4560"/>
      <c r="OCO38" s="4560"/>
      <c r="OCP38" s="4560"/>
      <c r="OCQ38" s="4560"/>
      <c r="OCR38" s="4560"/>
      <c r="OCS38" s="4560"/>
      <c r="OCT38" s="4560"/>
      <c r="OCU38" s="4560"/>
      <c r="OCV38" s="4560"/>
      <c r="OCW38" s="4560"/>
      <c r="OCX38" s="4560"/>
      <c r="OCY38" s="4560"/>
      <c r="OCZ38" s="4560"/>
      <c r="ODA38" s="4560"/>
      <c r="ODB38" s="4560"/>
      <c r="ODC38" s="4560"/>
      <c r="ODD38" s="4560"/>
      <c r="ODE38" s="4560"/>
      <c r="ODF38" s="4560"/>
      <c r="ODG38" s="4560"/>
      <c r="ODH38" s="4560"/>
      <c r="ODI38" s="4560"/>
      <c r="ODJ38" s="4560"/>
      <c r="ODK38" s="4560"/>
      <c r="ODL38" s="4560"/>
      <c r="ODM38" s="4560"/>
      <c r="ODN38" s="4560"/>
      <c r="ODO38" s="4560"/>
      <c r="ODP38" s="4560"/>
      <c r="ODQ38" s="4560"/>
      <c r="ODR38" s="4560"/>
      <c r="ODS38" s="4560"/>
      <c r="ODT38" s="4560"/>
      <c r="ODU38" s="4560"/>
      <c r="ODV38" s="4560"/>
      <c r="ODW38" s="4560"/>
      <c r="ODX38" s="4560"/>
      <c r="ODY38" s="4560"/>
      <c r="ODZ38" s="4560"/>
      <c r="OEA38" s="4560"/>
      <c r="OEB38" s="4560"/>
      <c r="OEC38" s="4560"/>
      <c r="OED38" s="4560"/>
      <c r="OEE38" s="4560"/>
      <c r="OEF38" s="4560"/>
      <c r="OEG38" s="4560"/>
      <c r="OEH38" s="4560"/>
      <c r="OEI38" s="4560"/>
      <c r="OEJ38" s="4560"/>
      <c r="OEK38" s="4560"/>
      <c r="OEL38" s="4560"/>
      <c r="OEM38" s="4560"/>
      <c r="OEN38" s="4560"/>
      <c r="OEO38" s="4560"/>
      <c r="OEP38" s="4560"/>
      <c r="OEQ38" s="4560"/>
      <c r="OER38" s="4560"/>
      <c r="OES38" s="4560"/>
      <c r="OET38" s="4560"/>
      <c r="OEU38" s="4560"/>
      <c r="OEV38" s="4560"/>
      <c r="OEW38" s="4560"/>
      <c r="OEX38" s="4560"/>
      <c r="OEY38" s="4560"/>
      <c r="OEZ38" s="4560"/>
      <c r="OFA38" s="4560"/>
      <c r="OFB38" s="4560"/>
      <c r="OFC38" s="4560"/>
      <c r="OFD38" s="4560"/>
      <c r="OFE38" s="4560"/>
      <c r="OFF38" s="4560"/>
      <c r="OFG38" s="4560"/>
      <c r="OFH38" s="4560"/>
      <c r="OFI38" s="4560"/>
      <c r="OFJ38" s="4560"/>
      <c r="OFK38" s="4560"/>
      <c r="OFL38" s="4560"/>
      <c r="OFM38" s="4560"/>
      <c r="OFN38" s="4560"/>
      <c r="OFO38" s="4560"/>
      <c r="OFP38" s="4560"/>
      <c r="OFQ38" s="4560"/>
      <c r="OFR38" s="4560"/>
      <c r="OFS38" s="4560"/>
      <c r="OFT38" s="4560"/>
      <c r="OFU38" s="4560"/>
      <c r="OFV38" s="4560"/>
      <c r="OFW38" s="4560"/>
      <c r="OFX38" s="4560"/>
      <c r="OFY38" s="4560"/>
      <c r="OFZ38" s="4560"/>
      <c r="OGA38" s="4560"/>
      <c r="OGB38" s="4560"/>
      <c r="OGC38" s="4560"/>
      <c r="OGD38" s="4560"/>
      <c r="OGE38" s="4560"/>
      <c r="OGF38" s="4560"/>
      <c r="OGG38" s="4560"/>
      <c r="OGH38" s="4560"/>
      <c r="OGI38" s="4560"/>
      <c r="OGJ38" s="4560"/>
      <c r="OGK38" s="4560"/>
      <c r="OGL38" s="4560"/>
      <c r="OGM38" s="4560"/>
      <c r="OGN38" s="4560"/>
      <c r="OGO38" s="4560"/>
      <c r="OGP38" s="4560"/>
      <c r="OGQ38" s="4560"/>
      <c r="OGR38" s="4560"/>
      <c r="OGS38" s="4560"/>
      <c r="OGT38" s="4560"/>
      <c r="OGU38" s="4560"/>
      <c r="OGV38" s="4560"/>
      <c r="OGW38" s="4560"/>
      <c r="OGX38" s="4560"/>
      <c r="OGY38" s="4560"/>
      <c r="OGZ38" s="4560"/>
      <c r="OHA38" s="4560"/>
      <c r="OHB38" s="4560"/>
      <c r="OHC38" s="4560"/>
      <c r="OHD38" s="4560"/>
      <c r="OHE38" s="4560"/>
      <c r="OHF38" s="4560"/>
      <c r="OHG38" s="4560"/>
      <c r="OHH38" s="4560"/>
      <c r="OHI38" s="4560"/>
      <c r="OHJ38" s="4560"/>
      <c r="OHK38" s="4560"/>
      <c r="OHL38" s="4560"/>
      <c r="OHM38" s="4560"/>
      <c r="OHN38" s="4560"/>
      <c r="OHO38" s="4560"/>
      <c r="OHP38" s="4560"/>
      <c r="OHQ38" s="4560"/>
      <c r="OHR38" s="4560"/>
      <c r="OHS38" s="4560"/>
      <c r="OHT38" s="4560"/>
      <c r="OHU38" s="4560"/>
      <c r="OHV38" s="4560"/>
      <c r="OHW38" s="4560"/>
      <c r="OHX38" s="4560"/>
      <c r="OHY38" s="4560"/>
      <c r="OHZ38" s="4560"/>
      <c r="OIA38" s="4560"/>
      <c r="OIB38" s="4560"/>
      <c r="OIC38" s="4560"/>
      <c r="OID38" s="4560"/>
      <c r="OIE38" s="4560"/>
      <c r="OIF38" s="4560"/>
      <c r="OIG38" s="4560"/>
      <c r="OIH38" s="4560"/>
      <c r="OII38" s="4560"/>
      <c r="OIJ38" s="4560"/>
      <c r="OIK38" s="4560"/>
      <c r="OIL38" s="4560"/>
      <c r="OIM38" s="4560"/>
      <c r="OIN38" s="4560"/>
      <c r="OIO38" s="4560"/>
      <c r="OIP38" s="4560"/>
      <c r="OIQ38" s="4560"/>
      <c r="OIR38" s="4560"/>
      <c r="OIS38" s="4560"/>
      <c r="OIT38" s="4560"/>
      <c r="OIU38" s="4560"/>
      <c r="OIV38" s="4560"/>
      <c r="OIW38" s="4560"/>
      <c r="OIX38" s="4560"/>
      <c r="OIY38" s="4560"/>
      <c r="OIZ38" s="4560"/>
      <c r="OJA38" s="4560"/>
      <c r="OJB38" s="4560"/>
      <c r="OJC38" s="4560"/>
      <c r="OJD38" s="4560"/>
      <c r="OJE38" s="4560"/>
      <c r="OJF38" s="4560"/>
      <c r="OJG38" s="4560"/>
      <c r="OJH38" s="4560"/>
      <c r="OJI38" s="4560"/>
      <c r="OJJ38" s="4560"/>
      <c r="OJK38" s="4560"/>
      <c r="OJL38" s="4560"/>
      <c r="OJM38" s="4560"/>
      <c r="OJN38" s="4560"/>
      <c r="OJO38" s="4560"/>
      <c r="OJP38" s="4560"/>
      <c r="OJQ38" s="4560"/>
      <c r="OJR38" s="4560"/>
      <c r="OJS38" s="4560"/>
      <c r="OJT38" s="4560"/>
      <c r="OJU38" s="4560"/>
      <c r="OJV38" s="4560"/>
      <c r="OJW38" s="4560"/>
      <c r="OJX38" s="4560"/>
      <c r="OJY38" s="4560"/>
      <c r="OJZ38" s="4560"/>
      <c r="OKA38" s="4560"/>
      <c r="OKB38" s="4560"/>
      <c r="OKC38" s="4560"/>
      <c r="OKD38" s="4560"/>
      <c r="OKE38" s="4560"/>
      <c r="OKF38" s="4560"/>
      <c r="OKG38" s="4560"/>
      <c r="OKH38" s="4560"/>
      <c r="OKI38" s="4560"/>
      <c r="OKJ38" s="4560"/>
      <c r="OKK38" s="4560"/>
      <c r="OKL38" s="4560"/>
      <c r="OKM38" s="4560"/>
      <c r="OKN38" s="4560"/>
      <c r="OKO38" s="4560"/>
      <c r="OKP38" s="4560"/>
      <c r="OKQ38" s="4560"/>
      <c r="OKR38" s="4560"/>
      <c r="OKS38" s="4560"/>
      <c r="OKT38" s="4560"/>
      <c r="OKU38" s="4560"/>
      <c r="OKV38" s="4560"/>
      <c r="OKW38" s="4560"/>
      <c r="OKX38" s="4560"/>
      <c r="OKY38" s="4560"/>
      <c r="OKZ38" s="4560"/>
      <c r="OLA38" s="4560"/>
      <c r="OLB38" s="4560"/>
      <c r="OLC38" s="4560"/>
      <c r="OLD38" s="4560"/>
      <c r="OLE38" s="4560"/>
      <c r="OLF38" s="4560"/>
      <c r="OLG38" s="4560"/>
      <c r="OLH38" s="4560"/>
      <c r="OLI38" s="4560"/>
      <c r="OLJ38" s="4560"/>
      <c r="OLK38" s="4560"/>
      <c r="OLL38" s="4560"/>
      <c r="OLM38" s="4560"/>
      <c r="OLN38" s="4560"/>
      <c r="OLO38" s="4560"/>
      <c r="OLP38" s="4560"/>
      <c r="OLQ38" s="4560"/>
      <c r="OLR38" s="4560"/>
      <c r="OLS38" s="4560"/>
      <c r="OLT38" s="4560"/>
      <c r="OLU38" s="4560"/>
      <c r="OLV38" s="4560"/>
      <c r="OLW38" s="4560"/>
      <c r="OLX38" s="4560"/>
      <c r="OLY38" s="4560"/>
      <c r="OLZ38" s="4560"/>
      <c r="OMA38" s="4560"/>
      <c r="OMB38" s="4560"/>
      <c r="OMC38" s="4560"/>
      <c r="OMD38" s="4560"/>
      <c r="OME38" s="4560"/>
      <c r="OMF38" s="4560"/>
      <c r="OMG38" s="4560"/>
      <c r="OMH38" s="4560"/>
      <c r="OMI38" s="4560"/>
      <c r="OMJ38" s="4560"/>
      <c r="OMK38" s="4560"/>
      <c r="OML38" s="4560"/>
      <c r="OMM38" s="4560"/>
      <c r="OMN38" s="4560"/>
      <c r="OMO38" s="4560"/>
      <c r="OMP38" s="4560"/>
      <c r="OMQ38" s="4560"/>
      <c r="OMR38" s="4560"/>
      <c r="OMS38" s="4560"/>
      <c r="OMT38" s="4560"/>
      <c r="OMU38" s="4560"/>
      <c r="OMV38" s="4560"/>
      <c r="OMW38" s="4560"/>
      <c r="OMX38" s="4560"/>
      <c r="OMY38" s="4560"/>
      <c r="OMZ38" s="4560"/>
      <c r="ONA38" s="4560"/>
      <c r="ONB38" s="4560"/>
      <c r="ONC38" s="4560"/>
      <c r="OND38" s="4560"/>
      <c r="ONE38" s="4560"/>
      <c r="ONF38" s="4560"/>
      <c r="ONG38" s="4560"/>
      <c r="ONH38" s="4560"/>
      <c r="ONI38" s="4560"/>
      <c r="ONJ38" s="4560"/>
      <c r="ONK38" s="4560"/>
      <c r="ONL38" s="4560"/>
      <c r="ONM38" s="4560"/>
      <c r="ONN38" s="4560"/>
      <c r="ONO38" s="4560"/>
      <c r="ONP38" s="4560"/>
      <c r="ONQ38" s="4560"/>
      <c r="ONR38" s="4560"/>
      <c r="ONS38" s="4560"/>
      <c r="ONT38" s="4560"/>
      <c r="ONU38" s="4560"/>
      <c r="ONV38" s="4560"/>
      <c r="ONW38" s="4560"/>
      <c r="ONX38" s="4560"/>
      <c r="ONY38" s="4560"/>
      <c r="ONZ38" s="4560"/>
      <c r="OOA38" s="4560"/>
      <c r="OOB38" s="4560"/>
      <c r="OOC38" s="4560"/>
      <c r="OOD38" s="4560"/>
      <c r="OOE38" s="4560"/>
      <c r="OOF38" s="4560"/>
      <c r="OOG38" s="4560"/>
      <c r="OOH38" s="4560"/>
      <c r="OOI38" s="4560"/>
      <c r="OOJ38" s="4560"/>
      <c r="OOK38" s="4560"/>
      <c r="OOL38" s="4560"/>
      <c r="OOM38" s="4560"/>
      <c r="OON38" s="4560"/>
      <c r="OOO38" s="4560"/>
      <c r="OOP38" s="4560"/>
      <c r="OOQ38" s="4560"/>
      <c r="OOR38" s="4560"/>
      <c r="OOS38" s="4560"/>
      <c r="OOT38" s="4560"/>
      <c r="OOU38" s="4560"/>
      <c r="OOV38" s="4560"/>
      <c r="OOW38" s="4560"/>
      <c r="OOX38" s="4560"/>
      <c r="OOY38" s="4560"/>
      <c r="OOZ38" s="4560"/>
      <c r="OPA38" s="4560"/>
      <c r="OPB38" s="4560"/>
      <c r="OPC38" s="4560"/>
      <c r="OPD38" s="4560"/>
      <c r="OPE38" s="4560"/>
      <c r="OPF38" s="4560"/>
      <c r="OPG38" s="4560"/>
      <c r="OPH38" s="4560"/>
      <c r="OPI38" s="4560"/>
      <c r="OPJ38" s="4560"/>
      <c r="OPK38" s="4560"/>
      <c r="OPL38" s="4560"/>
      <c r="OPM38" s="4560"/>
      <c r="OPN38" s="4560"/>
      <c r="OPO38" s="4560"/>
      <c r="OPP38" s="4560"/>
      <c r="OPQ38" s="4560"/>
      <c r="OPR38" s="4560"/>
      <c r="OPS38" s="4560"/>
      <c r="OPT38" s="4560"/>
      <c r="OPU38" s="4560"/>
      <c r="OPV38" s="4560"/>
      <c r="OPW38" s="4560"/>
      <c r="OPX38" s="4560"/>
      <c r="OPY38" s="4560"/>
      <c r="OPZ38" s="4560"/>
      <c r="OQA38" s="4560"/>
      <c r="OQB38" s="4560"/>
      <c r="OQC38" s="4560"/>
      <c r="OQD38" s="4560"/>
      <c r="OQE38" s="4560"/>
      <c r="OQF38" s="4560"/>
      <c r="OQG38" s="4560"/>
      <c r="OQH38" s="4560"/>
      <c r="OQI38" s="4560"/>
      <c r="OQJ38" s="4560"/>
      <c r="OQK38" s="4560"/>
      <c r="OQL38" s="4560"/>
      <c r="OQM38" s="4560"/>
      <c r="OQN38" s="4560"/>
      <c r="OQO38" s="4560"/>
      <c r="OQP38" s="4560"/>
      <c r="OQQ38" s="4560"/>
      <c r="OQR38" s="4560"/>
      <c r="OQS38" s="4560"/>
      <c r="OQT38" s="4560"/>
      <c r="OQU38" s="4560"/>
      <c r="OQV38" s="4560"/>
      <c r="OQW38" s="4560"/>
      <c r="OQX38" s="4560"/>
      <c r="OQY38" s="4560"/>
      <c r="OQZ38" s="4560"/>
      <c r="ORA38" s="4560"/>
      <c r="ORB38" s="4560"/>
      <c r="ORC38" s="4560"/>
      <c r="ORD38" s="4560"/>
      <c r="ORE38" s="4560"/>
      <c r="ORF38" s="4560"/>
      <c r="ORG38" s="4560"/>
      <c r="ORH38" s="4560"/>
      <c r="ORI38" s="4560"/>
      <c r="ORJ38" s="4560"/>
      <c r="ORK38" s="4560"/>
      <c r="ORL38" s="4560"/>
      <c r="ORM38" s="4560"/>
      <c r="ORN38" s="4560"/>
      <c r="ORO38" s="4560"/>
      <c r="ORP38" s="4560"/>
      <c r="ORQ38" s="4560"/>
      <c r="ORR38" s="4560"/>
      <c r="ORS38" s="4560"/>
      <c r="ORT38" s="4560"/>
      <c r="ORU38" s="4560"/>
      <c r="ORV38" s="4560"/>
      <c r="ORW38" s="4560"/>
      <c r="ORX38" s="4560"/>
      <c r="ORY38" s="4560"/>
      <c r="ORZ38" s="4560"/>
      <c r="OSA38" s="4560"/>
      <c r="OSB38" s="4560"/>
      <c r="OSC38" s="4560"/>
      <c r="OSD38" s="4560"/>
      <c r="OSE38" s="4560"/>
      <c r="OSF38" s="4560"/>
      <c r="OSG38" s="4560"/>
      <c r="OSH38" s="4560"/>
      <c r="OSI38" s="4560"/>
      <c r="OSJ38" s="4560"/>
      <c r="OSK38" s="4560"/>
      <c r="OSL38" s="4560"/>
      <c r="OSM38" s="4560"/>
      <c r="OSN38" s="4560"/>
      <c r="OSO38" s="4560"/>
      <c r="OSP38" s="4560"/>
      <c r="OSQ38" s="4560"/>
      <c r="OSR38" s="4560"/>
      <c r="OSS38" s="4560"/>
      <c r="OST38" s="4560"/>
      <c r="OSU38" s="4560"/>
      <c r="OSV38" s="4560"/>
      <c r="OSW38" s="4560"/>
      <c r="OSX38" s="4560"/>
      <c r="OSY38" s="4560"/>
      <c r="OSZ38" s="4560"/>
      <c r="OTA38" s="4560"/>
      <c r="OTB38" s="4560"/>
      <c r="OTC38" s="4560"/>
      <c r="OTD38" s="4560"/>
      <c r="OTE38" s="4560"/>
      <c r="OTF38" s="4560"/>
      <c r="OTG38" s="4560"/>
      <c r="OTH38" s="4560"/>
      <c r="OTI38" s="4560"/>
      <c r="OTJ38" s="4560"/>
      <c r="OTK38" s="4560"/>
      <c r="OTL38" s="4560"/>
      <c r="OTM38" s="4560"/>
      <c r="OTN38" s="4560"/>
      <c r="OTO38" s="4560"/>
      <c r="OTP38" s="4560"/>
      <c r="OTQ38" s="4560"/>
      <c r="OTR38" s="4560"/>
      <c r="OTS38" s="4560"/>
      <c r="OTT38" s="4560"/>
      <c r="OTU38" s="4560"/>
      <c r="OTV38" s="4560"/>
      <c r="OTW38" s="4560"/>
      <c r="OTX38" s="4560"/>
      <c r="OTY38" s="4560"/>
      <c r="OTZ38" s="4560"/>
      <c r="OUA38" s="4560"/>
      <c r="OUB38" s="4560"/>
      <c r="OUC38" s="4560"/>
      <c r="OUD38" s="4560"/>
      <c r="OUE38" s="4560"/>
      <c r="OUF38" s="4560"/>
      <c r="OUG38" s="4560"/>
      <c r="OUH38" s="4560"/>
      <c r="OUI38" s="4560"/>
      <c r="OUJ38" s="4560"/>
      <c r="OUK38" s="4560"/>
      <c r="OUL38" s="4560"/>
      <c r="OUM38" s="4560"/>
      <c r="OUN38" s="4560"/>
      <c r="OUO38" s="4560"/>
      <c r="OUP38" s="4560"/>
      <c r="OUQ38" s="4560"/>
      <c r="OUR38" s="4560"/>
      <c r="OUS38" s="4560"/>
      <c r="OUT38" s="4560"/>
      <c r="OUU38" s="4560"/>
      <c r="OUV38" s="4560"/>
      <c r="OUW38" s="4560"/>
      <c r="OUX38" s="4560"/>
      <c r="OUY38" s="4560"/>
      <c r="OUZ38" s="4560"/>
      <c r="OVA38" s="4560"/>
      <c r="OVB38" s="4560"/>
      <c r="OVC38" s="4560"/>
      <c r="OVD38" s="4560"/>
      <c r="OVE38" s="4560"/>
      <c r="OVF38" s="4560"/>
      <c r="OVG38" s="4560"/>
      <c r="OVH38" s="4560"/>
      <c r="OVI38" s="4560"/>
      <c r="OVJ38" s="4560"/>
      <c r="OVK38" s="4560"/>
      <c r="OVL38" s="4560"/>
      <c r="OVM38" s="4560"/>
      <c r="OVN38" s="4560"/>
      <c r="OVO38" s="4560"/>
      <c r="OVP38" s="4560"/>
      <c r="OVQ38" s="4560"/>
      <c r="OVR38" s="4560"/>
      <c r="OVS38" s="4560"/>
      <c r="OVT38" s="4560"/>
      <c r="OVU38" s="4560"/>
      <c r="OVV38" s="4560"/>
      <c r="OVW38" s="4560"/>
      <c r="OVX38" s="4560"/>
      <c r="OVY38" s="4560"/>
      <c r="OVZ38" s="4560"/>
      <c r="OWA38" s="4560"/>
      <c r="OWB38" s="4560"/>
      <c r="OWC38" s="4560"/>
      <c r="OWD38" s="4560"/>
      <c r="OWE38" s="4560"/>
      <c r="OWF38" s="4560"/>
      <c r="OWG38" s="4560"/>
      <c r="OWH38" s="4560"/>
      <c r="OWI38" s="4560"/>
      <c r="OWJ38" s="4560"/>
      <c r="OWK38" s="4560"/>
      <c r="OWL38" s="4560"/>
      <c r="OWM38" s="4560"/>
      <c r="OWN38" s="4560"/>
      <c r="OWO38" s="4560"/>
      <c r="OWP38" s="4560"/>
      <c r="OWQ38" s="4560"/>
      <c r="OWR38" s="4560"/>
      <c r="OWS38" s="4560"/>
      <c r="OWT38" s="4560"/>
      <c r="OWU38" s="4560"/>
      <c r="OWV38" s="4560"/>
      <c r="OWW38" s="4560"/>
      <c r="OWX38" s="4560"/>
      <c r="OWY38" s="4560"/>
      <c r="OWZ38" s="4560"/>
      <c r="OXA38" s="4560"/>
      <c r="OXB38" s="4560"/>
      <c r="OXC38" s="4560"/>
      <c r="OXD38" s="4560"/>
      <c r="OXE38" s="4560"/>
      <c r="OXF38" s="4560"/>
      <c r="OXG38" s="4560"/>
      <c r="OXH38" s="4560"/>
      <c r="OXI38" s="4560"/>
      <c r="OXJ38" s="4560"/>
      <c r="OXK38" s="4560"/>
      <c r="OXL38" s="4560"/>
      <c r="OXM38" s="4560"/>
      <c r="OXN38" s="4560"/>
      <c r="OXO38" s="4560"/>
      <c r="OXP38" s="4560"/>
      <c r="OXQ38" s="4560"/>
      <c r="OXR38" s="4560"/>
      <c r="OXS38" s="4560"/>
      <c r="OXT38" s="4560"/>
      <c r="OXU38" s="4560"/>
      <c r="OXV38" s="4560"/>
      <c r="OXW38" s="4560"/>
      <c r="OXX38" s="4560"/>
      <c r="OXY38" s="4560"/>
      <c r="OXZ38" s="4560"/>
      <c r="OYA38" s="4560"/>
      <c r="OYB38" s="4560"/>
      <c r="OYC38" s="4560"/>
      <c r="OYD38" s="4560"/>
      <c r="OYE38" s="4560"/>
      <c r="OYF38" s="4560"/>
      <c r="OYG38" s="4560"/>
      <c r="OYH38" s="4560"/>
      <c r="OYI38" s="4560"/>
      <c r="OYJ38" s="4560"/>
      <c r="OYK38" s="4560"/>
      <c r="OYL38" s="4560"/>
      <c r="OYM38" s="4560"/>
      <c r="OYN38" s="4560"/>
      <c r="OYO38" s="4560"/>
      <c r="OYP38" s="4560"/>
      <c r="OYQ38" s="4560"/>
      <c r="OYR38" s="4560"/>
      <c r="OYS38" s="4560"/>
      <c r="OYT38" s="4560"/>
      <c r="OYU38" s="4560"/>
      <c r="OYV38" s="4560"/>
      <c r="OYW38" s="4560"/>
      <c r="OYX38" s="4560"/>
      <c r="OYY38" s="4560"/>
      <c r="OYZ38" s="4560"/>
      <c r="OZA38" s="4560"/>
      <c r="OZB38" s="4560"/>
      <c r="OZC38" s="4560"/>
      <c r="OZD38" s="4560"/>
      <c r="OZE38" s="4560"/>
      <c r="OZF38" s="4560"/>
      <c r="OZG38" s="4560"/>
      <c r="OZH38" s="4560"/>
      <c r="OZI38" s="4560"/>
      <c r="OZJ38" s="4560"/>
      <c r="OZK38" s="4560"/>
      <c r="OZL38" s="4560"/>
      <c r="OZM38" s="4560"/>
      <c r="OZN38" s="4560"/>
      <c r="OZO38" s="4560"/>
      <c r="OZP38" s="4560"/>
      <c r="OZQ38" s="4560"/>
      <c r="OZR38" s="4560"/>
      <c r="OZS38" s="4560"/>
      <c r="OZT38" s="4560"/>
      <c r="OZU38" s="4560"/>
      <c r="OZV38" s="4560"/>
      <c r="OZW38" s="4560"/>
      <c r="OZX38" s="4560"/>
      <c r="OZY38" s="4560"/>
      <c r="OZZ38" s="4560"/>
      <c r="PAA38" s="4560"/>
      <c r="PAB38" s="4560"/>
      <c r="PAC38" s="4560"/>
      <c r="PAD38" s="4560"/>
      <c r="PAE38" s="4560"/>
      <c r="PAF38" s="4560"/>
      <c r="PAG38" s="4560"/>
      <c r="PAH38" s="4560"/>
      <c r="PAI38" s="4560"/>
      <c r="PAJ38" s="4560"/>
      <c r="PAK38" s="4560"/>
      <c r="PAL38" s="4560"/>
      <c r="PAM38" s="4560"/>
      <c r="PAN38" s="4560"/>
      <c r="PAO38" s="4560"/>
      <c r="PAP38" s="4560"/>
      <c r="PAQ38" s="4560"/>
      <c r="PAR38" s="4560"/>
      <c r="PAS38" s="4560"/>
      <c r="PAT38" s="4560"/>
      <c r="PAU38" s="4560"/>
      <c r="PAV38" s="4560"/>
      <c r="PAW38" s="4560"/>
      <c r="PAX38" s="4560"/>
      <c r="PAY38" s="4560"/>
      <c r="PAZ38" s="4560"/>
      <c r="PBA38" s="4560"/>
      <c r="PBB38" s="4560"/>
      <c r="PBC38" s="4560"/>
      <c r="PBD38" s="4560"/>
      <c r="PBE38" s="4560"/>
      <c r="PBF38" s="4560"/>
      <c r="PBG38" s="4560"/>
      <c r="PBH38" s="4560"/>
      <c r="PBI38" s="4560"/>
      <c r="PBJ38" s="4560"/>
      <c r="PBK38" s="4560"/>
      <c r="PBL38" s="4560"/>
      <c r="PBM38" s="4560"/>
      <c r="PBN38" s="4560"/>
      <c r="PBO38" s="4560"/>
      <c r="PBP38" s="4560"/>
      <c r="PBQ38" s="4560"/>
      <c r="PBR38" s="4560"/>
      <c r="PBS38" s="4560"/>
      <c r="PBT38" s="4560"/>
      <c r="PBU38" s="4560"/>
      <c r="PBV38" s="4560"/>
      <c r="PBW38" s="4560"/>
      <c r="PBX38" s="4560"/>
      <c r="PBY38" s="4560"/>
      <c r="PBZ38" s="4560"/>
      <c r="PCA38" s="4560"/>
      <c r="PCB38" s="4560"/>
      <c r="PCC38" s="4560"/>
      <c r="PCD38" s="4560"/>
      <c r="PCE38" s="4560"/>
      <c r="PCF38" s="4560"/>
      <c r="PCG38" s="4560"/>
      <c r="PCH38" s="4560"/>
      <c r="PCI38" s="4560"/>
      <c r="PCJ38" s="4560"/>
      <c r="PCK38" s="4560"/>
      <c r="PCL38" s="4560"/>
      <c r="PCM38" s="4560"/>
      <c r="PCN38" s="4560"/>
      <c r="PCO38" s="4560"/>
      <c r="PCP38" s="4560"/>
      <c r="PCQ38" s="4560"/>
      <c r="PCR38" s="4560"/>
      <c r="PCS38" s="4560"/>
      <c r="PCT38" s="4560"/>
      <c r="PCU38" s="4560"/>
      <c r="PCV38" s="4560"/>
      <c r="PCW38" s="4560"/>
      <c r="PCX38" s="4560"/>
      <c r="PCY38" s="4560"/>
      <c r="PCZ38" s="4560"/>
      <c r="PDA38" s="4560"/>
      <c r="PDB38" s="4560"/>
      <c r="PDC38" s="4560"/>
      <c r="PDD38" s="4560"/>
      <c r="PDE38" s="4560"/>
      <c r="PDF38" s="4560"/>
      <c r="PDG38" s="4560"/>
      <c r="PDH38" s="4560"/>
      <c r="PDI38" s="4560"/>
      <c r="PDJ38" s="4560"/>
      <c r="PDK38" s="4560"/>
      <c r="PDL38" s="4560"/>
      <c r="PDM38" s="4560"/>
      <c r="PDN38" s="4560"/>
      <c r="PDO38" s="4560"/>
      <c r="PDP38" s="4560"/>
      <c r="PDQ38" s="4560"/>
      <c r="PDR38" s="4560"/>
      <c r="PDS38" s="4560"/>
      <c r="PDT38" s="4560"/>
      <c r="PDU38" s="4560"/>
      <c r="PDV38" s="4560"/>
      <c r="PDW38" s="4560"/>
      <c r="PDX38" s="4560"/>
      <c r="PDY38" s="4560"/>
      <c r="PDZ38" s="4560"/>
      <c r="PEA38" s="4560"/>
      <c r="PEB38" s="4560"/>
      <c r="PEC38" s="4560"/>
      <c r="PED38" s="4560"/>
      <c r="PEE38" s="4560"/>
      <c r="PEF38" s="4560"/>
      <c r="PEG38" s="4560"/>
      <c r="PEH38" s="4560"/>
      <c r="PEI38" s="4560"/>
      <c r="PEJ38" s="4560"/>
      <c r="PEK38" s="4560"/>
      <c r="PEL38" s="4560"/>
      <c r="PEM38" s="4560"/>
      <c r="PEN38" s="4560"/>
      <c r="PEO38" s="4560"/>
      <c r="PEP38" s="4560"/>
      <c r="PEQ38" s="4560"/>
      <c r="PER38" s="4560"/>
      <c r="PES38" s="4560"/>
      <c r="PET38" s="4560"/>
      <c r="PEU38" s="4560"/>
      <c r="PEV38" s="4560"/>
      <c r="PEW38" s="4560"/>
      <c r="PEX38" s="4560"/>
      <c r="PEY38" s="4560"/>
      <c r="PEZ38" s="4560"/>
      <c r="PFA38" s="4560"/>
      <c r="PFB38" s="4560"/>
      <c r="PFC38" s="4560"/>
      <c r="PFD38" s="4560"/>
      <c r="PFE38" s="4560"/>
      <c r="PFF38" s="4560"/>
      <c r="PFG38" s="4560"/>
      <c r="PFH38" s="4560"/>
      <c r="PFI38" s="4560"/>
      <c r="PFJ38" s="4560"/>
      <c r="PFK38" s="4560"/>
      <c r="PFL38" s="4560"/>
      <c r="PFM38" s="4560"/>
      <c r="PFN38" s="4560"/>
      <c r="PFO38" s="4560"/>
      <c r="PFP38" s="4560"/>
      <c r="PFQ38" s="4560"/>
      <c r="PFR38" s="4560"/>
      <c r="PFS38" s="4560"/>
      <c r="PFT38" s="4560"/>
      <c r="PFU38" s="4560"/>
      <c r="PFV38" s="4560"/>
      <c r="PFW38" s="4560"/>
      <c r="PFX38" s="4560"/>
      <c r="PFY38" s="4560"/>
      <c r="PFZ38" s="4560"/>
      <c r="PGA38" s="4560"/>
      <c r="PGB38" s="4560"/>
      <c r="PGC38" s="4560"/>
      <c r="PGD38" s="4560"/>
      <c r="PGE38" s="4560"/>
      <c r="PGF38" s="4560"/>
      <c r="PGG38" s="4560"/>
      <c r="PGH38" s="4560"/>
      <c r="PGI38" s="4560"/>
      <c r="PGJ38" s="4560"/>
      <c r="PGK38" s="4560"/>
      <c r="PGL38" s="4560"/>
      <c r="PGM38" s="4560"/>
      <c r="PGN38" s="4560"/>
      <c r="PGO38" s="4560"/>
      <c r="PGP38" s="4560"/>
      <c r="PGQ38" s="4560"/>
      <c r="PGR38" s="4560"/>
      <c r="PGS38" s="4560"/>
      <c r="PGT38" s="4560"/>
      <c r="PGU38" s="4560"/>
      <c r="PGV38" s="4560"/>
      <c r="PGW38" s="4560"/>
      <c r="PGX38" s="4560"/>
      <c r="PGY38" s="4560"/>
      <c r="PGZ38" s="4560"/>
      <c r="PHA38" s="4560"/>
      <c r="PHB38" s="4560"/>
      <c r="PHC38" s="4560"/>
      <c r="PHD38" s="4560"/>
      <c r="PHE38" s="4560"/>
      <c r="PHF38" s="4560"/>
      <c r="PHG38" s="4560"/>
      <c r="PHH38" s="4560"/>
      <c r="PHI38" s="4560"/>
      <c r="PHJ38" s="4560"/>
      <c r="PHK38" s="4560"/>
      <c r="PHL38" s="4560"/>
      <c r="PHM38" s="4560"/>
      <c r="PHN38" s="4560"/>
      <c r="PHO38" s="4560"/>
      <c r="PHP38" s="4560"/>
      <c r="PHQ38" s="4560"/>
      <c r="PHR38" s="4560"/>
      <c r="PHS38" s="4560"/>
      <c r="PHT38" s="4560"/>
      <c r="PHU38" s="4560"/>
      <c r="PHV38" s="4560"/>
      <c r="PHW38" s="4560"/>
      <c r="PHX38" s="4560"/>
      <c r="PHY38" s="4560"/>
      <c r="PHZ38" s="4560"/>
      <c r="PIA38" s="4560"/>
      <c r="PIB38" s="4560"/>
      <c r="PIC38" s="4560"/>
      <c r="PID38" s="4560"/>
      <c r="PIE38" s="4560"/>
      <c r="PIF38" s="4560"/>
      <c r="PIG38" s="4560"/>
      <c r="PIH38" s="4560"/>
      <c r="PII38" s="4560"/>
      <c r="PIJ38" s="4560"/>
      <c r="PIK38" s="4560"/>
      <c r="PIL38" s="4560"/>
      <c r="PIM38" s="4560"/>
      <c r="PIN38" s="4560"/>
      <c r="PIO38" s="4560"/>
      <c r="PIP38" s="4560"/>
      <c r="PIQ38" s="4560"/>
      <c r="PIR38" s="4560"/>
      <c r="PIS38" s="4560"/>
      <c r="PIT38" s="4560"/>
      <c r="PIU38" s="4560"/>
      <c r="PIV38" s="4560"/>
      <c r="PIW38" s="4560"/>
      <c r="PIX38" s="4560"/>
      <c r="PIY38" s="4560"/>
      <c r="PIZ38" s="4560"/>
      <c r="PJA38" s="4560"/>
      <c r="PJB38" s="4560"/>
      <c r="PJC38" s="4560"/>
      <c r="PJD38" s="4560"/>
      <c r="PJE38" s="4560"/>
      <c r="PJF38" s="4560"/>
      <c r="PJG38" s="4560"/>
      <c r="PJH38" s="4560"/>
      <c r="PJI38" s="4560"/>
      <c r="PJJ38" s="4560"/>
      <c r="PJK38" s="4560"/>
      <c r="PJL38" s="4560"/>
      <c r="PJM38" s="4560"/>
      <c r="PJN38" s="4560"/>
      <c r="PJO38" s="4560"/>
      <c r="PJP38" s="4560"/>
      <c r="PJQ38" s="4560"/>
      <c r="PJR38" s="4560"/>
      <c r="PJS38" s="4560"/>
      <c r="PJT38" s="4560"/>
      <c r="PJU38" s="4560"/>
      <c r="PJV38" s="4560"/>
      <c r="PJW38" s="4560"/>
      <c r="PJX38" s="4560"/>
      <c r="PJY38" s="4560"/>
      <c r="PJZ38" s="4560"/>
      <c r="PKA38" s="4560"/>
      <c r="PKB38" s="4560"/>
      <c r="PKC38" s="4560"/>
      <c r="PKD38" s="4560"/>
      <c r="PKE38" s="4560"/>
      <c r="PKF38" s="4560"/>
      <c r="PKG38" s="4560"/>
      <c r="PKH38" s="4560"/>
      <c r="PKI38" s="4560"/>
      <c r="PKJ38" s="4560"/>
      <c r="PKK38" s="4560"/>
      <c r="PKL38" s="4560"/>
      <c r="PKM38" s="4560"/>
      <c r="PKN38" s="4560"/>
      <c r="PKO38" s="4560"/>
      <c r="PKP38" s="4560"/>
      <c r="PKQ38" s="4560"/>
      <c r="PKR38" s="4560"/>
      <c r="PKS38" s="4560"/>
      <c r="PKT38" s="4560"/>
      <c r="PKU38" s="4560"/>
      <c r="PKV38" s="4560"/>
      <c r="PKW38" s="4560"/>
      <c r="PKX38" s="4560"/>
      <c r="PKY38" s="4560"/>
      <c r="PKZ38" s="4560"/>
      <c r="PLA38" s="4560"/>
      <c r="PLB38" s="4560"/>
      <c r="PLC38" s="4560"/>
      <c r="PLD38" s="4560"/>
      <c r="PLE38" s="4560"/>
      <c r="PLF38" s="4560"/>
      <c r="PLG38" s="4560"/>
      <c r="PLH38" s="4560"/>
      <c r="PLI38" s="4560"/>
      <c r="PLJ38" s="4560"/>
      <c r="PLK38" s="4560"/>
      <c r="PLL38" s="4560"/>
      <c r="PLM38" s="4560"/>
      <c r="PLN38" s="4560"/>
      <c r="PLO38" s="4560"/>
      <c r="PLP38" s="4560"/>
      <c r="PLQ38" s="4560"/>
      <c r="PLR38" s="4560"/>
      <c r="PLS38" s="4560"/>
      <c r="PLT38" s="4560"/>
      <c r="PLU38" s="4560"/>
      <c r="PLV38" s="4560"/>
      <c r="PLW38" s="4560"/>
      <c r="PLX38" s="4560"/>
      <c r="PLY38" s="4560"/>
      <c r="PLZ38" s="4560"/>
      <c r="PMA38" s="4560"/>
      <c r="PMB38" s="4560"/>
      <c r="PMC38" s="4560"/>
      <c r="PMD38" s="4560"/>
      <c r="PME38" s="4560"/>
      <c r="PMF38" s="4560"/>
      <c r="PMG38" s="4560"/>
      <c r="PMH38" s="4560"/>
      <c r="PMI38" s="4560"/>
      <c r="PMJ38" s="4560"/>
      <c r="PMK38" s="4560"/>
      <c r="PML38" s="4560"/>
      <c r="PMM38" s="4560"/>
      <c r="PMN38" s="4560"/>
      <c r="PMO38" s="4560"/>
      <c r="PMP38" s="4560"/>
      <c r="PMQ38" s="4560"/>
      <c r="PMR38" s="4560"/>
      <c r="PMS38" s="4560"/>
      <c r="PMT38" s="4560"/>
      <c r="PMU38" s="4560"/>
      <c r="PMV38" s="4560"/>
      <c r="PMW38" s="4560"/>
      <c r="PMX38" s="4560"/>
      <c r="PMY38" s="4560"/>
      <c r="PMZ38" s="4560"/>
      <c r="PNA38" s="4560"/>
      <c r="PNB38" s="4560"/>
      <c r="PNC38" s="4560"/>
      <c r="PND38" s="4560"/>
      <c r="PNE38" s="4560"/>
      <c r="PNF38" s="4560"/>
      <c r="PNG38" s="4560"/>
      <c r="PNH38" s="4560"/>
      <c r="PNI38" s="4560"/>
      <c r="PNJ38" s="4560"/>
      <c r="PNK38" s="4560"/>
      <c r="PNL38" s="4560"/>
      <c r="PNM38" s="4560"/>
      <c r="PNN38" s="4560"/>
      <c r="PNO38" s="4560"/>
      <c r="PNP38" s="4560"/>
      <c r="PNQ38" s="4560"/>
      <c r="PNR38" s="4560"/>
      <c r="PNS38" s="4560"/>
      <c r="PNT38" s="4560"/>
      <c r="PNU38" s="4560"/>
      <c r="PNV38" s="4560"/>
      <c r="PNW38" s="4560"/>
      <c r="PNX38" s="4560"/>
      <c r="PNY38" s="4560"/>
      <c r="PNZ38" s="4560"/>
      <c r="POA38" s="4560"/>
      <c r="POB38" s="4560"/>
      <c r="POC38" s="4560"/>
      <c r="POD38" s="4560"/>
      <c r="POE38" s="4560"/>
      <c r="POF38" s="4560"/>
      <c r="POG38" s="4560"/>
      <c r="POH38" s="4560"/>
      <c r="POI38" s="4560"/>
      <c r="POJ38" s="4560"/>
      <c r="POK38" s="4560"/>
      <c r="POL38" s="4560"/>
      <c r="POM38" s="4560"/>
      <c r="PON38" s="4560"/>
      <c r="POO38" s="4560"/>
      <c r="POP38" s="4560"/>
      <c r="POQ38" s="4560"/>
      <c r="POR38" s="4560"/>
      <c r="POS38" s="4560"/>
      <c r="POT38" s="4560"/>
      <c r="POU38" s="4560"/>
      <c r="POV38" s="4560"/>
      <c r="POW38" s="4560"/>
      <c r="POX38" s="4560"/>
      <c r="POY38" s="4560"/>
      <c r="POZ38" s="4560"/>
      <c r="PPA38" s="4560"/>
      <c r="PPB38" s="4560"/>
      <c r="PPC38" s="4560"/>
      <c r="PPD38" s="4560"/>
      <c r="PPE38" s="4560"/>
      <c r="PPF38" s="4560"/>
      <c r="PPG38" s="4560"/>
      <c r="PPH38" s="4560"/>
      <c r="PPI38" s="4560"/>
      <c r="PPJ38" s="4560"/>
      <c r="PPK38" s="4560"/>
      <c r="PPL38" s="4560"/>
      <c r="PPM38" s="4560"/>
      <c r="PPN38" s="4560"/>
      <c r="PPO38" s="4560"/>
      <c r="PPP38" s="4560"/>
      <c r="PPQ38" s="4560"/>
      <c r="PPR38" s="4560"/>
      <c r="PPS38" s="4560"/>
      <c r="PPT38" s="4560"/>
      <c r="PPU38" s="4560"/>
      <c r="PPV38" s="4560"/>
      <c r="PPW38" s="4560"/>
      <c r="PPX38" s="4560"/>
      <c r="PPY38" s="4560"/>
      <c r="PPZ38" s="4560"/>
      <c r="PQA38" s="4560"/>
      <c r="PQB38" s="4560"/>
      <c r="PQC38" s="4560"/>
      <c r="PQD38" s="4560"/>
      <c r="PQE38" s="4560"/>
      <c r="PQF38" s="4560"/>
      <c r="PQG38" s="4560"/>
      <c r="PQH38" s="4560"/>
      <c r="PQI38" s="4560"/>
      <c r="PQJ38" s="4560"/>
      <c r="PQK38" s="4560"/>
      <c r="PQL38" s="4560"/>
      <c r="PQM38" s="4560"/>
      <c r="PQN38" s="4560"/>
      <c r="PQO38" s="4560"/>
      <c r="PQP38" s="4560"/>
      <c r="PQQ38" s="4560"/>
      <c r="PQR38" s="4560"/>
      <c r="PQS38" s="4560"/>
      <c r="PQT38" s="4560"/>
      <c r="PQU38" s="4560"/>
      <c r="PQV38" s="4560"/>
      <c r="PQW38" s="4560"/>
      <c r="PQX38" s="4560"/>
      <c r="PQY38" s="4560"/>
      <c r="PQZ38" s="4560"/>
      <c r="PRA38" s="4560"/>
      <c r="PRB38" s="4560"/>
      <c r="PRC38" s="4560"/>
      <c r="PRD38" s="4560"/>
      <c r="PRE38" s="4560"/>
      <c r="PRF38" s="4560"/>
      <c r="PRG38" s="4560"/>
      <c r="PRH38" s="4560"/>
      <c r="PRI38" s="4560"/>
      <c r="PRJ38" s="4560"/>
      <c r="PRK38" s="4560"/>
      <c r="PRL38" s="4560"/>
      <c r="PRM38" s="4560"/>
      <c r="PRN38" s="4560"/>
      <c r="PRO38" s="4560"/>
      <c r="PRP38" s="4560"/>
      <c r="PRQ38" s="4560"/>
      <c r="PRR38" s="4560"/>
      <c r="PRS38" s="4560"/>
      <c r="PRT38" s="4560"/>
      <c r="PRU38" s="4560"/>
      <c r="PRV38" s="4560"/>
      <c r="PRW38" s="4560"/>
      <c r="PRX38" s="4560"/>
      <c r="PRY38" s="4560"/>
      <c r="PRZ38" s="4560"/>
      <c r="PSA38" s="4560"/>
      <c r="PSB38" s="4560"/>
      <c r="PSC38" s="4560"/>
      <c r="PSD38" s="4560"/>
      <c r="PSE38" s="4560"/>
      <c r="PSF38" s="4560"/>
      <c r="PSG38" s="4560"/>
      <c r="PSH38" s="4560"/>
      <c r="PSI38" s="4560"/>
      <c r="PSJ38" s="4560"/>
      <c r="PSK38" s="4560"/>
      <c r="PSL38" s="4560"/>
      <c r="PSM38" s="4560"/>
      <c r="PSN38" s="4560"/>
      <c r="PSO38" s="4560"/>
      <c r="PSP38" s="4560"/>
      <c r="PSQ38" s="4560"/>
      <c r="PSR38" s="4560"/>
      <c r="PSS38" s="4560"/>
      <c r="PST38" s="4560"/>
      <c r="PSU38" s="4560"/>
      <c r="PSV38" s="4560"/>
      <c r="PSW38" s="4560"/>
      <c r="PSX38" s="4560"/>
      <c r="PSY38" s="4560"/>
      <c r="PSZ38" s="4560"/>
      <c r="PTA38" s="4560"/>
      <c r="PTB38" s="4560"/>
      <c r="PTC38" s="4560"/>
      <c r="PTD38" s="4560"/>
      <c r="PTE38" s="4560"/>
      <c r="PTF38" s="4560"/>
      <c r="PTG38" s="4560"/>
      <c r="PTH38" s="4560"/>
      <c r="PTI38" s="4560"/>
      <c r="PTJ38" s="4560"/>
      <c r="PTK38" s="4560"/>
      <c r="PTL38" s="4560"/>
      <c r="PTM38" s="4560"/>
      <c r="PTN38" s="4560"/>
      <c r="PTO38" s="4560"/>
      <c r="PTP38" s="4560"/>
      <c r="PTQ38" s="4560"/>
      <c r="PTR38" s="4560"/>
      <c r="PTS38" s="4560"/>
      <c r="PTT38" s="4560"/>
      <c r="PTU38" s="4560"/>
      <c r="PTV38" s="4560"/>
      <c r="PTW38" s="4560"/>
      <c r="PTX38" s="4560"/>
      <c r="PTY38" s="4560"/>
      <c r="PTZ38" s="4560"/>
      <c r="PUA38" s="4560"/>
      <c r="PUB38" s="4560"/>
      <c r="PUC38" s="4560"/>
      <c r="PUD38" s="4560"/>
      <c r="PUE38" s="4560"/>
      <c r="PUF38" s="4560"/>
      <c r="PUG38" s="4560"/>
      <c r="PUH38" s="4560"/>
      <c r="PUI38" s="4560"/>
      <c r="PUJ38" s="4560"/>
      <c r="PUK38" s="4560"/>
      <c r="PUL38" s="4560"/>
      <c r="PUM38" s="4560"/>
      <c r="PUN38" s="4560"/>
      <c r="PUO38" s="4560"/>
      <c r="PUP38" s="4560"/>
      <c r="PUQ38" s="4560"/>
      <c r="PUR38" s="4560"/>
      <c r="PUS38" s="4560"/>
      <c r="PUT38" s="4560"/>
      <c r="PUU38" s="4560"/>
      <c r="PUV38" s="4560"/>
      <c r="PUW38" s="4560"/>
      <c r="PUX38" s="4560"/>
      <c r="PUY38" s="4560"/>
      <c r="PUZ38" s="4560"/>
      <c r="PVA38" s="4560"/>
      <c r="PVB38" s="4560"/>
      <c r="PVC38" s="4560"/>
      <c r="PVD38" s="4560"/>
      <c r="PVE38" s="4560"/>
      <c r="PVF38" s="4560"/>
      <c r="PVG38" s="4560"/>
      <c r="PVH38" s="4560"/>
      <c r="PVI38" s="4560"/>
      <c r="PVJ38" s="4560"/>
      <c r="PVK38" s="4560"/>
      <c r="PVL38" s="4560"/>
      <c r="PVM38" s="4560"/>
      <c r="PVN38" s="4560"/>
      <c r="PVO38" s="4560"/>
      <c r="PVP38" s="4560"/>
      <c r="PVQ38" s="4560"/>
      <c r="PVR38" s="4560"/>
      <c r="PVS38" s="4560"/>
      <c r="PVT38" s="4560"/>
      <c r="PVU38" s="4560"/>
      <c r="PVV38" s="4560"/>
      <c r="PVW38" s="4560"/>
      <c r="PVX38" s="4560"/>
      <c r="PVY38" s="4560"/>
      <c r="PVZ38" s="4560"/>
      <c r="PWA38" s="4560"/>
      <c r="PWB38" s="4560"/>
      <c r="PWC38" s="4560"/>
      <c r="PWD38" s="4560"/>
      <c r="PWE38" s="4560"/>
      <c r="PWF38" s="4560"/>
      <c r="PWG38" s="4560"/>
      <c r="PWH38" s="4560"/>
      <c r="PWI38" s="4560"/>
      <c r="PWJ38" s="4560"/>
      <c r="PWK38" s="4560"/>
      <c r="PWL38" s="4560"/>
      <c r="PWM38" s="4560"/>
      <c r="PWN38" s="4560"/>
      <c r="PWO38" s="4560"/>
      <c r="PWP38" s="4560"/>
      <c r="PWQ38" s="4560"/>
      <c r="PWR38" s="4560"/>
      <c r="PWS38" s="4560"/>
      <c r="PWT38" s="4560"/>
      <c r="PWU38" s="4560"/>
      <c r="PWV38" s="4560"/>
      <c r="PWW38" s="4560"/>
      <c r="PWX38" s="4560"/>
      <c r="PWY38" s="4560"/>
      <c r="PWZ38" s="4560"/>
      <c r="PXA38" s="4560"/>
      <c r="PXB38" s="4560"/>
      <c r="PXC38" s="4560"/>
      <c r="PXD38" s="4560"/>
      <c r="PXE38" s="4560"/>
      <c r="PXF38" s="4560"/>
      <c r="PXG38" s="4560"/>
      <c r="PXH38" s="4560"/>
      <c r="PXI38" s="4560"/>
      <c r="PXJ38" s="4560"/>
      <c r="PXK38" s="4560"/>
      <c r="PXL38" s="4560"/>
      <c r="PXM38" s="4560"/>
      <c r="PXN38" s="4560"/>
      <c r="PXO38" s="4560"/>
      <c r="PXP38" s="4560"/>
      <c r="PXQ38" s="4560"/>
      <c r="PXR38" s="4560"/>
      <c r="PXS38" s="4560"/>
      <c r="PXT38" s="4560"/>
      <c r="PXU38" s="4560"/>
      <c r="PXV38" s="4560"/>
      <c r="PXW38" s="4560"/>
      <c r="PXX38" s="4560"/>
      <c r="PXY38" s="4560"/>
      <c r="PXZ38" s="4560"/>
      <c r="PYA38" s="4560"/>
      <c r="PYB38" s="4560"/>
      <c r="PYC38" s="4560"/>
      <c r="PYD38" s="4560"/>
      <c r="PYE38" s="4560"/>
      <c r="PYF38" s="4560"/>
      <c r="PYG38" s="4560"/>
      <c r="PYH38" s="4560"/>
      <c r="PYI38" s="4560"/>
      <c r="PYJ38" s="4560"/>
      <c r="PYK38" s="4560"/>
      <c r="PYL38" s="4560"/>
      <c r="PYM38" s="4560"/>
      <c r="PYN38" s="4560"/>
      <c r="PYO38" s="4560"/>
      <c r="PYP38" s="4560"/>
      <c r="PYQ38" s="4560"/>
      <c r="PYR38" s="4560"/>
      <c r="PYS38" s="4560"/>
      <c r="PYT38" s="4560"/>
      <c r="PYU38" s="4560"/>
      <c r="PYV38" s="4560"/>
      <c r="PYW38" s="4560"/>
      <c r="PYX38" s="4560"/>
      <c r="PYY38" s="4560"/>
      <c r="PYZ38" s="4560"/>
      <c r="PZA38" s="4560"/>
      <c r="PZB38" s="4560"/>
      <c r="PZC38" s="4560"/>
      <c r="PZD38" s="4560"/>
      <c r="PZE38" s="4560"/>
      <c r="PZF38" s="4560"/>
      <c r="PZG38" s="4560"/>
      <c r="PZH38" s="4560"/>
      <c r="PZI38" s="4560"/>
      <c r="PZJ38" s="4560"/>
      <c r="PZK38" s="4560"/>
      <c r="PZL38" s="4560"/>
      <c r="PZM38" s="4560"/>
      <c r="PZN38" s="4560"/>
      <c r="PZO38" s="4560"/>
      <c r="PZP38" s="4560"/>
      <c r="PZQ38" s="4560"/>
      <c r="PZR38" s="4560"/>
      <c r="PZS38" s="4560"/>
      <c r="PZT38" s="4560"/>
      <c r="PZU38" s="4560"/>
      <c r="PZV38" s="4560"/>
      <c r="PZW38" s="4560"/>
      <c r="PZX38" s="4560"/>
      <c r="PZY38" s="4560"/>
      <c r="PZZ38" s="4560"/>
      <c r="QAA38" s="4560"/>
      <c r="QAB38" s="4560"/>
      <c r="QAC38" s="4560"/>
      <c r="QAD38" s="4560"/>
      <c r="QAE38" s="4560"/>
      <c r="QAF38" s="4560"/>
      <c r="QAG38" s="4560"/>
      <c r="QAH38" s="4560"/>
      <c r="QAI38" s="4560"/>
      <c r="QAJ38" s="4560"/>
      <c r="QAK38" s="4560"/>
      <c r="QAL38" s="4560"/>
      <c r="QAM38" s="4560"/>
      <c r="QAN38" s="4560"/>
      <c r="QAO38" s="4560"/>
      <c r="QAP38" s="4560"/>
      <c r="QAQ38" s="4560"/>
      <c r="QAR38" s="4560"/>
      <c r="QAS38" s="4560"/>
      <c r="QAT38" s="4560"/>
      <c r="QAU38" s="4560"/>
      <c r="QAV38" s="4560"/>
      <c r="QAW38" s="4560"/>
      <c r="QAX38" s="4560"/>
      <c r="QAY38" s="4560"/>
      <c r="QAZ38" s="4560"/>
      <c r="QBA38" s="4560"/>
      <c r="QBB38" s="4560"/>
      <c r="QBC38" s="4560"/>
      <c r="QBD38" s="4560"/>
      <c r="QBE38" s="4560"/>
      <c r="QBF38" s="4560"/>
      <c r="QBG38" s="4560"/>
      <c r="QBH38" s="4560"/>
      <c r="QBI38" s="4560"/>
      <c r="QBJ38" s="4560"/>
      <c r="QBK38" s="4560"/>
      <c r="QBL38" s="4560"/>
      <c r="QBM38" s="4560"/>
      <c r="QBN38" s="4560"/>
      <c r="QBO38" s="4560"/>
      <c r="QBP38" s="4560"/>
      <c r="QBQ38" s="4560"/>
      <c r="QBR38" s="4560"/>
      <c r="QBS38" s="4560"/>
      <c r="QBT38" s="4560"/>
      <c r="QBU38" s="4560"/>
      <c r="QBV38" s="4560"/>
      <c r="QBW38" s="4560"/>
      <c r="QBX38" s="4560"/>
      <c r="QBY38" s="4560"/>
      <c r="QBZ38" s="4560"/>
      <c r="QCA38" s="4560"/>
      <c r="QCB38" s="4560"/>
      <c r="QCC38" s="4560"/>
      <c r="QCD38" s="4560"/>
      <c r="QCE38" s="4560"/>
      <c r="QCF38" s="4560"/>
      <c r="QCG38" s="4560"/>
      <c r="QCH38" s="4560"/>
      <c r="QCI38" s="4560"/>
      <c r="QCJ38" s="4560"/>
      <c r="QCK38" s="4560"/>
      <c r="QCL38" s="4560"/>
      <c r="QCM38" s="4560"/>
      <c r="QCN38" s="4560"/>
      <c r="QCO38" s="4560"/>
      <c r="QCP38" s="4560"/>
      <c r="QCQ38" s="4560"/>
      <c r="QCR38" s="4560"/>
      <c r="QCS38" s="4560"/>
      <c r="QCT38" s="4560"/>
      <c r="QCU38" s="4560"/>
      <c r="QCV38" s="4560"/>
      <c r="QCW38" s="4560"/>
      <c r="QCX38" s="4560"/>
      <c r="QCY38" s="4560"/>
      <c r="QCZ38" s="4560"/>
      <c r="QDA38" s="4560"/>
      <c r="QDB38" s="4560"/>
      <c r="QDC38" s="4560"/>
      <c r="QDD38" s="4560"/>
      <c r="QDE38" s="4560"/>
      <c r="QDF38" s="4560"/>
      <c r="QDG38" s="4560"/>
      <c r="QDH38" s="4560"/>
      <c r="QDI38" s="4560"/>
      <c r="QDJ38" s="4560"/>
      <c r="QDK38" s="4560"/>
      <c r="QDL38" s="4560"/>
      <c r="QDM38" s="4560"/>
      <c r="QDN38" s="4560"/>
      <c r="QDO38" s="4560"/>
      <c r="QDP38" s="4560"/>
      <c r="QDQ38" s="4560"/>
      <c r="QDR38" s="4560"/>
      <c r="QDS38" s="4560"/>
      <c r="QDT38" s="4560"/>
      <c r="QDU38" s="4560"/>
      <c r="QDV38" s="4560"/>
      <c r="QDW38" s="4560"/>
      <c r="QDX38" s="4560"/>
      <c r="QDY38" s="4560"/>
      <c r="QDZ38" s="4560"/>
      <c r="QEA38" s="4560"/>
      <c r="QEB38" s="4560"/>
      <c r="QEC38" s="4560"/>
      <c r="QED38" s="4560"/>
      <c r="QEE38" s="4560"/>
      <c r="QEF38" s="4560"/>
      <c r="QEG38" s="4560"/>
      <c r="QEH38" s="4560"/>
      <c r="QEI38" s="4560"/>
      <c r="QEJ38" s="4560"/>
      <c r="QEK38" s="4560"/>
      <c r="QEL38" s="4560"/>
      <c r="QEM38" s="4560"/>
      <c r="QEN38" s="4560"/>
      <c r="QEO38" s="4560"/>
      <c r="QEP38" s="4560"/>
      <c r="QEQ38" s="4560"/>
      <c r="QER38" s="4560"/>
      <c r="QES38" s="4560"/>
      <c r="QET38" s="4560"/>
      <c r="QEU38" s="4560"/>
      <c r="QEV38" s="4560"/>
      <c r="QEW38" s="4560"/>
      <c r="QEX38" s="4560"/>
      <c r="QEY38" s="4560"/>
      <c r="QEZ38" s="4560"/>
      <c r="QFA38" s="4560"/>
      <c r="QFB38" s="4560"/>
      <c r="QFC38" s="4560"/>
      <c r="QFD38" s="4560"/>
      <c r="QFE38" s="4560"/>
      <c r="QFF38" s="4560"/>
      <c r="QFG38" s="4560"/>
      <c r="QFH38" s="4560"/>
      <c r="QFI38" s="4560"/>
      <c r="QFJ38" s="4560"/>
      <c r="QFK38" s="4560"/>
      <c r="QFL38" s="4560"/>
      <c r="QFM38" s="4560"/>
      <c r="QFN38" s="4560"/>
      <c r="QFO38" s="4560"/>
      <c r="QFP38" s="4560"/>
      <c r="QFQ38" s="4560"/>
      <c r="QFR38" s="4560"/>
      <c r="QFS38" s="4560"/>
      <c r="QFT38" s="4560"/>
      <c r="QFU38" s="4560"/>
      <c r="QFV38" s="4560"/>
      <c r="QFW38" s="4560"/>
      <c r="QFX38" s="4560"/>
      <c r="QFY38" s="4560"/>
      <c r="QFZ38" s="4560"/>
      <c r="QGA38" s="4560"/>
      <c r="QGB38" s="4560"/>
      <c r="QGC38" s="4560"/>
      <c r="QGD38" s="4560"/>
      <c r="QGE38" s="4560"/>
      <c r="QGF38" s="4560"/>
      <c r="QGG38" s="4560"/>
      <c r="QGH38" s="4560"/>
      <c r="QGI38" s="4560"/>
      <c r="QGJ38" s="4560"/>
      <c r="QGK38" s="4560"/>
      <c r="QGL38" s="4560"/>
      <c r="QGM38" s="4560"/>
      <c r="QGN38" s="4560"/>
      <c r="QGO38" s="4560"/>
      <c r="QGP38" s="4560"/>
      <c r="QGQ38" s="4560"/>
      <c r="QGR38" s="4560"/>
      <c r="QGS38" s="4560"/>
      <c r="QGT38" s="4560"/>
      <c r="QGU38" s="4560"/>
      <c r="QGV38" s="4560"/>
      <c r="QGW38" s="4560"/>
      <c r="QGX38" s="4560"/>
      <c r="QGY38" s="4560"/>
      <c r="QGZ38" s="4560"/>
      <c r="QHA38" s="4560"/>
      <c r="QHB38" s="4560"/>
      <c r="QHC38" s="4560"/>
      <c r="QHD38" s="4560"/>
      <c r="QHE38" s="4560"/>
      <c r="QHF38" s="4560"/>
      <c r="QHG38" s="4560"/>
      <c r="QHH38" s="4560"/>
      <c r="QHI38" s="4560"/>
      <c r="QHJ38" s="4560"/>
      <c r="QHK38" s="4560"/>
      <c r="QHL38" s="4560"/>
      <c r="QHM38" s="4560"/>
      <c r="QHN38" s="4560"/>
      <c r="QHO38" s="4560"/>
      <c r="QHP38" s="4560"/>
      <c r="QHQ38" s="4560"/>
      <c r="QHR38" s="4560"/>
      <c r="QHS38" s="4560"/>
      <c r="QHT38" s="4560"/>
      <c r="QHU38" s="4560"/>
      <c r="QHV38" s="4560"/>
      <c r="QHW38" s="4560"/>
      <c r="QHX38" s="4560"/>
      <c r="QHY38" s="4560"/>
      <c r="QHZ38" s="4560"/>
      <c r="QIA38" s="4560"/>
      <c r="QIB38" s="4560"/>
      <c r="QIC38" s="4560"/>
      <c r="QID38" s="4560"/>
      <c r="QIE38" s="4560"/>
      <c r="QIF38" s="4560"/>
      <c r="QIG38" s="4560"/>
      <c r="QIH38" s="4560"/>
      <c r="QII38" s="4560"/>
      <c r="QIJ38" s="4560"/>
      <c r="QIK38" s="4560"/>
      <c r="QIL38" s="4560"/>
      <c r="QIM38" s="4560"/>
      <c r="QIN38" s="4560"/>
      <c r="QIO38" s="4560"/>
      <c r="QIP38" s="4560"/>
      <c r="QIQ38" s="4560"/>
      <c r="QIR38" s="4560"/>
      <c r="QIS38" s="4560"/>
      <c r="QIT38" s="4560"/>
      <c r="QIU38" s="4560"/>
      <c r="QIV38" s="4560"/>
      <c r="QIW38" s="4560"/>
      <c r="QIX38" s="4560"/>
      <c r="QIY38" s="4560"/>
      <c r="QIZ38" s="4560"/>
      <c r="QJA38" s="4560"/>
      <c r="QJB38" s="4560"/>
      <c r="QJC38" s="4560"/>
      <c r="QJD38" s="4560"/>
      <c r="QJE38" s="4560"/>
      <c r="QJF38" s="4560"/>
      <c r="QJG38" s="4560"/>
      <c r="QJH38" s="4560"/>
      <c r="QJI38" s="4560"/>
      <c r="QJJ38" s="4560"/>
      <c r="QJK38" s="4560"/>
      <c r="QJL38" s="4560"/>
      <c r="QJM38" s="4560"/>
      <c r="QJN38" s="4560"/>
      <c r="QJO38" s="4560"/>
      <c r="QJP38" s="4560"/>
      <c r="QJQ38" s="4560"/>
      <c r="QJR38" s="4560"/>
      <c r="QJS38" s="4560"/>
      <c r="QJT38" s="4560"/>
      <c r="QJU38" s="4560"/>
      <c r="QJV38" s="4560"/>
      <c r="QJW38" s="4560"/>
      <c r="QJX38" s="4560"/>
      <c r="QJY38" s="4560"/>
      <c r="QJZ38" s="4560"/>
      <c r="QKA38" s="4560"/>
      <c r="QKB38" s="4560"/>
      <c r="QKC38" s="4560"/>
      <c r="QKD38" s="4560"/>
      <c r="QKE38" s="4560"/>
      <c r="QKF38" s="4560"/>
      <c r="QKG38" s="4560"/>
      <c r="QKH38" s="4560"/>
      <c r="QKI38" s="4560"/>
      <c r="QKJ38" s="4560"/>
      <c r="QKK38" s="4560"/>
      <c r="QKL38" s="4560"/>
      <c r="QKM38" s="4560"/>
      <c r="QKN38" s="4560"/>
      <c r="QKO38" s="4560"/>
      <c r="QKP38" s="4560"/>
      <c r="QKQ38" s="4560"/>
      <c r="QKR38" s="4560"/>
      <c r="QKS38" s="4560"/>
      <c r="QKT38" s="4560"/>
      <c r="QKU38" s="4560"/>
      <c r="QKV38" s="4560"/>
      <c r="QKW38" s="4560"/>
      <c r="QKX38" s="4560"/>
      <c r="QKY38" s="4560"/>
      <c r="QKZ38" s="4560"/>
      <c r="QLA38" s="4560"/>
      <c r="QLB38" s="4560"/>
      <c r="QLC38" s="4560"/>
      <c r="QLD38" s="4560"/>
      <c r="QLE38" s="4560"/>
      <c r="QLF38" s="4560"/>
      <c r="QLG38" s="4560"/>
      <c r="QLH38" s="4560"/>
      <c r="QLI38" s="4560"/>
      <c r="QLJ38" s="4560"/>
      <c r="QLK38" s="4560"/>
      <c r="QLL38" s="4560"/>
      <c r="QLM38" s="4560"/>
      <c r="QLN38" s="4560"/>
      <c r="QLO38" s="4560"/>
      <c r="QLP38" s="4560"/>
      <c r="QLQ38" s="4560"/>
      <c r="QLR38" s="4560"/>
      <c r="QLS38" s="4560"/>
      <c r="QLT38" s="4560"/>
      <c r="QLU38" s="4560"/>
      <c r="QLV38" s="4560"/>
      <c r="QLW38" s="4560"/>
      <c r="QLX38" s="4560"/>
      <c r="QLY38" s="4560"/>
      <c r="QLZ38" s="4560"/>
      <c r="QMA38" s="4560"/>
      <c r="QMB38" s="4560"/>
      <c r="QMC38" s="4560"/>
      <c r="QMD38" s="4560"/>
      <c r="QME38" s="4560"/>
      <c r="QMF38" s="4560"/>
      <c r="QMG38" s="4560"/>
      <c r="QMH38" s="4560"/>
      <c r="QMI38" s="4560"/>
      <c r="QMJ38" s="4560"/>
      <c r="QMK38" s="4560"/>
      <c r="QML38" s="4560"/>
      <c r="QMM38" s="4560"/>
      <c r="QMN38" s="4560"/>
      <c r="QMO38" s="4560"/>
      <c r="QMP38" s="4560"/>
      <c r="QMQ38" s="4560"/>
      <c r="QMR38" s="4560"/>
      <c r="QMS38" s="4560"/>
      <c r="QMT38" s="4560"/>
      <c r="QMU38" s="4560"/>
      <c r="QMV38" s="4560"/>
      <c r="QMW38" s="4560"/>
      <c r="QMX38" s="4560"/>
      <c r="QMY38" s="4560"/>
      <c r="QMZ38" s="4560"/>
      <c r="QNA38" s="4560"/>
      <c r="QNB38" s="4560"/>
      <c r="QNC38" s="4560"/>
      <c r="QND38" s="4560"/>
      <c r="QNE38" s="4560"/>
      <c r="QNF38" s="4560"/>
      <c r="QNG38" s="4560"/>
      <c r="QNH38" s="4560"/>
      <c r="QNI38" s="4560"/>
      <c r="QNJ38" s="4560"/>
      <c r="QNK38" s="4560"/>
      <c r="QNL38" s="4560"/>
      <c r="QNM38" s="4560"/>
      <c r="QNN38" s="4560"/>
      <c r="QNO38" s="4560"/>
      <c r="QNP38" s="4560"/>
      <c r="QNQ38" s="4560"/>
      <c r="QNR38" s="4560"/>
      <c r="QNS38" s="4560"/>
      <c r="QNT38" s="4560"/>
      <c r="QNU38" s="4560"/>
      <c r="QNV38" s="4560"/>
      <c r="QNW38" s="4560"/>
      <c r="QNX38" s="4560"/>
      <c r="QNY38" s="4560"/>
      <c r="QNZ38" s="4560"/>
      <c r="QOA38" s="4560"/>
      <c r="QOB38" s="4560"/>
      <c r="QOC38" s="4560"/>
      <c r="QOD38" s="4560"/>
      <c r="QOE38" s="4560"/>
      <c r="QOF38" s="4560"/>
      <c r="QOG38" s="4560"/>
      <c r="QOH38" s="4560"/>
      <c r="QOI38" s="4560"/>
      <c r="QOJ38" s="4560"/>
      <c r="QOK38" s="4560"/>
      <c r="QOL38" s="4560"/>
      <c r="QOM38" s="4560"/>
      <c r="QON38" s="4560"/>
      <c r="QOO38" s="4560"/>
      <c r="QOP38" s="4560"/>
      <c r="QOQ38" s="4560"/>
      <c r="QOR38" s="4560"/>
      <c r="QOS38" s="4560"/>
      <c r="QOT38" s="4560"/>
      <c r="QOU38" s="4560"/>
      <c r="QOV38" s="4560"/>
      <c r="QOW38" s="4560"/>
      <c r="QOX38" s="4560"/>
      <c r="QOY38" s="4560"/>
      <c r="QOZ38" s="4560"/>
      <c r="QPA38" s="4560"/>
      <c r="QPB38" s="4560"/>
      <c r="QPC38" s="4560"/>
      <c r="QPD38" s="4560"/>
      <c r="QPE38" s="4560"/>
      <c r="QPF38" s="4560"/>
      <c r="QPG38" s="4560"/>
      <c r="QPH38" s="4560"/>
      <c r="QPI38" s="4560"/>
      <c r="QPJ38" s="4560"/>
      <c r="QPK38" s="4560"/>
      <c r="QPL38" s="4560"/>
      <c r="QPM38" s="4560"/>
      <c r="QPN38" s="4560"/>
      <c r="QPO38" s="4560"/>
      <c r="QPP38" s="4560"/>
      <c r="QPQ38" s="4560"/>
      <c r="QPR38" s="4560"/>
      <c r="QPS38" s="4560"/>
      <c r="QPT38" s="4560"/>
      <c r="QPU38" s="4560"/>
      <c r="QPV38" s="4560"/>
      <c r="QPW38" s="4560"/>
      <c r="QPX38" s="4560"/>
      <c r="QPY38" s="4560"/>
      <c r="QPZ38" s="4560"/>
      <c r="QQA38" s="4560"/>
      <c r="QQB38" s="4560"/>
      <c r="QQC38" s="4560"/>
      <c r="QQD38" s="4560"/>
      <c r="QQE38" s="4560"/>
      <c r="QQF38" s="4560"/>
      <c r="QQG38" s="4560"/>
      <c r="QQH38" s="4560"/>
      <c r="QQI38" s="4560"/>
      <c r="QQJ38" s="4560"/>
      <c r="QQK38" s="4560"/>
      <c r="QQL38" s="4560"/>
      <c r="QQM38" s="4560"/>
      <c r="QQN38" s="4560"/>
      <c r="QQO38" s="4560"/>
      <c r="QQP38" s="4560"/>
      <c r="QQQ38" s="4560"/>
      <c r="QQR38" s="4560"/>
      <c r="QQS38" s="4560"/>
      <c r="QQT38" s="4560"/>
      <c r="QQU38" s="4560"/>
      <c r="QQV38" s="4560"/>
      <c r="QQW38" s="4560"/>
      <c r="QQX38" s="4560"/>
      <c r="QQY38" s="4560"/>
      <c r="QQZ38" s="4560"/>
      <c r="QRA38" s="4560"/>
      <c r="QRB38" s="4560"/>
      <c r="QRC38" s="4560"/>
      <c r="QRD38" s="4560"/>
      <c r="QRE38" s="4560"/>
      <c r="QRF38" s="4560"/>
      <c r="QRG38" s="4560"/>
      <c r="QRH38" s="4560"/>
      <c r="QRI38" s="4560"/>
      <c r="QRJ38" s="4560"/>
      <c r="QRK38" s="4560"/>
      <c r="QRL38" s="4560"/>
      <c r="QRM38" s="4560"/>
      <c r="QRN38" s="4560"/>
      <c r="QRO38" s="4560"/>
      <c r="QRP38" s="4560"/>
      <c r="QRQ38" s="4560"/>
      <c r="QRR38" s="4560"/>
      <c r="QRS38" s="4560"/>
      <c r="QRT38" s="4560"/>
      <c r="QRU38" s="4560"/>
      <c r="QRV38" s="4560"/>
      <c r="QRW38" s="4560"/>
      <c r="QRX38" s="4560"/>
      <c r="QRY38" s="4560"/>
      <c r="QRZ38" s="4560"/>
      <c r="QSA38" s="4560"/>
      <c r="QSB38" s="4560"/>
      <c r="QSC38" s="4560"/>
      <c r="QSD38" s="4560"/>
      <c r="QSE38" s="4560"/>
      <c r="QSF38" s="4560"/>
      <c r="QSG38" s="4560"/>
      <c r="QSH38" s="4560"/>
      <c r="QSI38" s="4560"/>
      <c r="QSJ38" s="4560"/>
      <c r="QSK38" s="4560"/>
      <c r="QSL38" s="4560"/>
      <c r="QSM38" s="4560"/>
      <c r="QSN38" s="4560"/>
      <c r="QSO38" s="4560"/>
      <c r="QSP38" s="4560"/>
      <c r="QSQ38" s="4560"/>
      <c r="QSR38" s="4560"/>
      <c r="QSS38" s="4560"/>
      <c r="QST38" s="4560"/>
      <c r="QSU38" s="4560"/>
      <c r="QSV38" s="4560"/>
      <c r="QSW38" s="4560"/>
      <c r="QSX38" s="4560"/>
      <c r="QSY38" s="4560"/>
      <c r="QSZ38" s="4560"/>
      <c r="QTA38" s="4560"/>
      <c r="QTB38" s="4560"/>
      <c r="QTC38" s="4560"/>
      <c r="QTD38" s="4560"/>
      <c r="QTE38" s="4560"/>
      <c r="QTF38" s="4560"/>
      <c r="QTG38" s="4560"/>
      <c r="QTH38" s="4560"/>
      <c r="QTI38" s="4560"/>
      <c r="QTJ38" s="4560"/>
      <c r="QTK38" s="4560"/>
      <c r="QTL38" s="4560"/>
      <c r="QTM38" s="4560"/>
      <c r="QTN38" s="4560"/>
      <c r="QTO38" s="4560"/>
      <c r="QTP38" s="4560"/>
      <c r="QTQ38" s="4560"/>
      <c r="QTR38" s="4560"/>
      <c r="QTS38" s="4560"/>
      <c r="QTT38" s="4560"/>
      <c r="QTU38" s="4560"/>
      <c r="QTV38" s="4560"/>
      <c r="QTW38" s="4560"/>
      <c r="QTX38" s="4560"/>
      <c r="QTY38" s="4560"/>
      <c r="QTZ38" s="4560"/>
      <c r="QUA38" s="4560"/>
      <c r="QUB38" s="4560"/>
      <c r="QUC38" s="4560"/>
      <c r="QUD38" s="4560"/>
      <c r="QUE38" s="4560"/>
      <c r="QUF38" s="4560"/>
      <c r="QUG38" s="4560"/>
      <c r="QUH38" s="4560"/>
      <c r="QUI38" s="4560"/>
      <c r="QUJ38" s="4560"/>
      <c r="QUK38" s="4560"/>
      <c r="QUL38" s="4560"/>
      <c r="QUM38" s="4560"/>
      <c r="QUN38" s="4560"/>
      <c r="QUO38" s="4560"/>
      <c r="QUP38" s="4560"/>
      <c r="QUQ38" s="4560"/>
      <c r="QUR38" s="4560"/>
      <c r="QUS38" s="4560"/>
      <c r="QUT38" s="4560"/>
      <c r="QUU38" s="4560"/>
      <c r="QUV38" s="4560"/>
      <c r="QUW38" s="4560"/>
      <c r="QUX38" s="4560"/>
      <c r="QUY38" s="4560"/>
      <c r="QUZ38" s="4560"/>
      <c r="QVA38" s="4560"/>
      <c r="QVB38" s="4560"/>
      <c r="QVC38" s="4560"/>
      <c r="QVD38" s="4560"/>
      <c r="QVE38" s="4560"/>
      <c r="QVF38" s="4560"/>
      <c r="QVG38" s="4560"/>
      <c r="QVH38" s="4560"/>
      <c r="QVI38" s="4560"/>
      <c r="QVJ38" s="4560"/>
      <c r="QVK38" s="4560"/>
      <c r="QVL38" s="4560"/>
      <c r="QVM38" s="4560"/>
      <c r="QVN38" s="4560"/>
      <c r="QVO38" s="4560"/>
      <c r="QVP38" s="4560"/>
      <c r="QVQ38" s="4560"/>
      <c r="QVR38" s="4560"/>
      <c r="QVS38" s="4560"/>
      <c r="QVT38" s="4560"/>
      <c r="QVU38" s="4560"/>
      <c r="QVV38" s="4560"/>
      <c r="QVW38" s="4560"/>
      <c r="QVX38" s="4560"/>
      <c r="QVY38" s="4560"/>
      <c r="QVZ38" s="4560"/>
      <c r="QWA38" s="4560"/>
      <c r="QWB38" s="4560"/>
      <c r="QWC38" s="4560"/>
      <c r="QWD38" s="4560"/>
      <c r="QWE38" s="4560"/>
      <c r="QWF38" s="4560"/>
      <c r="QWG38" s="4560"/>
      <c r="QWH38" s="4560"/>
      <c r="QWI38" s="4560"/>
      <c r="QWJ38" s="4560"/>
      <c r="QWK38" s="4560"/>
      <c r="QWL38" s="4560"/>
      <c r="QWM38" s="4560"/>
      <c r="QWN38" s="4560"/>
      <c r="QWO38" s="4560"/>
      <c r="QWP38" s="4560"/>
      <c r="QWQ38" s="4560"/>
      <c r="QWR38" s="4560"/>
      <c r="QWS38" s="4560"/>
      <c r="QWT38" s="4560"/>
      <c r="QWU38" s="4560"/>
      <c r="QWV38" s="4560"/>
      <c r="QWW38" s="4560"/>
      <c r="QWX38" s="4560"/>
      <c r="QWY38" s="4560"/>
      <c r="QWZ38" s="4560"/>
      <c r="QXA38" s="4560"/>
      <c r="QXB38" s="4560"/>
      <c r="QXC38" s="4560"/>
      <c r="QXD38" s="4560"/>
      <c r="QXE38" s="4560"/>
      <c r="QXF38" s="4560"/>
      <c r="QXG38" s="4560"/>
      <c r="QXH38" s="4560"/>
      <c r="QXI38" s="4560"/>
      <c r="QXJ38" s="4560"/>
      <c r="QXK38" s="4560"/>
      <c r="QXL38" s="4560"/>
      <c r="QXM38" s="4560"/>
      <c r="QXN38" s="4560"/>
      <c r="QXO38" s="4560"/>
      <c r="QXP38" s="4560"/>
      <c r="QXQ38" s="4560"/>
      <c r="QXR38" s="4560"/>
      <c r="QXS38" s="4560"/>
      <c r="QXT38" s="4560"/>
      <c r="QXU38" s="4560"/>
      <c r="QXV38" s="4560"/>
      <c r="QXW38" s="4560"/>
      <c r="QXX38" s="4560"/>
      <c r="QXY38" s="4560"/>
      <c r="QXZ38" s="4560"/>
      <c r="QYA38" s="4560"/>
      <c r="QYB38" s="4560"/>
      <c r="QYC38" s="4560"/>
      <c r="QYD38" s="4560"/>
      <c r="QYE38" s="4560"/>
      <c r="QYF38" s="4560"/>
      <c r="QYG38" s="4560"/>
      <c r="QYH38" s="4560"/>
      <c r="QYI38" s="4560"/>
      <c r="QYJ38" s="4560"/>
      <c r="QYK38" s="4560"/>
      <c r="QYL38" s="4560"/>
      <c r="QYM38" s="4560"/>
      <c r="QYN38" s="4560"/>
      <c r="QYO38" s="4560"/>
      <c r="QYP38" s="4560"/>
      <c r="QYQ38" s="4560"/>
      <c r="QYR38" s="4560"/>
      <c r="QYS38" s="4560"/>
      <c r="QYT38" s="4560"/>
      <c r="QYU38" s="4560"/>
      <c r="QYV38" s="4560"/>
      <c r="QYW38" s="4560"/>
      <c r="QYX38" s="4560"/>
      <c r="QYY38" s="4560"/>
      <c r="QYZ38" s="4560"/>
      <c r="QZA38" s="4560"/>
      <c r="QZB38" s="4560"/>
      <c r="QZC38" s="4560"/>
      <c r="QZD38" s="4560"/>
      <c r="QZE38" s="4560"/>
      <c r="QZF38" s="4560"/>
      <c r="QZG38" s="4560"/>
      <c r="QZH38" s="4560"/>
      <c r="QZI38" s="4560"/>
      <c r="QZJ38" s="4560"/>
      <c r="QZK38" s="4560"/>
      <c r="QZL38" s="4560"/>
      <c r="QZM38" s="4560"/>
      <c r="QZN38" s="4560"/>
      <c r="QZO38" s="4560"/>
      <c r="QZP38" s="4560"/>
      <c r="QZQ38" s="4560"/>
      <c r="QZR38" s="4560"/>
      <c r="QZS38" s="4560"/>
      <c r="QZT38" s="4560"/>
      <c r="QZU38" s="4560"/>
      <c r="QZV38" s="4560"/>
      <c r="QZW38" s="4560"/>
      <c r="QZX38" s="4560"/>
      <c r="QZY38" s="4560"/>
      <c r="QZZ38" s="4560"/>
      <c r="RAA38" s="4560"/>
      <c r="RAB38" s="4560"/>
      <c r="RAC38" s="4560"/>
      <c r="RAD38" s="4560"/>
      <c r="RAE38" s="4560"/>
      <c r="RAF38" s="4560"/>
      <c r="RAG38" s="4560"/>
      <c r="RAH38" s="4560"/>
      <c r="RAI38" s="4560"/>
      <c r="RAJ38" s="4560"/>
      <c r="RAK38" s="4560"/>
      <c r="RAL38" s="4560"/>
      <c r="RAM38" s="4560"/>
      <c r="RAN38" s="4560"/>
      <c r="RAO38" s="4560"/>
      <c r="RAP38" s="4560"/>
      <c r="RAQ38" s="4560"/>
      <c r="RAR38" s="4560"/>
      <c r="RAS38" s="4560"/>
      <c r="RAT38" s="4560"/>
      <c r="RAU38" s="4560"/>
      <c r="RAV38" s="4560"/>
      <c r="RAW38" s="4560"/>
      <c r="RAX38" s="4560"/>
      <c r="RAY38" s="4560"/>
      <c r="RAZ38" s="4560"/>
      <c r="RBA38" s="4560"/>
      <c r="RBB38" s="4560"/>
      <c r="RBC38" s="4560"/>
      <c r="RBD38" s="4560"/>
      <c r="RBE38" s="4560"/>
      <c r="RBF38" s="4560"/>
      <c r="RBG38" s="4560"/>
      <c r="RBH38" s="4560"/>
      <c r="RBI38" s="4560"/>
      <c r="RBJ38" s="4560"/>
      <c r="RBK38" s="4560"/>
      <c r="RBL38" s="4560"/>
      <c r="RBM38" s="4560"/>
      <c r="RBN38" s="4560"/>
      <c r="RBO38" s="4560"/>
      <c r="RBP38" s="4560"/>
      <c r="RBQ38" s="4560"/>
      <c r="RBR38" s="4560"/>
      <c r="RBS38" s="4560"/>
      <c r="RBT38" s="4560"/>
      <c r="RBU38" s="4560"/>
      <c r="RBV38" s="4560"/>
      <c r="RBW38" s="4560"/>
      <c r="RBX38" s="4560"/>
      <c r="RBY38" s="4560"/>
      <c r="RBZ38" s="4560"/>
      <c r="RCA38" s="4560"/>
      <c r="RCB38" s="4560"/>
      <c r="RCC38" s="4560"/>
      <c r="RCD38" s="4560"/>
      <c r="RCE38" s="4560"/>
      <c r="RCF38" s="4560"/>
      <c r="RCG38" s="4560"/>
      <c r="RCH38" s="4560"/>
      <c r="RCI38" s="4560"/>
      <c r="RCJ38" s="4560"/>
      <c r="RCK38" s="4560"/>
      <c r="RCL38" s="4560"/>
      <c r="RCM38" s="4560"/>
      <c r="RCN38" s="4560"/>
      <c r="RCO38" s="4560"/>
      <c r="RCP38" s="4560"/>
      <c r="RCQ38" s="4560"/>
      <c r="RCR38" s="4560"/>
      <c r="RCS38" s="4560"/>
      <c r="RCT38" s="4560"/>
      <c r="RCU38" s="4560"/>
      <c r="RCV38" s="4560"/>
      <c r="RCW38" s="4560"/>
      <c r="RCX38" s="4560"/>
      <c r="RCY38" s="4560"/>
      <c r="RCZ38" s="4560"/>
      <c r="RDA38" s="4560"/>
      <c r="RDB38" s="4560"/>
      <c r="RDC38" s="4560"/>
      <c r="RDD38" s="4560"/>
      <c r="RDE38" s="4560"/>
      <c r="RDF38" s="4560"/>
      <c r="RDG38" s="4560"/>
      <c r="RDH38" s="4560"/>
      <c r="RDI38" s="4560"/>
      <c r="RDJ38" s="4560"/>
      <c r="RDK38" s="4560"/>
      <c r="RDL38" s="4560"/>
      <c r="RDM38" s="4560"/>
      <c r="RDN38" s="4560"/>
      <c r="RDO38" s="4560"/>
      <c r="RDP38" s="4560"/>
      <c r="RDQ38" s="4560"/>
      <c r="RDR38" s="4560"/>
      <c r="RDS38" s="4560"/>
      <c r="RDT38" s="4560"/>
      <c r="RDU38" s="4560"/>
      <c r="RDV38" s="4560"/>
      <c r="RDW38" s="4560"/>
      <c r="RDX38" s="4560"/>
      <c r="RDY38" s="4560"/>
      <c r="RDZ38" s="4560"/>
      <c r="REA38" s="4560"/>
      <c r="REB38" s="4560"/>
      <c r="REC38" s="4560"/>
      <c r="RED38" s="4560"/>
      <c r="REE38" s="4560"/>
      <c r="REF38" s="4560"/>
      <c r="REG38" s="4560"/>
      <c r="REH38" s="4560"/>
      <c r="REI38" s="4560"/>
      <c r="REJ38" s="4560"/>
      <c r="REK38" s="4560"/>
      <c r="REL38" s="4560"/>
      <c r="REM38" s="4560"/>
      <c r="REN38" s="4560"/>
      <c r="REO38" s="4560"/>
      <c r="REP38" s="4560"/>
      <c r="REQ38" s="4560"/>
      <c r="RER38" s="4560"/>
      <c r="RES38" s="4560"/>
      <c r="RET38" s="4560"/>
      <c r="REU38" s="4560"/>
      <c r="REV38" s="4560"/>
      <c r="REW38" s="4560"/>
      <c r="REX38" s="4560"/>
      <c r="REY38" s="4560"/>
      <c r="REZ38" s="4560"/>
      <c r="RFA38" s="4560"/>
      <c r="RFB38" s="4560"/>
      <c r="RFC38" s="4560"/>
      <c r="RFD38" s="4560"/>
      <c r="RFE38" s="4560"/>
      <c r="RFF38" s="4560"/>
      <c r="RFG38" s="4560"/>
      <c r="RFH38" s="4560"/>
      <c r="RFI38" s="4560"/>
      <c r="RFJ38" s="4560"/>
      <c r="RFK38" s="4560"/>
      <c r="RFL38" s="4560"/>
      <c r="RFM38" s="4560"/>
      <c r="RFN38" s="4560"/>
      <c r="RFO38" s="4560"/>
      <c r="RFP38" s="4560"/>
      <c r="RFQ38" s="4560"/>
      <c r="RFR38" s="4560"/>
      <c r="RFS38" s="4560"/>
      <c r="RFT38" s="4560"/>
      <c r="RFU38" s="4560"/>
      <c r="RFV38" s="4560"/>
      <c r="RFW38" s="4560"/>
      <c r="RFX38" s="4560"/>
      <c r="RFY38" s="4560"/>
      <c r="RFZ38" s="4560"/>
      <c r="RGA38" s="4560"/>
      <c r="RGB38" s="4560"/>
      <c r="RGC38" s="4560"/>
      <c r="RGD38" s="4560"/>
      <c r="RGE38" s="4560"/>
      <c r="RGF38" s="4560"/>
      <c r="RGG38" s="4560"/>
      <c r="RGH38" s="4560"/>
      <c r="RGI38" s="4560"/>
      <c r="RGJ38" s="4560"/>
      <c r="RGK38" s="4560"/>
      <c r="RGL38" s="4560"/>
      <c r="RGM38" s="4560"/>
      <c r="RGN38" s="4560"/>
      <c r="RGO38" s="4560"/>
      <c r="RGP38" s="4560"/>
      <c r="RGQ38" s="4560"/>
      <c r="RGR38" s="4560"/>
      <c r="RGS38" s="4560"/>
      <c r="RGT38" s="4560"/>
      <c r="RGU38" s="4560"/>
      <c r="RGV38" s="4560"/>
      <c r="RGW38" s="4560"/>
      <c r="RGX38" s="4560"/>
      <c r="RGY38" s="4560"/>
      <c r="RGZ38" s="4560"/>
      <c r="RHA38" s="4560"/>
      <c r="RHB38" s="4560"/>
      <c r="RHC38" s="4560"/>
      <c r="RHD38" s="4560"/>
      <c r="RHE38" s="4560"/>
      <c r="RHF38" s="4560"/>
      <c r="RHG38" s="4560"/>
      <c r="RHH38" s="4560"/>
      <c r="RHI38" s="4560"/>
      <c r="RHJ38" s="4560"/>
      <c r="RHK38" s="4560"/>
      <c r="RHL38" s="4560"/>
      <c r="RHM38" s="4560"/>
      <c r="RHN38" s="4560"/>
      <c r="RHO38" s="4560"/>
      <c r="RHP38" s="4560"/>
      <c r="RHQ38" s="4560"/>
      <c r="RHR38" s="4560"/>
      <c r="RHS38" s="4560"/>
      <c r="RHT38" s="4560"/>
      <c r="RHU38" s="4560"/>
      <c r="RHV38" s="4560"/>
      <c r="RHW38" s="4560"/>
      <c r="RHX38" s="4560"/>
      <c r="RHY38" s="4560"/>
      <c r="RHZ38" s="4560"/>
      <c r="RIA38" s="4560"/>
      <c r="RIB38" s="4560"/>
      <c r="RIC38" s="4560"/>
      <c r="RID38" s="4560"/>
      <c r="RIE38" s="4560"/>
      <c r="RIF38" s="4560"/>
      <c r="RIG38" s="4560"/>
      <c r="RIH38" s="4560"/>
      <c r="RII38" s="4560"/>
      <c r="RIJ38" s="4560"/>
      <c r="RIK38" s="4560"/>
      <c r="RIL38" s="4560"/>
      <c r="RIM38" s="4560"/>
      <c r="RIN38" s="4560"/>
      <c r="RIO38" s="4560"/>
      <c r="RIP38" s="4560"/>
      <c r="RIQ38" s="4560"/>
      <c r="RIR38" s="4560"/>
      <c r="RIS38" s="4560"/>
      <c r="RIT38" s="4560"/>
      <c r="RIU38" s="4560"/>
      <c r="RIV38" s="4560"/>
      <c r="RIW38" s="4560"/>
      <c r="RIX38" s="4560"/>
      <c r="RIY38" s="4560"/>
      <c r="RIZ38" s="4560"/>
      <c r="RJA38" s="4560"/>
      <c r="RJB38" s="4560"/>
      <c r="RJC38" s="4560"/>
      <c r="RJD38" s="4560"/>
      <c r="RJE38" s="4560"/>
      <c r="RJF38" s="4560"/>
      <c r="RJG38" s="4560"/>
      <c r="RJH38" s="4560"/>
      <c r="RJI38" s="4560"/>
      <c r="RJJ38" s="4560"/>
      <c r="RJK38" s="4560"/>
      <c r="RJL38" s="4560"/>
      <c r="RJM38" s="4560"/>
      <c r="RJN38" s="4560"/>
      <c r="RJO38" s="4560"/>
      <c r="RJP38" s="4560"/>
      <c r="RJQ38" s="4560"/>
      <c r="RJR38" s="4560"/>
      <c r="RJS38" s="4560"/>
      <c r="RJT38" s="4560"/>
      <c r="RJU38" s="4560"/>
      <c r="RJV38" s="4560"/>
      <c r="RJW38" s="4560"/>
      <c r="RJX38" s="4560"/>
      <c r="RJY38" s="4560"/>
      <c r="RJZ38" s="4560"/>
      <c r="RKA38" s="4560"/>
      <c r="RKB38" s="4560"/>
      <c r="RKC38" s="4560"/>
      <c r="RKD38" s="4560"/>
      <c r="RKE38" s="4560"/>
      <c r="RKF38" s="4560"/>
      <c r="RKG38" s="4560"/>
      <c r="RKH38" s="4560"/>
      <c r="RKI38" s="4560"/>
      <c r="RKJ38" s="4560"/>
      <c r="RKK38" s="4560"/>
      <c r="RKL38" s="4560"/>
      <c r="RKM38" s="4560"/>
      <c r="RKN38" s="4560"/>
      <c r="RKO38" s="4560"/>
      <c r="RKP38" s="4560"/>
      <c r="RKQ38" s="4560"/>
      <c r="RKR38" s="4560"/>
      <c r="RKS38" s="4560"/>
      <c r="RKT38" s="4560"/>
      <c r="RKU38" s="4560"/>
      <c r="RKV38" s="4560"/>
      <c r="RKW38" s="4560"/>
      <c r="RKX38" s="4560"/>
      <c r="RKY38" s="4560"/>
      <c r="RKZ38" s="4560"/>
      <c r="RLA38" s="4560"/>
      <c r="RLB38" s="4560"/>
      <c r="RLC38" s="4560"/>
      <c r="RLD38" s="4560"/>
      <c r="RLE38" s="4560"/>
      <c r="RLF38" s="4560"/>
      <c r="RLG38" s="4560"/>
      <c r="RLH38" s="4560"/>
      <c r="RLI38" s="4560"/>
      <c r="RLJ38" s="4560"/>
      <c r="RLK38" s="4560"/>
      <c r="RLL38" s="4560"/>
      <c r="RLM38" s="4560"/>
      <c r="RLN38" s="4560"/>
      <c r="RLO38" s="4560"/>
      <c r="RLP38" s="4560"/>
      <c r="RLQ38" s="4560"/>
      <c r="RLR38" s="4560"/>
      <c r="RLS38" s="4560"/>
      <c r="RLT38" s="4560"/>
      <c r="RLU38" s="4560"/>
      <c r="RLV38" s="4560"/>
      <c r="RLW38" s="4560"/>
      <c r="RLX38" s="4560"/>
      <c r="RLY38" s="4560"/>
      <c r="RLZ38" s="4560"/>
      <c r="RMA38" s="4560"/>
      <c r="RMB38" s="4560"/>
      <c r="RMC38" s="4560"/>
      <c r="RMD38" s="4560"/>
      <c r="RME38" s="4560"/>
      <c r="RMF38" s="4560"/>
      <c r="RMG38" s="4560"/>
      <c r="RMH38" s="4560"/>
      <c r="RMI38" s="4560"/>
      <c r="RMJ38" s="4560"/>
      <c r="RMK38" s="4560"/>
      <c r="RML38" s="4560"/>
      <c r="RMM38" s="4560"/>
      <c r="RMN38" s="4560"/>
      <c r="RMO38" s="4560"/>
      <c r="RMP38" s="4560"/>
      <c r="RMQ38" s="4560"/>
      <c r="RMR38" s="4560"/>
      <c r="RMS38" s="4560"/>
      <c r="RMT38" s="4560"/>
      <c r="RMU38" s="4560"/>
      <c r="RMV38" s="4560"/>
      <c r="RMW38" s="4560"/>
      <c r="RMX38" s="4560"/>
      <c r="RMY38" s="4560"/>
      <c r="RMZ38" s="4560"/>
      <c r="RNA38" s="4560"/>
      <c r="RNB38" s="4560"/>
      <c r="RNC38" s="4560"/>
      <c r="RND38" s="4560"/>
      <c r="RNE38" s="4560"/>
      <c r="RNF38" s="4560"/>
      <c r="RNG38" s="4560"/>
      <c r="RNH38" s="4560"/>
      <c r="RNI38" s="4560"/>
      <c r="RNJ38" s="4560"/>
      <c r="RNK38" s="4560"/>
      <c r="RNL38" s="4560"/>
      <c r="RNM38" s="4560"/>
      <c r="RNN38" s="4560"/>
      <c r="RNO38" s="4560"/>
      <c r="RNP38" s="4560"/>
      <c r="RNQ38" s="4560"/>
      <c r="RNR38" s="4560"/>
      <c r="RNS38" s="4560"/>
      <c r="RNT38" s="4560"/>
      <c r="RNU38" s="4560"/>
      <c r="RNV38" s="4560"/>
      <c r="RNW38" s="4560"/>
      <c r="RNX38" s="4560"/>
      <c r="RNY38" s="4560"/>
      <c r="RNZ38" s="4560"/>
      <c r="ROA38" s="4560"/>
      <c r="ROB38" s="4560"/>
      <c r="ROC38" s="4560"/>
      <c r="ROD38" s="4560"/>
      <c r="ROE38" s="4560"/>
      <c r="ROF38" s="4560"/>
      <c r="ROG38" s="4560"/>
      <c r="ROH38" s="4560"/>
      <c r="ROI38" s="4560"/>
      <c r="ROJ38" s="4560"/>
      <c r="ROK38" s="4560"/>
      <c r="ROL38" s="4560"/>
      <c r="ROM38" s="4560"/>
      <c r="RON38" s="4560"/>
      <c r="ROO38" s="4560"/>
      <c r="ROP38" s="4560"/>
      <c r="ROQ38" s="4560"/>
      <c r="ROR38" s="4560"/>
      <c r="ROS38" s="4560"/>
      <c r="ROT38" s="4560"/>
      <c r="ROU38" s="4560"/>
      <c r="ROV38" s="4560"/>
      <c r="ROW38" s="4560"/>
      <c r="ROX38" s="4560"/>
      <c r="ROY38" s="4560"/>
      <c r="ROZ38" s="4560"/>
      <c r="RPA38" s="4560"/>
      <c r="RPB38" s="4560"/>
      <c r="RPC38" s="4560"/>
      <c r="RPD38" s="4560"/>
      <c r="RPE38" s="4560"/>
      <c r="RPF38" s="4560"/>
      <c r="RPG38" s="4560"/>
      <c r="RPH38" s="4560"/>
      <c r="RPI38" s="4560"/>
      <c r="RPJ38" s="4560"/>
      <c r="RPK38" s="4560"/>
      <c r="RPL38" s="4560"/>
      <c r="RPM38" s="4560"/>
      <c r="RPN38" s="4560"/>
      <c r="RPO38" s="4560"/>
      <c r="RPP38" s="4560"/>
      <c r="RPQ38" s="4560"/>
      <c r="RPR38" s="4560"/>
      <c r="RPS38" s="4560"/>
      <c r="RPT38" s="4560"/>
      <c r="RPU38" s="4560"/>
      <c r="RPV38" s="4560"/>
      <c r="RPW38" s="4560"/>
      <c r="RPX38" s="4560"/>
      <c r="RPY38" s="4560"/>
      <c r="RPZ38" s="4560"/>
      <c r="RQA38" s="4560"/>
      <c r="RQB38" s="4560"/>
      <c r="RQC38" s="4560"/>
      <c r="RQD38" s="4560"/>
      <c r="RQE38" s="4560"/>
      <c r="RQF38" s="4560"/>
      <c r="RQG38" s="4560"/>
      <c r="RQH38" s="4560"/>
      <c r="RQI38" s="4560"/>
      <c r="RQJ38" s="4560"/>
      <c r="RQK38" s="4560"/>
      <c r="RQL38" s="4560"/>
      <c r="RQM38" s="4560"/>
      <c r="RQN38" s="4560"/>
      <c r="RQO38" s="4560"/>
      <c r="RQP38" s="4560"/>
      <c r="RQQ38" s="4560"/>
      <c r="RQR38" s="4560"/>
      <c r="RQS38" s="4560"/>
      <c r="RQT38" s="4560"/>
      <c r="RQU38" s="4560"/>
      <c r="RQV38" s="4560"/>
      <c r="RQW38" s="4560"/>
      <c r="RQX38" s="4560"/>
      <c r="RQY38" s="4560"/>
      <c r="RQZ38" s="4560"/>
      <c r="RRA38" s="4560"/>
      <c r="RRB38" s="4560"/>
      <c r="RRC38" s="4560"/>
      <c r="RRD38" s="4560"/>
      <c r="RRE38" s="4560"/>
      <c r="RRF38" s="4560"/>
      <c r="RRG38" s="4560"/>
      <c r="RRH38" s="4560"/>
      <c r="RRI38" s="4560"/>
      <c r="RRJ38" s="4560"/>
      <c r="RRK38" s="4560"/>
      <c r="RRL38" s="4560"/>
      <c r="RRM38" s="4560"/>
      <c r="RRN38" s="4560"/>
      <c r="RRO38" s="4560"/>
      <c r="RRP38" s="4560"/>
      <c r="RRQ38" s="4560"/>
      <c r="RRR38" s="4560"/>
      <c r="RRS38" s="4560"/>
      <c r="RRT38" s="4560"/>
      <c r="RRU38" s="4560"/>
      <c r="RRV38" s="4560"/>
      <c r="RRW38" s="4560"/>
      <c r="RRX38" s="4560"/>
      <c r="RRY38" s="4560"/>
      <c r="RRZ38" s="4560"/>
      <c r="RSA38" s="4560"/>
      <c r="RSB38" s="4560"/>
      <c r="RSC38" s="4560"/>
      <c r="RSD38" s="4560"/>
      <c r="RSE38" s="4560"/>
      <c r="RSF38" s="4560"/>
      <c r="RSG38" s="4560"/>
      <c r="RSH38" s="4560"/>
      <c r="RSI38" s="4560"/>
      <c r="RSJ38" s="4560"/>
      <c r="RSK38" s="4560"/>
      <c r="RSL38" s="4560"/>
      <c r="RSM38" s="4560"/>
      <c r="RSN38" s="4560"/>
      <c r="RSO38" s="4560"/>
      <c r="RSP38" s="4560"/>
      <c r="RSQ38" s="4560"/>
      <c r="RSR38" s="4560"/>
      <c r="RSS38" s="4560"/>
      <c r="RST38" s="4560"/>
      <c r="RSU38" s="4560"/>
      <c r="RSV38" s="4560"/>
      <c r="RSW38" s="4560"/>
      <c r="RSX38" s="4560"/>
      <c r="RSY38" s="4560"/>
      <c r="RSZ38" s="4560"/>
      <c r="RTA38" s="4560"/>
      <c r="RTB38" s="4560"/>
      <c r="RTC38" s="4560"/>
      <c r="RTD38" s="4560"/>
      <c r="RTE38" s="4560"/>
      <c r="RTF38" s="4560"/>
      <c r="RTG38" s="4560"/>
      <c r="RTH38" s="4560"/>
      <c r="RTI38" s="4560"/>
      <c r="RTJ38" s="4560"/>
      <c r="RTK38" s="4560"/>
      <c r="RTL38" s="4560"/>
      <c r="RTM38" s="4560"/>
      <c r="RTN38" s="4560"/>
      <c r="RTO38" s="4560"/>
      <c r="RTP38" s="4560"/>
      <c r="RTQ38" s="4560"/>
      <c r="RTR38" s="4560"/>
      <c r="RTS38" s="4560"/>
      <c r="RTT38" s="4560"/>
      <c r="RTU38" s="4560"/>
      <c r="RTV38" s="4560"/>
      <c r="RTW38" s="4560"/>
      <c r="RTX38" s="4560"/>
      <c r="RTY38" s="4560"/>
      <c r="RTZ38" s="4560"/>
      <c r="RUA38" s="4560"/>
      <c r="RUB38" s="4560"/>
      <c r="RUC38" s="4560"/>
      <c r="RUD38" s="4560"/>
      <c r="RUE38" s="4560"/>
      <c r="RUF38" s="4560"/>
      <c r="RUG38" s="4560"/>
      <c r="RUH38" s="4560"/>
      <c r="RUI38" s="4560"/>
      <c r="RUJ38" s="4560"/>
      <c r="RUK38" s="4560"/>
      <c r="RUL38" s="4560"/>
      <c r="RUM38" s="4560"/>
      <c r="RUN38" s="4560"/>
      <c r="RUO38" s="4560"/>
      <c r="RUP38" s="4560"/>
      <c r="RUQ38" s="4560"/>
      <c r="RUR38" s="4560"/>
      <c r="RUS38" s="4560"/>
      <c r="RUT38" s="4560"/>
      <c r="RUU38" s="4560"/>
      <c r="RUV38" s="4560"/>
      <c r="RUW38" s="4560"/>
      <c r="RUX38" s="4560"/>
      <c r="RUY38" s="4560"/>
      <c r="RUZ38" s="4560"/>
      <c r="RVA38" s="4560"/>
      <c r="RVB38" s="4560"/>
      <c r="RVC38" s="4560"/>
      <c r="RVD38" s="4560"/>
      <c r="RVE38" s="4560"/>
      <c r="RVF38" s="4560"/>
      <c r="RVG38" s="4560"/>
      <c r="RVH38" s="4560"/>
      <c r="RVI38" s="4560"/>
      <c r="RVJ38" s="4560"/>
      <c r="RVK38" s="4560"/>
      <c r="RVL38" s="4560"/>
      <c r="RVM38" s="4560"/>
      <c r="RVN38" s="4560"/>
      <c r="RVO38" s="4560"/>
      <c r="RVP38" s="4560"/>
      <c r="RVQ38" s="4560"/>
      <c r="RVR38" s="4560"/>
      <c r="RVS38" s="4560"/>
      <c r="RVT38" s="4560"/>
      <c r="RVU38" s="4560"/>
      <c r="RVV38" s="4560"/>
      <c r="RVW38" s="4560"/>
      <c r="RVX38" s="4560"/>
      <c r="RVY38" s="4560"/>
      <c r="RVZ38" s="4560"/>
      <c r="RWA38" s="4560"/>
      <c r="RWB38" s="4560"/>
      <c r="RWC38" s="4560"/>
      <c r="RWD38" s="4560"/>
      <c r="RWE38" s="4560"/>
      <c r="RWF38" s="4560"/>
      <c r="RWG38" s="4560"/>
      <c r="RWH38" s="4560"/>
      <c r="RWI38" s="4560"/>
      <c r="RWJ38" s="4560"/>
      <c r="RWK38" s="4560"/>
      <c r="RWL38" s="4560"/>
      <c r="RWM38" s="4560"/>
      <c r="RWN38" s="4560"/>
      <c r="RWO38" s="4560"/>
      <c r="RWP38" s="4560"/>
      <c r="RWQ38" s="4560"/>
      <c r="RWR38" s="4560"/>
      <c r="RWS38" s="4560"/>
      <c r="RWT38" s="4560"/>
      <c r="RWU38" s="4560"/>
      <c r="RWV38" s="4560"/>
      <c r="RWW38" s="4560"/>
      <c r="RWX38" s="4560"/>
      <c r="RWY38" s="4560"/>
      <c r="RWZ38" s="4560"/>
      <c r="RXA38" s="4560"/>
      <c r="RXB38" s="4560"/>
      <c r="RXC38" s="4560"/>
      <c r="RXD38" s="4560"/>
      <c r="RXE38" s="4560"/>
      <c r="RXF38" s="4560"/>
      <c r="RXG38" s="4560"/>
      <c r="RXH38" s="4560"/>
      <c r="RXI38" s="4560"/>
      <c r="RXJ38" s="4560"/>
      <c r="RXK38" s="4560"/>
      <c r="RXL38" s="4560"/>
      <c r="RXM38" s="4560"/>
      <c r="RXN38" s="4560"/>
      <c r="RXO38" s="4560"/>
      <c r="RXP38" s="4560"/>
      <c r="RXQ38" s="4560"/>
      <c r="RXR38" s="4560"/>
      <c r="RXS38" s="4560"/>
      <c r="RXT38" s="4560"/>
      <c r="RXU38" s="4560"/>
      <c r="RXV38" s="4560"/>
      <c r="RXW38" s="4560"/>
      <c r="RXX38" s="4560"/>
      <c r="RXY38" s="4560"/>
      <c r="RXZ38" s="4560"/>
      <c r="RYA38" s="4560"/>
      <c r="RYB38" s="4560"/>
      <c r="RYC38" s="4560"/>
      <c r="RYD38" s="4560"/>
      <c r="RYE38" s="4560"/>
      <c r="RYF38" s="4560"/>
      <c r="RYG38" s="4560"/>
      <c r="RYH38" s="4560"/>
      <c r="RYI38" s="4560"/>
      <c r="RYJ38" s="4560"/>
      <c r="RYK38" s="4560"/>
      <c r="RYL38" s="4560"/>
      <c r="RYM38" s="4560"/>
      <c r="RYN38" s="4560"/>
      <c r="RYO38" s="4560"/>
      <c r="RYP38" s="4560"/>
      <c r="RYQ38" s="4560"/>
      <c r="RYR38" s="4560"/>
      <c r="RYS38" s="4560"/>
      <c r="RYT38" s="4560"/>
      <c r="RYU38" s="4560"/>
      <c r="RYV38" s="4560"/>
      <c r="RYW38" s="4560"/>
      <c r="RYX38" s="4560"/>
      <c r="RYY38" s="4560"/>
      <c r="RYZ38" s="4560"/>
      <c r="RZA38" s="4560"/>
      <c r="RZB38" s="4560"/>
      <c r="RZC38" s="4560"/>
      <c r="RZD38" s="4560"/>
      <c r="RZE38" s="4560"/>
      <c r="RZF38" s="4560"/>
      <c r="RZG38" s="4560"/>
      <c r="RZH38" s="4560"/>
      <c r="RZI38" s="4560"/>
      <c r="RZJ38" s="4560"/>
      <c r="RZK38" s="4560"/>
      <c r="RZL38" s="4560"/>
      <c r="RZM38" s="4560"/>
      <c r="RZN38" s="4560"/>
      <c r="RZO38" s="4560"/>
      <c r="RZP38" s="4560"/>
      <c r="RZQ38" s="4560"/>
      <c r="RZR38" s="4560"/>
      <c r="RZS38" s="4560"/>
      <c r="RZT38" s="4560"/>
      <c r="RZU38" s="4560"/>
      <c r="RZV38" s="4560"/>
      <c r="RZW38" s="4560"/>
      <c r="RZX38" s="4560"/>
      <c r="RZY38" s="4560"/>
      <c r="RZZ38" s="4560"/>
      <c r="SAA38" s="4560"/>
      <c r="SAB38" s="4560"/>
      <c r="SAC38" s="4560"/>
      <c r="SAD38" s="4560"/>
      <c r="SAE38" s="4560"/>
      <c r="SAF38" s="4560"/>
      <c r="SAG38" s="4560"/>
      <c r="SAH38" s="4560"/>
      <c r="SAI38" s="4560"/>
      <c r="SAJ38" s="4560"/>
      <c r="SAK38" s="4560"/>
      <c r="SAL38" s="4560"/>
      <c r="SAM38" s="4560"/>
      <c r="SAN38" s="4560"/>
      <c r="SAO38" s="4560"/>
      <c r="SAP38" s="4560"/>
      <c r="SAQ38" s="4560"/>
      <c r="SAR38" s="4560"/>
      <c r="SAS38" s="4560"/>
      <c r="SAT38" s="4560"/>
      <c r="SAU38" s="4560"/>
      <c r="SAV38" s="4560"/>
      <c r="SAW38" s="4560"/>
      <c r="SAX38" s="4560"/>
      <c r="SAY38" s="4560"/>
      <c r="SAZ38" s="4560"/>
      <c r="SBA38" s="4560"/>
      <c r="SBB38" s="4560"/>
      <c r="SBC38" s="4560"/>
      <c r="SBD38" s="4560"/>
      <c r="SBE38" s="4560"/>
      <c r="SBF38" s="4560"/>
      <c r="SBG38" s="4560"/>
      <c r="SBH38" s="4560"/>
      <c r="SBI38" s="4560"/>
      <c r="SBJ38" s="4560"/>
      <c r="SBK38" s="4560"/>
      <c r="SBL38" s="4560"/>
      <c r="SBM38" s="4560"/>
      <c r="SBN38" s="4560"/>
      <c r="SBO38" s="4560"/>
      <c r="SBP38" s="4560"/>
      <c r="SBQ38" s="4560"/>
      <c r="SBR38" s="4560"/>
      <c r="SBS38" s="4560"/>
      <c r="SBT38" s="4560"/>
      <c r="SBU38" s="4560"/>
      <c r="SBV38" s="4560"/>
      <c r="SBW38" s="4560"/>
      <c r="SBX38" s="4560"/>
      <c r="SBY38" s="4560"/>
      <c r="SBZ38" s="4560"/>
      <c r="SCA38" s="4560"/>
      <c r="SCB38" s="4560"/>
      <c r="SCC38" s="4560"/>
      <c r="SCD38" s="4560"/>
      <c r="SCE38" s="4560"/>
      <c r="SCF38" s="4560"/>
      <c r="SCG38" s="4560"/>
      <c r="SCH38" s="4560"/>
      <c r="SCI38" s="4560"/>
      <c r="SCJ38" s="4560"/>
      <c r="SCK38" s="4560"/>
      <c r="SCL38" s="4560"/>
      <c r="SCM38" s="4560"/>
      <c r="SCN38" s="4560"/>
      <c r="SCO38" s="4560"/>
      <c r="SCP38" s="4560"/>
      <c r="SCQ38" s="4560"/>
      <c r="SCR38" s="4560"/>
      <c r="SCS38" s="4560"/>
      <c r="SCT38" s="4560"/>
      <c r="SCU38" s="4560"/>
      <c r="SCV38" s="4560"/>
      <c r="SCW38" s="4560"/>
      <c r="SCX38" s="4560"/>
      <c r="SCY38" s="4560"/>
      <c r="SCZ38" s="4560"/>
      <c r="SDA38" s="4560"/>
      <c r="SDB38" s="4560"/>
      <c r="SDC38" s="4560"/>
      <c r="SDD38" s="4560"/>
      <c r="SDE38" s="4560"/>
      <c r="SDF38" s="4560"/>
      <c r="SDG38" s="4560"/>
      <c r="SDH38" s="4560"/>
      <c r="SDI38" s="4560"/>
      <c r="SDJ38" s="4560"/>
      <c r="SDK38" s="4560"/>
      <c r="SDL38" s="4560"/>
      <c r="SDM38" s="4560"/>
      <c r="SDN38" s="4560"/>
      <c r="SDO38" s="4560"/>
      <c r="SDP38" s="4560"/>
      <c r="SDQ38" s="4560"/>
      <c r="SDR38" s="4560"/>
      <c r="SDS38" s="4560"/>
      <c r="SDT38" s="4560"/>
      <c r="SDU38" s="4560"/>
      <c r="SDV38" s="4560"/>
      <c r="SDW38" s="4560"/>
      <c r="SDX38" s="4560"/>
      <c r="SDY38" s="4560"/>
      <c r="SDZ38" s="4560"/>
      <c r="SEA38" s="4560"/>
      <c r="SEB38" s="4560"/>
      <c r="SEC38" s="4560"/>
      <c r="SED38" s="4560"/>
      <c r="SEE38" s="4560"/>
      <c r="SEF38" s="4560"/>
      <c r="SEG38" s="4560"/>
      <c r="SEH38" s="4560"/>
      <c r="SEI38" s="4560"/>
      <c r="SEJ38" s="4560"/>
      <c r="SEK38" s="4560"/>
      <c r="SEL38" s="4560"/>
      <c r="SEM38" s="4560"/>
      <c r="SEN38" s="4560"/>
      <c r="SEO38" s="4560"/>
      <c r="SEP38" s="4560"/>
      <c r="SEQ38" s="4560"/>
      <c r="SER38" s="4560"/>
      <c r="SES38" s="4560"/>
      <c r="SET38" s="4560"/>
      <c r="SEU38" s="4560"/>
      <c r="SEV38" s="4560"/>
      <c r="SEW38" s="4560"/>
      <c r="SEX38" s="4560"/>
      <c r="SEY38" s="4560"/>
      <c r="SEZ38" s="4560"/>
      <c r="SFA38" s="4560"/>
      <c r="SFB38" s="4560"/>
      <c r="SFC38" s="4560"/>
      <c r="SFD38" s="4560"/>
      <c r="SFE38" s="4560"/>
      <c r="SFF38" s="4560"/>
      <c r="SFG38" s="4560"/>
      <c r="SFH38" s="4560"/>
      <c r="SFI38" s="4560"/>
      <c r="SFJ38" s="4560"/>
      <c r="SFK38" s="4560"/>
      <c r="SFL38" s="4560"/>
      <c r="SFM38" s="4560"/>
      <c r="SFN38" s="4560"/>
      <c r="SFO38" s="4560"/>
      <c r="SFP38" s="4560"/>
      <c r="SFQ38" s="4560"/>
      <c r="SFR38" s="4560"/>
      <c r="SFS38" s="4560"/>
      <c r="SFT38" s="4560"/>
      <c r="SFU38" s="4560"/>
      <c r="SFV38" s="4560"/>
      <c r="SFW38" s="4560"/>
      <c r="SFX38" s="4560"/>
      <c r="SFY38" s="4560"/>
      <c r="SFZ38" s="4560"/>
      <c r="SGA38" s="4560"/>
      <c r="SGB38" s="4560"/>
      <c r="SGC38" s="4560"/>
      <c r="SGD38" s="4560"/>
      <c r="SGE38" s="4560"/>
      <c r="SGF38" s="4560"/>
      <c r="SGG38" s="4560"/>
      <c r="SGH38" s="4560"/>
      <c r="SGI38" s="4560"/>
      <c r="SGJ38" s="4560"/>
      <c r="SGK38" s="4560"/>
      <c r="SGL38" s="4560"/>
      <c r="SGM38" s="4560"/>
      <c r="SGN38" s="4560"/>
      <c r="SGO38" s="4560"/>
      <c r="SGP38" s="4560"/>
      <c r="SGQ38" s="4560"/>
      <c r="SGR38" s="4560"/>
      <c r="SGS38" s="4560"/>
      <c r="SGT38" s="4560"/>
      <c r="SGU38" s="4560"/>
      <c r="SGV38" s="4560"/>
      <c r="SGW38" s="4560"/>
      <c r="SGX38" s="4560"/>
      <c r="SGY38" s="4560"/>
      <c r="SGZ38" s="4560"/>
      <c r="SHA38" s="4560"/>
      <c r="SHB38" s="4560"/>
      <c r="SHC38" s="4560"/>
      <c r="SHD38" s="4560"/>
      <c r="SHE38" s="4560"/>
      <c r="SHF38" s="4560"/>
      <c r="SHG38" s="4560"/>
      <c r="SHH38" s="4560"/>
      <c r="SHI38" s="4560"/>
      <c r="SHJ38" s="4560"/>
      <c r="SHK38" s="4560"/>
      <c r="SHL38" s="4560"/>
      <c r="SHM38" s="4560"/>
      <c r="SHN38" s="4560"/>
      <c r="SHO38" s="4560"/>
      <c r="SHP38" s="4560"/>
      <c r="SHQ38" s="4560"/>
      <c r="SHR38" s="4560"/>
      <c r="SHS38" s="4560"/>
      <c r="SHT38" s="4560"/>
      <c r="SHU38" s="4560"/>
      <c r="SHV38" s="4560"/>
      <c r="SHW38" s="4560"/>
      <c r="SHX38" s="4560"/>
      <c r="SHY38" s="4560"/>
      <c r="SHZ38" s="4560"/>
      <c r="SIA38" s="4560"/>
      <c r="SIB38" s="4560"/>
      <c r="SIC38" s="4560"/>
      <c r="SID38" s="4560"/>
      <c r="SIE38" s="4560"/>
      <c r="SIF38" s="4560"/>
      <c r="SIG38" s="4560"/>
      <c r="SIH38" s="4560"/>
      <c r="SII38" s="4560"/>
      <c r="SIJ38" s="4560"/>
      <c r="SIK38" s="4560"/>
      <c r="SIL38" s="4560"/>
      <c r="SIM38" s="4560"/>
      <c r="SIN38" s="4560"/>
      <c r="SIO38" s="4560"/>
      <c r="SIP38" s="4560"/>
      <c r="SIQ38" s="4560"/>
      <c r="SIR38" s="4560"/>
      <c r="SIS38" s="4560"/>
      <c r="SIT38" s="4560"/>
      <c r="SIU38" s="4560"/>
      <c r="SIV38" s="4560"/>
      <c r="SIW38" s="4560"/>
      <c r="SIX38" s="4560"/>
      <c r="SIY38" s="4560"/>
      <c r="SIZ38" s="4560"/>
      <c r="SJA38" s="4560"/>
      <c r="SJB38" s="4560"/>
      <c r="SJC38" s="4560"/>
      <c r="SJD38" s="4560"/>
      <c r="SJE38" s="4560"/>
      <c r="SJF38" s="4560"/>
      <c r="SJG38" s="4560"/>
      <c r="SJH38" s="4560"/>
      <c r="SJI38" s="4560"/>
      <c r="SJJ38" s="4560"/>
      <c r="SJK38" s="4560"/>
      <c r="SJL38" s="4560"/>
      <c r="SJM38" s="4560"/>
      <c r="SJN38" s="4560"/>
      <c r="SJO38" s="4560"/>
      <c r="SJP38" s="4560"/>
      <c r="SJQ38" s="4560"/>
      <c r="SJR38" s="4560"/>
      <c r="SJS38" s="4560"/>
      <c r="SJT38" s="4560"/>
      <c r="SJU38" s="4560"/>
      <c r="SJV38" s="4560"/>
      <c r="SJW38" s="4560"/>
      <c r="SJX38" s="4560"/>
      <c r="SJY38" s="4560"/>
      <c r="SJZ38" s="4560"/>
      <c r="SKA38" s="4560"/>
      <c r="SKB38" s="4560"/>
      <c r="SKC38" s="4560"/>
      <c r="SKD38" s="4560"/>
      <c r="SKE38" s="4560"/>
      <c r="SKF38" s="4560"/>
      <c r="SKG38" s="4560"/>
      <c r="SKH38" s="4560"/>
      <c r="SKI38" s="4560"/>
      <c r="SKJ38" s="4560"/>
      <c r="SKK38" s="4560"/>
      <c r="SKL38" s="4560"/>
      <c r="SKM38" s="4560"/>
      <c r="SKN38" s="4560"/>
      <c r="SKO38" s="4560"/>
      <c r="SKP38" s="4560"/>
      <c r="SKQ38" s="4560"/>
      <c r="SKR38" s="4560"/>
      <c r="SKS38" s="4560"/>
      <c r="SKT38" s="4560"/>
      <c r="SKU38" s="4560"/>
      <c r="SKV38" s="4560"/>
      <c r="SKW38" s="4560"/>
      <c r="SKX38" s="4560"/>
      <c r="SKY38" s="4560"/>
      <c r="SKZ38" s="4560"/>
      <c r="SLA38" s="4560"/>
      <c r="SLB38" s="4560"/>
      <c r="SLC38" s="4560"/>
      <c r="SLD38" s="4560"/>
      <c r="SLE38" s="4560"/>
      <c r="SLF38" s="4560"/>
      <c r="SLG38" s="4560"/>
      <c r="SLH38" s="4560"/>
      <c r="SLI38" s="4560"/>
      <c r="SLJ38" s="4560"/>
      <c r="SLK38" s="4560"/>
      <c r="SLL38" s="4560"/>
      <c r="SLM38" s="4560"/>
      <c r="SLN38" s="4560"/>
      <c r="SLO38" s="4560"/>
      <c r="SLP38" s="4560"/>
      <c r="SLQ38" s="4560"/>
      <c r="SLR38" s="4560"/>
      <c r="SLS38" s="4560"/>
      <c r="SLT38" s="4560"/>
      <c r="SLU38" s="4560"/>
      <c r="SLV38" s="4560"/>
      <c r="SLW38" s="4560"/>
      <c r="SLX38" s="4560"/>
      <c r="SLY38" s="4560"/>
      <c r="SLZ38" s="4560"/>
      <c r="SMA38" s="4560"/>
      <c r="SMB38" s="4560"/>
      <c r="SMC38" s="4560"/>
      <c r="SMD38" s="4560"/>
      <c r="SME38" s="4560"/>
      <c r="SMF38" s="4560"/>
      <c r="SMG38" s="4560"/>
      <c r="SMH38" s="4560"/>
      <c r="SMI38" s="4560"/>
      <c r="SMJ38" s="4560"/>
      <c r="SMK38" s="4560"/>
      <c r="SML38" s="4560"/>
      <c r="SMM38" s="4560"/>
      <c r="SMN38" s="4560"/>
      <c r="SMO38" s="4560"/>
      <c r="SMP38" s="4560"/>
      <c r="SMQ38" s="4560"/>
      <c r="SMR38" s="4560"/>
      <c r="SMS38" s="4560"/>
      <c r="SMT38" s="4560"/>
      <c r="SMU38" s="4560"/>
      <c r="SMV38" s="4560"/>
      <c r="SMW38" s="4560"/>
      <c r="SMX38" s="4560"/>
      <c r="SMY38" s="4560"/>
      <c r="SMZ38" s="4560"/>
      <c r="SNA38" s="4560"/>
      <c r="SNB38" s="4560"/>
      <c r="SNC38" s="4560"/>
      <c r="SND38" s="4560"/>
      <c r="SNE38" s="4560"/>
      <c r="SNF38" s="4560"/>
      <c r="SNG38" s="4560"/>
      <c r="SNH38" s="4560"/>
      <c r="SNI38" s="4560"/>
      <c r="SNJ38" s="4560"/>
      <c r="SNK38" s="4560"/>
      <c r="SNL38" s="4560"/>
      <c r="SNM38" s="4560"/>
      <c r="SNN38" s="4560"/>
      <c r="SNO38" s="4560"/>
      <c r="SNP38" s="4560"/>
      <c r="SNQ38" s="4560"/>
      <c r="SNR38" s="4560"/>
      <c r="SNS38" s="4560"/>
      <c r="SNT38" s="4560"/>
      <c r="SNU38" s="4560"/>
      <c r="SNV38" s="4560"/>
      <c r="SNW38" s="4560"/>
      <c r="SNX38" s="4560"/>
      <c r="SNY38" s="4560"/>
      <c r="SNZ38" s="4560"/>
      <c r="SOA38" s="4560"/>
      <c r="SOB38" s="4560"/>
      <c r="SOC38" s="4560"/>
      <c r="SOD38" s="4560"/>
      <c r="SOE38" s="4560"/>
      <c r="SOF38" s="4560"/>
      <c r="SOG38" s="4560"/>
      <c r="SOH38" s="4560"/>
      <c r="SOI38" s="4560"/>
      <c r="SOJ38" s="4560"/>
      <c r="SOK38" s="4560"/>
      <c r="SOL38" s="4560"/>
      <c r="SOM38" s="4560"/>
      <c r="SON38" s="4560"/>
      <c r="SOO38" s="4560"/>
      <c r="SOP38" s="4560"/>
      <c r="SOQ38" s="4560"/>
      <c r="SOR38" s="4560"/>
      <c r="SOS38" s="4560"/>
      <c r="SOT38" s="4560"/>
      <c r="SOU38" s="4560"/>
      <c r="SOV38" s="4560"/>
      <c r="SOW38" s="4560"/>
      <c r="SOX38" s="4560"/>
      <c r="SOY38" s="4560"/>
      <c r="SOZ38" s="4560"/>
      <c r="SPA38" s="4560"/>
      <c r="SPB38" s="4560"/>
      <c r="SPC38" s="4560"/>
      <c r="SPD38" s="4560"/>
      <c r="SPE38" s="4560"/>
      <c r="SPF38" s="4560"/>
      <c r="SPG38" s="4560"/>
      <c r="SPH38" s="4560"/>
      <c r="SPI38" s="4560"/>
      <c r="SPJ38" s="4560"/>
      <c r="SPK38" s="4560"/>
      <c r="SPL38" s="4560"/>
      <c r="SPM38" s="4560"/>
      <c r="SPN38" s="4560"/>
      <c r="SPO38" s="4560"/>
      <c r="SPP38" s="4560"/>
      <c r="SPQ38" s="4560"/>
      <c r="SPR38" s="4560"/>
      <c r="SPS38" s="4560"/>
      <c r="SPT38" s="4560"/>
      <c r="SPU38" s="4560"/>
      <c r="SPV38" s="4560"/>
      <c r="SPW38" s="4560"/>
      <c r="SPX38" s="4560"/>
      <c r="SPY38" s="4560"/>
      <c r="SPZ38" s="4560"/>
      <c r="SQA38" s="4560"/>
      <c r="SQB38" s="4560"/>
      <c r="SQC38" s="4560"/>
      <c r="SQD38" s="4560"/>
      <c r="SQE38" s="4560"/>
      <c r="SQF38" s="4560"/>
      <c r="SQG38" s="4560"/>
      <c r="SQH38" s="4560"/>
      <c r="SQI38" s="4560"/>
      <c r="SQJ38" s="4560"/>
      <c r="SQK38" s="4560"/>
      <c r="SQL38" s="4560"/>
      <c r="SQM38" s="4560"/>
      <c r="SQN38" s="4560"/>
      <c r="SQO38" s="4560"/>
      <c r="SQP38" s="4560"/>
      <c r="SQQ38" s="4560"/>
      <c r="SQR38" s="4560"/>
      <c r="SQS38" s="4560"/>
      <c r="SQT38" s="4560"/>
      <c r="SQU38" s="4560"/>
      <c r="SQV38" s="4560"/>
      <c r="SQW38" s="4560"/>
      <c r="SQX38" s="4560"/>
      <c r="SQY38" s="4560"/>
      <c r="SQZ38" s="4560"/>
      <c r="SRA38" s="4560"/>
      <c r="SRB38" s="4560"/>
      <c r="SRC38" s="4560"/>
      <c r="SRD38" s="4560"/>
      <c r="SRE38" s="4560"/>
      <c r="SRF38" s="4560"/>
      <c r="SRG38" s="4560"/>
      <c r="SRH38" s="4560"/>
      <c r="SRI38" s="4560"/>
      <c r="SRJ38" s="4560"/>
      <c r="SRK38" s="4560"/>
      <c r="SRL38" s="4560"/>
      <c r="SRM38" s="4560"/>
      <c r="SRN38" s="4560"/>
      <c r="SRO38" s="4560"/>
      <c r="SRP38" s="4560"/>
      <c r="SRQ38" s="4560"/>
      <c r="SRR38" s="4560"/>
      <c r="SRS38" s="4560"/>
      <c r="SRT38" s="4560"/>
      <c r="SRU38" s="4560"/>
      <c r="SRV38" s="4560"/>
      <c r="SRW38" s="4560"/>
      <c r="SRX38" s="4560"/>
      <c r="SRY38" s="4560"/>
      <c r="SRZ38" s="4560"/>
      <c r="SSA38" s="4560"/>
      <c r="SSB38" s="4560"/>
      <c r="SSC38" s="4560"/>
      <c r="SSD38" s="4560"/>
      <c r="SSE38" s="4560"/>
      <c r="SSF38" s="4560"/>
      <c r="SSG38" s="4560"/>
      <c r="SSH38" s="4560"/>
      <c r="SSI38" s="4560"/>
      <c r="SSJ38" s="4560"/>
      <c r="SSK38" s="4560"/>
      <c r="SSL38" s="4560"/>
      <c r="SSM38" s="4560"/>
      <c r="SSN38" s="4560"/>
      <c r="SSO38" s="4560"/>
      <c r="SSP38" s="4560"/>
      <c r="SSQ38" s="4560"/>
      <c r="SSR38" s="4560"/>
      <c r="SSS38" s="4560"/>
      <c r="SST38" s="4560"/>
      <c r="SSU38" s="4560"/>
      <c r="SSV38" s="4560"/>
      <c r="SSW38" s="4560"/>
      <c r="SSX38" s="4560"/>
      <c r="SSY38" s="4560"/>
      <c r="SSZ38" s="4560"/>
      <c r="STA38" s="4560"/>
      <c r="STB38" s="4560"/>
      <c r="STC38" s="4560"/>
      <c r="STD38" s="4560"/>
      <c r="STE38" s="4560"/>
      <c r="STF38" s="4560"/>
      <c r="STG38" s="4560"/>
      <c r="STH38" s="4560"/>
      <c r="STI38" s="4560"/>
      <c r="STJ38" s="4560"/>
      <c r="STK38" s="4560"/>
      <c r="STL38" s="4560"/>
      <c r="STM38" s="4560"/>
      <c r="STN38" s="4560"/>
      <c r="STO38" s="4560"/>
      <c r="STP38" s="4560"/>
      <c r="STQ38" s="4560"/>
      <c r="STR38" s="4560"/>
      <c r="STS38" s="4560"/>
      <c r="STT38" s="4560"/>
      <c r="STU38" s="4560"/>
      <c r="STV38" s="4560"/>
      <c r="STW38" s="4560"/>
      <c r="STX38" s="4560"/>
      <c r="STY38" s="4560"/>
      <c r="STZ38" s="4560"/>
      <c r="SUA38" s="4560"/>
      <c r="SUB38" s="4560"/>
      <c r="SUC38" s="4560"/>
      <c r="SUD38" s="4560"/>
      <c r="SUE38" s="4560"/>
      <c r="SUF38" s="4560"/>
      <c r="SUG38" s="4560"/>
      <c r="SUH38" s="4560"/>
      <c r="SUI38" s="4560"/>
      <c r="SUJ38" s="4560"/>
      <c r="SUK38" s="4560"/>
      <c r="SUL38" s="4560"/>
      <c r="SUM38" s="4560"/>
      <c r="SUN38" s="4560"/>
      <c r="SUO38" s="4560"/>
      <c r="SUP38" s="4560"/>
      <c r="SUQ38" s="4560"/>
      <c r="SUR38" s="4560"/>
      <c r="SUS38" s="4560"/>
      <c r="SUT38" s="4560"/>
      <c r="SUU38" s="4560"/>
      <c r="SUV38" s="4560"/>
      <c r="SUW38" s="4560"/>
      <c r="SUX38" s="4560"/>
      <c r="SUY38" s="4560"/>
      <c r="SUZ38" s="4560"/>
      <c r="SVA38" s="4560"/>
      <c r="SVB38" s="4560"/>
      <c r="SVC38" s="4560"/>
      <c r="SVD38" s="4560"/>
      <c r="SVE38" s="4560"/>
      <c r="SVF38" s="4560"/>
      <c r="SVG38" s="4560"/>
      <c r="SVH38" s="4560"/>
      <c r="SVI38" s="4560"/>
      <c r="SVJ38" s="4560"/>
      <c r="SVK38" s="4560"/>
      <c r="SVL38" s="4560"/>
      <c r="SVM38" s="4560"/>
      <c r="SVN38" s="4560"/>
      <c r="SVO38" s="4560"/>
      <c r="SVP38" s="4560"/>
      <c r="SVQ38" s="4560"/>
      <c r="SVR38" s="4560"/>
      <c r="SVS38" s="4560"/>
      <c r="SVT38" s="4560"/>
      <c r="SVU38" s="4560"/>
      <c r="SVV38" s="4560"/>
      <c r="SVW38" s="4560"/>
      <c r="SVX38" s="4560"/>
      <c r="SVY38" s="4560"/>
      <c r="SVZ38" s="4560"/>
      <c r="SWA38" s="4560"/>
      <c r="SWB38" s="4560"/>
      <c r="SWC38" s="4560"/>
      <c r="SWD38" s="4560"/>
      <c r="SWE38" s="4560"/>
      <c r="SWF38" s="4560"/>
      <c r="SWG38" s="4560"/>
      <c r="SWH38" s="4560"/>
      <c r="SWI38" s="4560"/>
      <c r="SWJ38" s="4560"/>
      <c r="SWK38" s="4560"/>
      <c r="SWL38" s="4560"/>
      <c r="SWM38" s="4560"/>
      <c r="SWN38" s="4560"/>
      <c r="SWO38" s="4560"/>
      <c r="SWP38" s="4560"/>
      <c r="SWQ38" s="4560"/>
      <c r="SWR38" s="4560"/>
      <c r="SWS38" s="4560"/>
      <c r="SWT38" s="4560"/>
      <c r="SWU38" s="4560"/>
      <c r="SWV38" s="4560"/>
      <c r="SWW38" s="4560"/>
      <c r="SWX38" s="4560"/>
      <c r="SWY38" s="4560"/>
      <c r="SWZ38" s="4560"/>
      <c r="SXA38" s="4560"/>
      <c r="SXB38" s="4560"/>
      <c r="SXC38" s="4560"/>
      <c r="SXD38" s="4560"/>
      <c r="SXE38" s="4560"/>
      <c r="SXF38" s="4560"/>
      <c r="SXG38" s="4560"/>
      <c r="SXH38" s="4560"/>
      <c r="SXI38" s="4560"/>
      <c r="SXJ38" s="4560"/>
      <c r="SXK38" s="4560"/>
      <c r="SXL38" s="4560"/>
      <c r="SXM38" s="4560"/>
      <c r="SXN38" s="4560"/>
      <c r="SXO38" s="4560"/>
      <c r="SXP38" s="4560"/>
      <c r="SXQ38" s="4560"/>
      <c r="SXR38" s="4560"/>
      <c r="SXS38" s="4560"/>
      <c r="SXT38" s="4560"/>
      <c r="SXU38" s="4560"/>
      <c r="SXV38" s="4560"/>
      <c r="SXW38" s="4560"/>
      <c r="SXX38" s="4560"/>
      <c r="SXY38" s="4560"/>
      <c r="SXZ38" s="4560"/>
      <c r="SYA38" s="4560"/>
      <c r="SYB38" s="4560"/>
      <c r="SYC38" s="4560"/>
      <c r="SYD38" s="4560"/>
      <c r="SYE38" s="4560"/>
      <c r="SYF38" s="4560"/>
      <c r="SYG38" s="4560"/>
      <c r="SYH38" s="4560"/>
      <c r="SYI38" s="4560"/>
      <c r="SYJ38" s="4560"/>
      <c r="SYK38" s="4560"/>
      <c r="SYL38" s="4560"/>
      <c r="SYM38" s="4560"/>
      <c r="SYN38" s="4560"/>
      <c r="SYO38" s="4560"/>
      <c r="SYP38" s="4560"/>
      <c r="SYQ38" s="4560"/>
      <c r="SYR38" s="4560"/>
      <c r="SYS38" s="4560"/>
      <c r="SYT38" s="4560"/>
      <c r="SYU38" s="4560"/>
      <c r="SYV38" s="4560"/>
      <c r="SYW38" s="4560"/>
      <c r="SYX38" s="4560"/>
      <c r="SYY38" s="4560"/>
      <c r="SYZ38" s="4560"/>
      <c r="SZA38" s="4560"/>
      <c r="SZB38" s="4560"/>
      <c r="SZC38" s="4560"/>
      <c r="SZD38" s="4560"/>
      <c r="SZE38" s="4560"/>
      <c r="SZF38" s="4560"/>
      <c r="SZG38" s="4560"/>
      <c r="SZH38" s="4560"/>
      <c r="SZI38" s="4560"/>
      <c r="SZJ38" s="4560"/>
      <c r="SZK38" s="4560"/>
      <c r="SZL38" s="4560"/>
      <c r="SZM38" s="4560"/>
      <c r="SZN38" s="4560"/>
      <c r="SZO38" s="4560"/>
      <c r="SZP38" s="4560"/>
      <c r="SZQ38" s="4560"/>
      <c r="SZR38" s="4560"/>
      <c r="SZS38" s="4560"/>
      <c r="SZT38" s="4560"/>
      <c r="SZU38" s="4560"/>
      <c r="SZV38" s="4560"/>
      <c r="SZW38" s="4560"/>
      <c r="SZX38" s="4560"/>
      <c r="SZY38" s="4560"/>
      <c r="SZZ38" s="4560"/>
      <c r="TAA38" s="4560"/>
      <c r="TAB38" s="4560"/>
      <c r="TAC38" s="4560"/>
      <c r="TAD38" s="4560"/>
      <c r="TAE38" s="4560"/>
      <c r="TAF38" s="4560"/>
      <c r="TAG38" s="4560"/>
      <c r="TAH38" s="4560"/>
      <c r="TAI38" s="4560"/>
      <c r="TAJ38" s="4560"/>
      <c r="TAK38" s="4560"/>
      <c r="TAL38" s="4560"/>
      <c r="TAM38" s="4560"/>
      <c r="TAN38" s="4560"/>
      <c r="TAO38" s="4560"/>
      <c r="TAP38" s="4560"/>
      <c r="TAQ38" s="4560"/>
      <c r="TAR38" s="4560"/>
      <c r="TAS38" s="4560"/>
      <c r="TAT38" s="4560"/>
      <c r="TAU38" s="4560"/>
      <c r="TAV38" s="4560"/>
      <c r="TAW38" s="4560"/>
      <c r="TAX38" s="4560"/>
      <c r="TAY38" s="4560"/>
      <c r="TAZ38" s="4560"/>
      <c r="TBA38" s="4560"/>
      <c r="TBB38" s="4560"/>
      <c r="TBC38" s="4560"/>
      <c r="TBD38" s="4560"/>
      <c r="TBE38" s="4560"/>
      <c r="TBF38" s="4560"/>
      <c r="TBG38" s="4560"/>
      <c r="TBH38" s="4560"/>
      <c r="TBI38" s="4560"/>
      <c r="TBJ38" s="4560"/>
      <c r="TBK38" s="4560"/>
      <c r="TBL38" s="4560"/>
      <c r="TBM38" s="4560"/>
      <c r="TBN38" s="4560"/>
      <c r="TBO38" s="4560"/>
      <c r="TBP38" s="4560"/>
      <c r="TBQ38" s="4560"/>
      <c r="TBR38" s="4560"/>
      <c r="TBS38" s="4560"/>
      <c r="TBT38" s="4560"/>
      <c r="TBU38" s="4560"/>
      <c r="TBV38" s="4560"/>
      <c r="TBW38" s="4560"/>
      <c r="TBX38" s="4560"/>
      <c r="TBY38" s="4560"/>
      <c r="TBZ38" s="4560"/>
      <c r="TCA38" s="4560"/>
      <c r="TCB38" s="4560"/>
      <c r="TCC38" s="4560"/>
      <c r="TCD38" s="4560"/>
      <c r="TCE38" s="4560"/>
      <c r="TCF38" s="4560"/>
      <c r="TCG38" s="4560"/>
      <c r="TCH38" s="4560"/>
      <c r="TCI38" s="4560"/>
      <c r="TCJ38" s="4560"/>
      <c r="TCK38" s="4560"/>
      <c r="TCL38" s="4560"/>
      <c r="TCM38" s="4560"/>
      <c r="TCN38" s="4560"/>
      <c r="TCO38" s="4560"/>
      <c r="TCP38" s="4560"/>
      <c r="TCQ38" s="4560"/>
      <c r="TCR38" s="4560"/>
      <c r="TCS38" s="4560"/>
      <c r="TCT38" s="4560"/>
      <c r="TCU38" s="4560"/>
      <c r="TCV38" s="4560"/>
      <c r="TCW38" s="4560"/>
      <c r="TCX38" s="4560"/>
      <c r="TCY38" s="4560"/>
      <c r="TCZ38" s="4560"/>
      <c r="TDA38" s="4560"/>
      <c r="TDB38" s="4560"/>
      <c r="TDC38" s="4560"/>
      <c r="TDD38" s="4560"/>
      <c r="TDE38" s="4560"/>
      <c r="TDF38" s="4560"/>
      <c r="TDG38" s="4560"/>
      <c r="TDH38" s="4560"/>
      <c r="TDI38" s="4560"/>
      <c r="TDJ38" s="4560"/>
      <c r="TDK38" s="4560"/>
      <c r="TDL38" s="4560"/>
      <c r="TDM38" s="4560"/>
      <c r="TDN38" s="4560"/>
      <c r="TDO38" s="4560"/>
      <c r="TDP38" s="4560"/>
      <c r="TDQ38" s="4560"/>
      <c r="TDR38" s="4560"/>
      <c r="TDS38" s="4560"/>
      <c r="TDT38" s="4560"/>
      <c r="TDU38" s="4560"/>
      <c r="TDV38" s="4560"/>
      <c r="TDW38" s="4560"/>
      <c r="TDX38" s="4560"/>
      <c r="TDY38" s="4560"/>
      <c r="TDZ38" s="4560"/>
      <c r="TEA38" s="4560"/>
      <c r="TEB38" s="4560"/>
      <c r="TEC38" s="4560"/>
      <c r="TED38" s="4560"/>
      <c r="TEE38" s="4560"/>
      <c r="TEF38" s="4560"/>
      <c r="TEG38" s="4560"/>
      <c r="TEH38" s="4560"/>
      <c r="TEI38" s="4560"/>
      <c r="TEJ38" s="4560"/>
      <c r="TEK38" s="4560"/>
      <c r="TEL38" s="4560"/>
      <c r="TEM38" s="4560"/>
      <c r="TEN38" s="4560"/>
      <c r="TEO38" s="4560"/>
      <c r="TEP38" s="4560"/>
      <c r="TEQ38" s="4560"/>
      <c r="TER38" s="4560"/>
      <c r="TES38" s="4560"/>
      <c r="TET38" s="4560"/>
      <c r="TEU38" s="4560"/>
      <c r="TEV38" s="4560"/>
      <c r="TEW38" s="4560"/>
      <c r="TEX38" s="4560"/>
      <c r="TEY38" s="4560"/>
      <c r="TEZ38" s="4560"/>
      <c r="TFA38" s="4560"/>
      <c r="TFB38" s="4560"/>
      <c r="TFC38" s="4560"/>
      <c r="TFD38" s="4560"/>
      <c r="TFE38" s="4560"/>
      <c r="TFF38" s="4560"/>
      <c r="TFG38" s="4560"/>
      <c r="TFH38" s="4560"/>
      <c r="TFI38" s="4560"/>
      <c r="TFJ38" s="4560"/>
      <c r="TFK38" s="4560"/>
      <c r="TFL38" s="4560"/>
      <c r="TFM38" s="4560"/>
      <c r="TFN38" s="4560"/>
      <c r="TFO38" s="4560"/>
      <c r="TFP38" s="4560"/>
      <c r="TFQ38" s="4560"/>
      <c r="TFR38" s="4560"/>
      <c r="TFS38" s="4560"/>
      <c r="TFT38" s="4560"/>
      <c r="TFU38" s="4560"/>
      <c r="TFV38" s="4560"/>
      <c r="TFW38" s="4560"/>
      <c r="TFX38" s="4560"/>
      <c r="TFY38" s="4560"/>
      <c r="TFZ38" s="4560"/>
      <c r="TGA38" s="4560"/>
      <c r="TGB38" s="4560"/>
      <c r="TGC38" s="4560"/>
      <c r="TGD38" s="4560"/>
      <c r="TGE38" s="4560"/>
      <c r="TGF38" s="4560"/>
      <c r="TGG38" s="4560"/>
      <c r="TGH38" s="4560"/>
      <c r="TGI38" s="4560"/>
      <c r="TGJ38" s="4560"/>
      <c r="TGK38" s="4560"/>
      <c r="TGL38" s="4560"/>
      <c r="TGM38" s="4560"/>
      <c r="TGN38" s="4560"/>
      <c r="TGO38" s="4560"/>
      <c r="TGP38" s="4560"/>
      <c r="TGQ38" s="4560"/>
      <c r="TGR38" s="4560"/>
      <c r="TGS38" s="4560"/>
      <c r="TGT38" s="4560"/>
      <c r="TGU38" s="4560"/>
      <c r="TGV38" s="4560"/>
      <c r="TGW38" s="4560"/>
      <c r="TGX38" s="4560"/>
      <c r="TGY38" s="4560"/>
      <c r="TGZ38" s="4560"/>
      <c r="THA38" s="4560"/>
      <c r="THB38" s="4560"/>
      <c r="THC38" s="4560"/>
      <c r="THD38" s="4560"/>
      <c r="THE38" s="4560"/>
      <c r="THF38" s="4560"/>
      <c r="THG38" s="4560"/>
      <c r="THH38" s="4560"/>
      <c r="THI38" s="4560"/>
      <c r="THJ38" s="4560"/>
      <c r="THK38" s="4560"/>
      <c r="THL38" s="4560"/>
      <c r="THM38" s="4560"/>
      <c r="THN38" s="4560"/>
      <c r="THO38" s="4560"/>
      <c r="THP38" s="4560"/>
      <c r="THQ38" s="4560"/>
      <c r="THR38" s="4560"/>
      <c r="THS38" s="4560"/>
      <c r="THT38" s="4560"/>
      <c r="THU38" s="4560"/>
      <c r="THV38" s="4560"/>
      <c r="THW38" s="4560"/>
      <c r="THX38" s="4560"/>
      <c r="THY38" s="4560"/>
      <c r="THZ38" s="4560"/>
      <c r="TIA38" s="4560"/>
      <c r="TIB38" s="4560"/>
      <c r="TIC38" s="4560"/>
      <c r="TID38" s="4560"/>
      <c r="TIE38" s="4560"/>
      <c r="TIF38" s="4560"/>
      <c r="TIG38" s="4560"/>
      <c r="TIH38" s="4560"/>
      <c r="TII38" s="4560"/>
      <c r="TIJ38" s="4560"/>
      <c r="TIK38" s="4560"/>
      <c r="TIL38" s="4560"/>
      <c r="TIM38" s="4560"/>
      <c r="TIN38" s="4560"/>
      <c r="TIO38" s="4560"/>
      <c r="TIP38" s="4560"/>
      <c r="TIQ38" s="4560"/>
      <c r="TIR38" s="4560"/>
      <c r="TIS38" s="4560"/>
      <c r="TIT38" s="4560"/>
      <c r="TIU38" s="4560"/>
      <c r="TIV38" s="4560"/>
      <c r="TIW38" s="4560"/>
      <c r="TIX38" s="4560"/>
      <c r="TIY38" s="4560"/>
      <c r="TIZ38" s="4560"/>
      <c r="TJA38" s="4560"/>
      <c r="TJB38" s="4560"/>
      <c r="TJC38" s="4560"/>
      <c r="TJD38" s="4560"/>
      <c r="TJE38" s="4560"/>
      <c r="TJF38" s="4560"/>
      <c r="TJG38" s="4560"/>
      <c r="TJH38" s="4560"/>
      <c r="TJI38" s="4560"/>
      <c r="TJJ38" s="4560"/>
      <c r="TJK38" s="4560"/>
      <c r="TJL38" s="4560"/>
      <c r="TJM38" s="4560"/>
      <c r="TJN38" s="4560"/>
      <c r="TJO38" s="4560"/>
      <c r="TJP38" s="4560"/>
      <c r="TJQ38" s="4560"/>
      <c r="TJR38" s="4560"/>
      <c r="TJS38" s="4560"/>
      <c r="TJT38" s="4560"/>
      <c r="TJU38" s="4560"/>
      <c r="TJV38" s="4560"/>
      <c r="TJW38" s="4560"/>
      <c r="TJX38" s="4560"/>
      <c r="TJY38" s="4560"/>
      <c r="TJZ38" s="4560"/>
      <c r="TKA38" s="4560"/>
      <c r="TKB38" s="4560"/>
      <c r="TKC38" s="4560"/>
      <c r="TKD38" s="4560"/>
      <c r="TKE38" s="4560"/>
      <c r="TKF38" s="4560"/>
      <c r="TKG38" s="4560"/>
      <c r="TKH38" s="4560"/>
      <c r="TKI38" s="4560"/>
      <c r="TKJ38" s="4560"/>
      <c r="TKK38" s="4560"/>
      <c r="TKL38" s="4560"/>
      <c r="TKM38" s="4560"/>
      <c r="TKN38" s="4560"/>
      <c r="TKO38" s="4560"/>
      <c r="TKP38" s="4560"/>
      <c r="TKQ38" s="4560"/>
      <c r="TKR38" s="4560"/>
      <c r="TKS38" s="4560"/>
      <c r="TKT38" s="4560"/>
      <c r="TKU38" s="4560"/>
      <c r="TKV38" s="4560"/>
      <c r="TKW38" s="4560"/>
      <c r="TKX38" s="4560"/>
      <c r="TKY38" s="4560"/>
      <c r="TKZ38" s="4560"/>
      <c r="TLA38" s="4560"/>
      <c r="TLB38" s="4560"/>
      <c r="TLC38" s="4560"/>
      <c r="TLD38" s="4560"/>
      <c r="TLE38" s="4560"/>
      <c r="TLF38" s="4560"/>
      <c r="TLG38" s="4560"/>
      <c r="TLH38" s="4560"/>
      <c r="TLI38" s="4560"/>
      <c r="TLJ38" s="4560"/>
      <c r="TLK38" s="4560"/>
      <c r="TLL38" s="4560"/>
      <c r="TLM38" s="4560"/>
      <c r="TLN38" s="4560"/>
      <c r="TLO38" s="4560"/>
      <c r="TLP38" s="4560"/>
      <c r="TLQ38" s="4560"/>
      <c r="TLR38" s="4560"/>
      <c r="TLS38" s="4560"/>
      <c r="TLT38" s="4560"/>
      <c r="TLU38" s="4560"/>
      <c r="TLV38" s="4560"/>
      <c r="TLW38" s="4560"/>
      <c r="TLX38" s="4560"/>
      <c r="TLY38" s="4560"/>
      <c r="TLZ38" s="4560"/>
      <c r="TMA38" s="4560"/>
      <c r="TMB38" s="4560"/>
      <c r="TMC38" s="4560"/>
      <c r="TMD38" s="4560"/>
      <c r="TME38" s="4560"/>
      <c r="TMF38" s="4560"/>
      <c r="TMG38" s="4560"/>
      <c r="TMH38" s="4560"/>
      <c r="TMI38" s="4560"/>
      <c r="TMJ38" s="4560"/>
      <c r="TMK38" s="4560"/>
      <c r="TML38" s="4560"/>
      <c r="TMM38" s="4560"/>
      <c r="TMN38" s="4560"/>
      <c r="TMO38" s="4560"/>
      <c r="TMP38" s="4560"/>
      <c r="TMQ38" s="4560"/>
      <c r="TMR38" s="4560"/>
      <c r="TMS38" s="4560"/>
      <c r="TMT38" s="4560"/>
      <c r="TMU38" s="4560"/>
      <c r="TMV38" s="4560"/>
      <c r="TMW38" s="4560"/>
      <c r="TMX38" s="4560"/>
      <c r="TMY38" s="4560"/>
      <c r="TMZ38" s="4560"/>
      <c r="TNA38" s="4560"/>
      <c r="TNB38" s="4560"/>
      <c r="TNC38" s="4560"/>
      <c r="TND38" s="4560"/>
      <c r="TNE38" s="4560"/>
      <c r="TNF38" s="4560"/>
      <c r="TNG38" s="4560"/>
      <c r="TNH38" s="4560"/>
      <c r="TNI38" s="4560"/>
      <c r="TNJ38" s="4560"/>
      <c r="TNK38" s="4560"/>
      <c r="TNL38" s="4560"/>
      <c r="TNM38" s="4560"/>
      <c r="TNN38" s="4560"/>
      <c r="TNO38" s="4560"/>
      <c r="TNP38" s="4560"/>
      <c r="TNQ38" s="4560"/>
      <c r="TNR38" s="4560"/>
      <c r="TNS38" s="4560"/>
      <c r="TNT38" s="4560"/>
      <c r="TNU38" s="4560"/>
      <c r="TNV38" s="4560"/>
      <c r="TNW38" s="4560"/>
      <c r="TNX38" s="4560"/>
      <c r="TNY38" s="4560"/>
      <c r="TNZ38" s="4560"/>
      <c r="TOA38" s="4560"/>
      <c r="TOB38" s="4560"/>
      <c r="TOC38" s="4560"/>
      <c r="TOD38" s="4560"/>
      <c r="TOE38" s="4560"/>
      <c r="TOF38" s="4560"/>
      <c r="TOG38" s="4560"/>
      <c r="TOH38" s="4560"/>
      <c r="TOI38" s="4560"/>
      <c r="TOJ38" s="4560"/>
      <c r="TOK38" s="4560"/>
      <c r="TOL38" s="4560"/>
      <c r="TOM38" s="4560"/>
      <c r="TON38" s="4560"/>
      <c r="TOO38" s="4560"/>
      <c r="TOP38" s="4560"/>
      <c r="TOQ38" s="4560"/>
      <c r="TOR38" s="4560"/>
      <c r="TOS38" s="4560"/>
      <c r="TOT38" s="4560"/>
      <c r="TOU38" s="4560"/>
      <c r="TOV38" s="4560"/>
      <c r="TOW38" s="4560"/>
      <c r="TOX38" s="4560"/>
      <c r="TOY38" s="4560"/>
      <c r="TOZ38" s="4560"/>
      <c r="TPA38" s="4560"/>
      <c r="TPB38" s="4560"/>
      <c r="TPC38" s="4560"/>
      <c r="TPD38" s="4560"/>
      <c r="TPE38" s="4560"/>
      <c r="TPF38" s="4560"/>
      <c r="TPG38" s="4560"/>
      <c r="TPH38" s="4560"/>
      <c r="TPI38" s="4560"/>
      <c r="TPJ38" s="4560"/>
      <c r="TPK38" s="4560"/>
      <c r="TPL38" s="4560"/>
      <c r="TPM38" s="4560"/>
      <c r="TPN38" s="4560"/>
      <c r="TPO38" s="4560"/>
      <c r="TPP38" s="4560"/>
      <c r="TPQ38" s="4560"/>
      <c r="TPR38" s="4560"/>
      <c r="TPS38" s="4560"/>
      <c r="TPT38" s="4560"/>
      <c r="TPU38" s="4560"/>
      <c r="TPV38" s="4560"/>
      <c r="TPW38" s="4560"/>
      <c r="TPX38" s="4560"/>
      <c r="TPY38" s="4560"/>
      <c r="TPZ38" s="4560"/>
      <c r="TQA38" s="4560"/>
      <c r="TQB38" s="4560"/>
      <c r="TQC38" s="4560"/>
      <c r="TQD38" s="4560"/>
      <c r="TQE38" s="4560"/>
      <c r="TQF38" s="4560"/>
      <c r="TQG38" s="4560"/>
      <c r="TQH38" s="4560"/>
      <c r="TQI38" s="4560"/>
      <c r="TQJ38" s="4560"/>
      <c r="TQK38" s="4560"/>
      <c r="TQL38" s="4560"/>
      <c r="TQM38" s="4560"/>
      <c r="TQN38" s="4560"/>
      <c r="TQO38" s="4560"/>
      <c r="TQP38" s="4560"/>
      <c r="TQQ38" s="4560"/>
      <c r="TQR38" s="4560"/>
      <c r="TQS38" s="4560"/>
      <c r="TQT38" s="4560"/>
      <c r="TQU38" s="4560"/>
      <c r="TQV38" s="4560"/>
      <c r="TQW38" s="4560"/>
      <c r="TQX38" s="4560"/>
      <c r="TQY38" s="4560"/>
      <c r="TQZ38" s="4560"/>
      <c r="TRA38" s="4560"/>
      <c r="TRB38" s="4560"/>
      <c r="TRC38" s="4560"/>
      <c r="TRD38" s="4560"/>
      <c r="TRE38" s="4560"/>
      <c r="TRF38" s="4560"/>
      <c r="TRG38" s="4560"/>
      <c r="TRH38" s="4560"/>
      <c r="TRI38" s="4560"/>
      <c r="TRJ38" s="4560"/>
      <c r="TRK38" s="4560"/>
      <c r="TRL38" s="4560"/>
      <c r="TRM38" s="4560"/>
      <c r="TRN38" s="4560"/>
      <c r="TRO38" s="4560"/>
      <c r="TRP38" s="4560"/>
      <c r="TRQ38" s="4560"/>
      <c r="TRR38" s="4560"/>
      <c r="TRS38" s="4560"/>
      <c r="TRT38" s="4560"/>
      <c r="TRU38" s="4560"/>
      <c r="TRV38" s="4560"/>
      <c r="TRW38" s="4560"/>
      <c r="TRX38" s="4560"/>
      <c r="TRY38" s="4560"/>
      <c r="TRZ38" s="4560"/>
      <c r="TSA38" s="4560"/>
      <c r="TSB38" s="4560"/>
      <c r="TSC38" s="4560"/>
      <c r="TSD38" s="4560"/>
      <c r="TSE38" s="4560"/>
      <c r="TSF38" s="4560"/>
      <c r="TSG38" s="4560"/>
      <c r="TSH38" s="4560"/>
      <c r="TSI38" s="4560"/>
      <c r="TSJ38" s="4560"/>
      <c r="TSK38" s="4560"/>
      <c r="TSL38" s="4560"/>
      <c r="TSM38" s="4560"/>
      <c r="TSN38" s="4560"/>
      <c r="TSO38" s="4560"/>
      <c r="TSP38" s="4560"/>
      <c r="TSQ38" s="4560"/>
      <c r="TSR38" s="4560"/>
      <c r="TSS38" s="4560"/>
      <c r="TST38" s="4560"/>
      <c r="TSU38" s="4560"/>
      <c r="TSV38" s="4560"/>
      <c r="TSW38" s="4560"/>
      <c r="TSX38" s="4560"/>
      <c r="TSY38" s="4560"/>
      <c r="TSZ38" s="4560"/>
      <c r="TTA38" s="4560"/>
      <c r="TTB38" s="4560"/>
      <c r="TTC38" s="4560"/>
      <c r="TTD38" s="4560"/>
      <c r="TTE38" s="4560"/>
      <c r="TTF38" s="4560"/>
      <c r="TTG38" s="4560"/>
      <c r="TTH38" s="4560"/>
      <c r="TTI38" s="4560"/>
      <c r="TTJ38" s="4560"/>
      <c r="TTK38" s="4560"/>
      <c r="TTL38" s="4560"/>
      <c r="TTM38" s="4560"/>
      <c r="TTN38" s="4560"/>
      <c r="TTO38" s="4560"/>
      <c r="TTP38" s="4560"/>
      <c r="TTQ38" s="4560"/>
      <c r="TTR38" s="4560"/>
      <c r="TTS38" s="4560"/>
      <c r="TTT38" s="4560"/>
      <c r="TTU38" s="4560"/>
      <c r="TTV38" s="4560"/>
      <c r="TTW38" s="4560"/>
      <c r="TTX38" s="4560"/>
      <c r="TTY38" s="4560"/>
      <c r="TTZ38" s="4560"/>
      <c r="TUA38" s="4560"/>
      <c r="TUB38" s="4560"/>
      <c r="TUC38" s="4560"/>
      <c r="TUD38" s="4560"/>
      <c r="TUE38" s="4560"/>
      <c r="TUF38" s="4560"/>
      <c r="TUG38" s="4560"/>
      <c r="TUH38" s="4560"/>
      <c r="TUI38" s="4560"/>
      <c r="TUJ38" s="4560"/>
      <c r="TUK38" s="4560"/>
      <c r="TUL38" s="4560"/>
      <c r="TUM38" s="4560"/>
      <c r="TUN38" s="4560"/>
      <c r="TUO38" s="4560"/>
      <c r="TUP38" s="4560"/>
      <c r="TUQ38" s="4560"/>
      <c r="TUR38" s="4560"/>
      <c r="TUS38" s="4560"/>
      <c r="TUT38" s="4560"/>
      <c r="TUU38" s="4560"/>
      <c r="TUV38" s="4560"/>
      <c r="TUW38" s="4560"/>
      <c r="TUX38" s="4560"/>
      <c r="TUY38" s="4560"/>
      <c r="TUZ38" s="4560"/>
      <c r="TVA38" s="4560"/>
      <c r="TVB38" s="4560"/>
      <c r="TVC38" s="4560"/>
      <c r="TVD38" s="4560"/>
      <c r="TVE38" s="4560"/>
      <c r="TVF38" s="4560"/>
      <c r="TVG38" s="4560"/>
      <c r="TVH38" s="4560"/>
      <c r="TVI38" s="4560"/>
      <c r="TVJ38" s="4560"/>
      <c r="TVK38" s="4560"/>
      <c r="TVL38" s="4560"/>
      <c r="TVM38" s="4560"/>
      <c r="TVN38" s="4560"/>
      <c r="TVO38" s="4560"/>
      <c r="TVP38" s="4560"/>
      <c r="TVQ38" s="4560"/>
      <c r="TVR38" s="4560"/>
      <c r="TVS38" s="4560"/>
      <c r="TVT38" s="4560"/>
      <c r="TVU38" s="4560"/>
      <c r="TVV38" s="4560"/>
      <c r="TVW38" s="4560"/>
      <c r="TVX38" s="4560"/>
      <c r="TVY38" s="4560"/>
      <c r="TVZ38" s="4560"/>
      <c r="TWA38" s="4560"/>
      <c r="TWB38" s="4560"/>
      <c r="TWC38" s="4560"/>
      <c r="TWD38" s="4560"/>
      <c r="TWE38" s="4560"/>
      <c r="TWF38" s="4560"/>
      <c r="TWG38" s="4560"/>
      <c r="TWH38" s="4560"/>
      <c r="TWI38" s="4560"/>
      <c r="TWJ38" s="4560"/>
      <c r="TWK38" s="4560"/>
      <c r="TWL38" s="4560"/>
      <c r="TWM38" s="4560"/>
      <c r="TWN38" s="4560"/>
      <c r="TWO38" s="4560"/>
      <c r="TWP38" s="4560"/>
      <c r="TWQ38" s="4560"/>
      <c r="TWR38" s="4560"/>
      <c r="TWS38" s="4560"/>
      <c r="TWT38" s="4560"/>
      <c r="TWU38" s="4560"/>
      <c r="TWV38" s="4560"/>
      <c r="TWW38" s="4560"/>
      <c r="TWX38" s="4560"/>
      <c r="TWY38" s="4560"/>
      <c r="TWZ38" s="4560"/>
      <c r="TXA38" s="4560"/>
      <c r="TXB38" s="4560"/>
      <c r="TXC38" s="4560"/>
      <c r="TXD38" s="4560"/>
      <c r="TXE38" s="4560"/>
      <c r="TXF38" s="4560"/>
      <c r="TXG38" s="4560"/>
      <c r="TXH38" s="4560"/>
      <c r="TXI38" s="4560"/>
      <c r="TXJ38" s="4560"/>
      <c r="TXK38" s="4560"/>
      <c r="TXL38" s="4560"/>
      <c r="TXM38" s="4560"/>
      <c r="TXN38" s="4560"/>
      <c r="TXO38" s="4560"/>
      <c r="TXP38" s="4560"/>
      <c r="TXQ38" s="4560"/>
      <c r="TXR38" s="4560"/>
      <c r="TXS38" s="4560"/>
      <c r="TXT38" s="4560"/>
      <c r="TXU38" s="4560"/>
      <c r="TXV38" s="4560"/>
      <c r="TXW38" s="4560"/>
      <c r="TXX38" s="4560"/>
      <c r="TXY38" s="4560"/>
      <c r="TXZ38" s="4560"/>
      <c r="TYA38" s="4560"/>
      <c r="TYB38" s="4560"/>
      <c r="TYC38" s="4560"/>
      <c r="TYD38" s="4560"/>
      <c r="TYE38" s="4560"/>
      <c r="TYF38" s="4560"/>
      <c r="TYG38" s="4560"/>
      <c r="TYH38" s="4560"/>
      <c r="TYI38" s="4560"/>
      <c r="TYJ38" s="4560"/>
      <c r="TYK38" s="4560"/>
      <c r="TYL38" s="4560"/>
      <c r="TYM38" s="4560"/>
      <c r="TYN38" s="4560"/>
      <c r="TYO38" s="4560"/>
      <c r="TYP38" s="4560"/>
      <c r="TYQ38" s="4560"/>
      <c r="TYR38" s="4560"/>
      <c r="TYS38" s="4560"/>
      <c r="TYT38" s="4560"/>
      <c r="TYU38" s="4560"/>
      <c r="TYV38" s="4560"/>
      <c r="TYW38" s="4560"/>
      <c r="TYX38" s="4560"/>
      <c r="TYY38" s="4560"/>
      <c r="TYZ38" s="4560"/>
      <c r="TZA38" s="4560"/>
      <c r="TZB38" s="4560"/>
      <c r="TZC38" s="4560"/>
      <c r="TZD38" s="4560"/>
      <c r="TZE38" s="4560"/>
      <c r="TZF38" s="4560"/>
      <c r="TZG38" s="4560"/>
      <c r="TZH38" s="4560"/>
      <c r="TZI38" s="4560"/>
      <c r="TZJ38" s="4560"/>
      <c r="TZK38" s="4560"/>
      <c r="TZL38" s="4560"/>
      <c r="TZM38" s="4560"/>
      <c r="TZN38" s="4560"/>
      <c r="TZO38" s="4560"/>
      <c r="TZP38" s="4560"/>
      <c r="TZQ38" s="4560"/>
      <c r="TZR38" s="4560"/>
      <c r="TZS38" s="4560"/>
      <c r="TZT38" s="4560"/>
      <c r="TZU38" s="4560"/>
      <c r="TZV38" s="4560"/>
      <c r="TZW38" s="4560"/>
      <c r="TZX38" s="4560"/>
      <c r="TZY38" s="4560"/>
      <c r="TZZ38" s="4560"/>
      <c r="UAA38" s="4560"/>
      <c r="UAB38" s="4560"/>
      <c r="UAC38" s="4560"/>
      <c r="UAD38" s="4560"/>
      <c r="UAE38" s="4560"/>
      <c r="UAF38" s="4560"/>
      <c r="UAG38" s="4560"/>
      <c r="UAH38" s="4560"/>
      <c r="UAI38" s="4560"/>
      <c r="UAJ38" s="4560"/>
      <c r="UAK38" s="4560"/>
      <c r="UAL38" s="4560"/>
      <c r="UAM38" s="4560"/>
      <c r="UAN38" s="4560"/>
      <c r="UAO38" s="4560"/>
      <c r="UAP38" s="4560"/>
      <c r="UAQ38" s="4560"/>
      <c r="UAR38" s="4560"/>
      <c r="UAS38" s="4560"/>
      <c r="UAT38" s="4560"/>
      <c r="UAU38" s="4560"/>
      <c r="UAV38" s="4560"/>
      <c r="UAW38" s="4560"/>
      <c r="UAX38" s="4560"/>
      <c r="UAY38" s="4560"/>
      <c r="UAZ38" s="4560"/>
      <c r="UBA38" s="4560"/>
      <c r="UBB38" s="4560"/>
      <c r="UBC38" s="4560"/>
      <c r="UBD38" s="4560"/>
      <c r="UBE38" s="4560"/>
      <c r="UBF38" s="4560"/>
      <c r="UBG38" s="4560"/>
      <c r="UBH38" s="4560"/>
      <c r="UBI38" s="4560"/>
      <c r="UBJ38" s="4560"/>
      <c r="UBK38" s="4560"/>
      <c r="UBL38" s="4560"/>
      <c r="UBM38" s="4560"/>
      <c r="UBN38" s="4560"/>
      <c r="UBO38" s="4560"/>
      <c r="UBP38" s="4560"/>
      <c r="UBQ38" s="4560"/>
      <c r="UBR38" s="4560"/>
      <c r="UBS38" s="4560"/>
      <c r="UBT38" s="4560"/>
      <c r="UBU38" s="4560"/>
      <c r="UBV38" s="4560"/>
      <c r="UBW38" s="4560"/>
      <c r="UBX38" s="4560"/>
      <c r="UBY38" s="4560"/>
      <c r="UBZ38" s="4560"/>
      <c r="UCA38" s="4560"/>
      <c r="UCB38" s="4560"/>
      <c r="UCC38" s="4560"/>
      <c r="UCD38" s="4560"/>
      <c r="UCE38" s="4560"/>
      <c r="UCF38" s="4560"/>
      <c r="UCG38" s="4560"/>
      <c r="UCH38" s="4560"/>
      <c r="UCI38" s="4560"/>
      <c r="UCJ38" s="4560"/>
      <c r="UCK38" s="4560"/>
      <c r="UCL38" s="4560"/>
      <c r="UCM38" s="4560"/>
      <c r="UCN38" s="4560"/>
      <c r="UCO38" s="4560"/>
      <c r="UCP38" s="4560"/>
      <c r="UCQ38" s="4560"/>
      <c r="UCR38" s="4560"/>
      <c r="UCS38" s="4560"/>
      <c r="UCT38" s="4560"/>
      <c r="UCU38" s="4560"/>
      <c r="UCV38" s="4560"/>
      <c r="UCW38" s="4560"/>
      <c r="UCX38" s="4560"/>
      <c r="UCY38" s="4560"/>
      <c r="UCZ38" s="4560"/>
      <c r="UDA38" s="4560"/>
      <c r="UDB38" s="4560"/>
      <c r="UDC38" s="4560"/>
      <c r="UDD38" s="4560"/>
      <c r="UDE38" s="4560"/>
      <c r="UDF38" s="4560"/>
      <c r="UDG38" s="4560"/>
      <c r="UDH38" s="4560"/>
      <c r="UDI38" s="4560"/>
      <c r="UDJ38" s="4560"/>
      <c r="UDK38" s="4560"/>
      <c r="UDL38" s="4560"/>
      <c r="UDM38" s="4560"/>
      <c r="UDN38" s="4560"/>
      <c r="UDO38" s="4560"/>
      <c r="UDP38" s="4560"/>
      <c r="UDQ38" s="4560"/>
      <c r="UDR38" s="4560"/>
      <c r="UDS38" s="4560"/>
      <c r="UDT38" s="4560"/>
      <c r="UDU38" s="4560"/>
      <c r="UDV38" s="4560"/>
      <c r="UDW38" s="4560"/>
      <c r="UDX38" s="4560"/>
      <c r="UDY38" s="4560"/>
      <c r="UDZ38" s="4560"/>
      <c r="UEA38" s="4560"/>
      <c r="UEB38" s="4560"/>
      <c r="UEC38" s="4560"/>
      <c r="UED38" s="4560"/>
      <c r="UEE38" s="4560"/>
      <c r="UEF38" s="4560"/>
      <c r="UEG38" s="4560"/>
      <c r="UEH38" s="4560"/>
      <c r="UEI38" s="4560"/>
      <c r="UEJ38" s="4560"/>
      <c r="UEK38" s="4560"/>
      <c r="UEL38" s="4560"/>
      <c r="UEM38" s="4560"/>
      <c r="UEN38" s="4560"/>
      <c r="UEO38" s="4560"/>
      <c r="UEP38" s="4560"/>
      <c r="UEQ38" s="4560"/>
      <c r="UER38" s="4560"/>
      <c r="UES38" s="4560"/>
      <c r="UET38" s="4560"/>
      <c r="UEU38" s="4560"/>
      <c r="UEV38" s="4560"/>
      <c r="UEW38" s="4560"/>
      <c r="UEX38" s="4560"/>
      <c r="UEY38" s="4560"/>
      <c r="UEZ38" s="4560"/>
      <c r="UFA38" s="4560"/>
      <c r="UFB38" s="4560"/>
      <c r="UFC38" s="4560"/>
      <c r="UFD38" s="4560"/>
      <c r="UFE38" s="4560"/>
      <c r="UFF38" s="4560"/>
      <c r="UFG38" s="4560"/>
      <c r="UFH38" s="4560"/>
      <c r="UFI38" s="4560"/>
      <c r="UFJ38" s="4560"/>
      <c r="UFK38" s="4560"/>
      <c r="UFL38" s="4560"/>
      <c r="UFM38" s="4560"/>
      <c r="UFN38" s="4560"/>
      <c r="UFO38" s="4560"/>
      <c r="UFP38" s="4560"/>
      <c r="UFQ38" s="4560"/>
      <c r="UFR38" s="4560"/>
      <c r="UFS38" s="4560"/>
      <c r="UFT38" s="4560"/>
      <c r="UFU38" s="4560"/>
      <c r="UFV38" s="4560"/>
      <c r="UFW38" s="4560"/>
      <c r="UFX38" s="4560"/>
      <c r="UFY38" s="4560"/>
      <c r="UFZ38" s="4560"/>
      <c r="UGA38" s="4560"/>
      <c r="UGB38" s="4560"/>
      <c r="UGC38" s="4560"/>
      <c r="UGD38" s="4560"/>
      <c r="UGE38" s="4560"/>
      <c r="UGF38" s="4560"/>
      <c r="UGG38" s="4560"/>
      <c r="UGH38" s="4560"/>
      <c r="UGI38" s="4560"/>
      <c r="UGJ38" s="4560"/>
      <c r="UGK38" s="4560"/>
      <c r="UGL38" s="4560"/>
      <c r="UGM38" s="4560"/>
      <c r="UGN38" s="4560"/>
      <c r="UGO38" s="4560"/>
      <c r="UGP38" s="4560"/>
      <c r="UGQ38" s="4560"/>
      <c r="UGR38" s="4560"/>
      <c r="UGS38" s="4560"/>
      <c r="UGT38" s="4560"/>
      <c r="UGU38" s="4560"/>
      <c r="UGV38" s="4560"/>
      <c r="UGW38" s="4560"/>
      <c r="UGX38" s="4560"/>
      <c r="UGY38" s="4560"/>
      <c r="UGZ38" s="4560"/>
      <c r="UHA38" s="4560"/>
      <c r="UHB38" s="4560"/>
      <c r="UHC38" s="4560"/>
      <c r="UHD38" s="4560"/>
      <c r="UHE38" s="4560"/>
      <c r="UHF38" s="4560"/>
      <c r="UHG38" s="4560"/>
      <c r="UHH38" s="4560"/>
      <c r="UHI38" s="4560"/>
      <c r="UHJ38" s="4560"/>
      <c r="UHK38" s="4560"/>
      <c r="UHL38" s="4560"/>
      <c r="UHM38" s="4560"/>
      <c r="UHN38" s="4560"/>
      <c r="UHO38" s="4560"/>
      <c r="UHP38" s="4560"/>
      <c r="UHQ38" s="4560"/>
      <c r="UHR38" s="4560"/>
      <c r="UHS38" s="4560"/>
      <c r="UHT38" s="4560"/>
      <c r="UHU38" s="4560"/>
      <c r="UHV38" s="4560"/>
      <c r="UHW38" s="4560"/>
      <c r="UHX38" s="4560"/>
      <c r="UHY38" s="4560"/>
      <c r="UHZ38" s="4560"/>
      <c r="UIA38" s="4560"/>
      <c r="UIB38" s="4560"/>
      <c r="UIC38" s="4560"/>
      <c r="UID38" s="4560"/>
      <c r="UIE38" s="4560"/>
      <c r="UIF38" s="4560"/>
      <c r="UIG38" s="4560"/>
      <c r="UIH38" s="4560"/>
      <c r="UII38" s="4560"/>
      <c r="UIJ38" s="4560"/>
      <c r="UIK38" s="4560"/>
      <c r="UIL38" s="4560"/>
      <c r="UIM38" s="4560"/>
      <c r="UIN38" s="4560"/>
      <c r="UIO38" s="4560"/>
      <c r="UIP38" s="4560"/>
      <c r="UIQ38" s="4560"/>
      <c r="UIR38" s="4560"/>
      <c r="UIS38" s="4560"/>
      <c r="UIT38" s="4560"/>
      <c r="UIU38" s="4560"/>
      <c r="UIV38" s="4560"/>
      <c r="UIW38" s="4560"/>
      <c r="UIX38" s="4560"/>
      <c r="UIY38" s="4560"/>
      <c r="UIZ38" s="4560"/>
      <c r="UJA38" s="4560"/>
      <c r="UJB38" s="4560"/>
      <c r="UJC38" s="4560"/>
      <c r="UJD38" s="4560"/>
      <c r="UJE38" s="4560"/>
      <c r="UJF38" s="4560"/>
      <c r="UJG38" s="4560"/>
      <c r="UJH38" s="4560"/>
      <c r="UJI38" s="4560"/>
      <c r="UJJ38" s="4560"/>
      <c r="UJK38" s="4560"/>
      <c r="UJL38" s="4560"/>
      <c r="UJM38" s="4560"/>
      <c r="UJN38" s="4560"/>
      <c r="UJO38" s="4560"/>
      <c r="UJP38" s="4560"/>
      <c r="UJQ38" s="4560"/>
      <c r="UJR38" s="4560"/>
      <c r="UJS38" s="4560"/>
      <c r="UJT38" s="4560"/>
      <c r="UJU38" s="4560"/>
      <c r="UJV38" s="4560"/>
      <c r="UJW38" s="4560"/>
      <c r="UJX38" s="4560"/>
      <c r="UJY38" s="4560"/>
      <c r="UJZ38" s="4560"/>
      <c r="UKA38" s="4560"/>
      <c r="UKB38" s="4560"/>
      <c r="UKC38" s="4560"/>
      <c r="UKD38" s="4560"/>
      <c r="UKE38" s="4560"/>
      <c r="UKF38" s="4560"/>
      <c r="UKG38" s="4560"/>
      <c r="UKH38" s="4560"/>
      <c r="UKI38" s="4560"/>
      <c r="UKJ38" s="4560"/>
      <c r="UKK38" s="4560"/>
      <c r="UKL38" s="4560"/>
      <c r="UKM38" s="4560"/>
      <c r="UKN38" s="4560"/>
      <c r="UKO38" s="4560"/>
      <c r="UKP38" s="4560"/>
      <c r="UKQ38" s="4560"/>
      <c r="UKR38" s="4560"/>
      <c r="UKS38" s="4560"/>
      <c r="UKT38" s="4560"/>
      <c r="UKU38" s="4560"/>
      <c r="UKV38" s="4560"/>
      <c r="UKW38" s="4560"/>
      <c r="UKX38" s="4560"/>
      <c r="UKY38" s="4560"/>
      <c r="UKZ38" s="4560"/>
      <c r="ULA38" s="4560"/>
      <c r="ULB38" s="4560"/>
      <c r="ULC38" s="4560"/>
      <c r="ULD38" s="4560"/>
      <c r="ULE38" s="4560"/>
      <c r="ULF38" s="4560"/>
      <c r="ULG38" s="4560"/>
      <c r="ULH38" s="4560"/>
      <c r="ULI38" s="4560"/>
      <c r="ULJ38" s="4560"/>
      <c r="ULK38" s="4560"/>
      <c r="ULL38" s="4560"/>
      <c r="ULM38" s="4560"/>
      <c r="ULN38" s="4560"/>
      <c r="ULO38" s="4560"/>
      <c r="ULP38" s="4560"/>
      <c r="ULQ38" s="4560"/>
      <c r="ULR38" s="4560"/>
      <c r="ULS38" s="4560"/>
      <c r="ULT38" s="4560"/>
      <c r="ULU38" s="4560"/>
      <c r="ULV38" s="4560"/>
      <c r="ULW38" s="4560"/>
      <c r="ULX38" s="4560"/>
      <c r="ULY38" s="4560"/>
      <c r="ULZ38" s="4560"/>
      <c r="UMA38" s="4560"/>
      <c r="UMB38" s="4560"/>
      <c r="UMC38" s="4560"/>
      <c r="UMD38" s="4560"/>
      <c r="UME38" s="4560"/>
      <c r="UMF38" s="4560"/>
      <c r="UMG38" s="4560"/>
      <c r="UMH38" s="4560"/>
      <c r="UMI38" s="4560"/>
      <c r="UMJ38" s="4560"/>
      <c r="UMK38" s="4560"/>
      <c r="UML38" s="4560"/>
      <c r="UMM38" s="4560"/>
      <c r="UMN38" s="4560"/>
      <c r="UMO38" s="4560"/>
      <c r="UMP38" s="4560"/>
      <c r="UMQ38" s="4560"/>
      <c r="UMR38" s="4560"/>
      <c r="UMS38" s="4560"/>
      <c r="UMT38" s="4560"/>
      <c r="UMU38" s="4560"/>
      <c r="UMV38" s="4560"/>
      <c r="UMW38" s="4560"/>
      <c r="UMX38" s="4560"/>
      <c r="UMY38" s="4560"/>
      <c r="UMZ38" s="4560"/>
      <c r="UNA38" s="4560"/>
      <c r="UNB38" s="4560"/>
      <c r="UNC38" s="4560"/>
      <c r="UND38" s="4560"/>
      <c r="UNE38" s="4560"/>
      <c r="UNF38" s="4560"/>
      <c r="UNG38" s="4560"/>
      <c r="UNH38" s="4560"/>
      <c r="UNI38" s="4560"/>
      <c r="UNJ38" s="4560"/>
      <c r="UNK38" s="4560"/>
      <c r="UNL38" s="4560"/>
      <c r="UNM38" s="4560"/>
      <c r="UNN38" s="4560"/>
      <c r="UNO38" s="4560"/>
      <c r="UNP38" s="4560"/>
      <c r="UNQ38" s="4560"/>
      <c r="UNR38" s="4560"/>
      <c r="UNS38" s="4560"/>
      <c r="UNT38" s="4560"/>
      <c r="UNU38" s="4560"/>
      <c r="UNV38" s="4560"/>
      <c r="UNW38" s="4560"/>
      <c r="UNX38" s="4560"/>
      <c r="UNY38" s="4560"/>
      <c r="UNZ38" s="4560"/>
      <c r="UOA38" s="4560"/>
      <c r="UOB38" s="4560"/>
      <c r="UOC38" s="4560"/>
      <c r="UOD38" s="4560"/>
      <c r="UOE38" s="4560"/>
      <c r="UOF38" s="4560"/>
      <c r="UOG38" s="4560"/>
      <c r="UOH38" s="4560"/>
      <c r="UOI38" s="4560"/>
      <c r="UOJ38" s="4560"/>
      <c r="UOK38" s="4560"/>
      <c r="UOL38" s="4560"/>
      <c r="UOM38" s="4560"/>
      <c r="UON38" s="4560"/>
      <c r="UOO38" s="4560"/>
      <c r="UOP38" s="4560"/>
      <c r="UOQ38" s="4560"/>
      <c r="UOR38" s="4560"/>
      <c r="UOS38" s="4560"/>
      <c r="UOT38" s="4560"/>
      <c r="UOU38" s="4560"/>
      <c r="UOV38" s="4560"/>
      <c r="UOW38" s="4560"/>
      <c r="UOX38" s="4560"/>
      <c r="UOY38" s="4560"/>
      <c r="UOZ38" s="4560"/>
      <c r="UPA38" s="4560"/>
      <c r="UPB38" s="4560"/>
      <c r="UPC38" s="4560"/>
      <c r="UPD38" s="4560"/>
      <c r="UPE38" s="4560"/>
      <c r="UPF38" s="4560"/>
      <c r="UPG38" s="4560"/>
      <c r="UPH38" s="4560"/>
      <c r="UPI38" s="4560"/>
      <c r="UPJ38" s="4560"/>
      <c r="UPK38" s="4560"/>
      <c r="UPL38" s="4560"/>
      <c r="UPM38" s="4560"/>
      <c r="UPN38" s="4560"/>
      <c r="UPO38" s="4560"/>
      <c r="UPP38" s="4560"/>
      <c r="UPQ38" s="4560"/>
      <c r="UPR38" s="4560"/>
      <c r="UPS38" s="4560"/>
      <c r="UPT38" s="4560"/>
      <c r="UPU38" s="4560"/>
      <c r="UPV38" s="4560"/>
      <c r="UPW38" s="4560"/>
      <c r="UPX38" s="4560"/>
      <c r="UPY38" s="4560"/>
      <c r="UPZ38" s="4560"/>
      <c r="UQA38" s="4560"/>
      <c r="UQB38" s="4560"/>
      <c r="UQC38" s="4560"/>
      <c r="UQD38" s="4560"/>
      <c r="UQE38" s="4560"/>
      <c r="UQF38" s="4560"/>
      <c r="UQG38" s="4560"/>
      <c r="UQH38" s="4560"/>
      <c r="UQI38" s="4560"/>
      <c r="UQJ38" s="4560"/>
      <c r="UQK38" s="4560"/>
      <c r="UQL38" s="4560"/>
      <c r="UQM38" s="4560"/>
      <c r="UQN38" s="4560"/>
      <c r="UQO38" s="4560"/>
      <c r="UQP38" s="4560"/>
      <c r="UQQ38" s="4560"/>
      <c r="UQR38" s="4560"/>
      <c r="UQS38" s="4560"/>
      <c r="UQT38" s="4560"/>
      <c r="UQU38" s="4560"/>
      <c r="UQV38" s="4560"/>
      <c r="UQW38" s="4560"/>
      <c r="UQX38" s="4560"/>
      <c r="UQY38" s="4560"/>
      <c r="UQZ38" s="4560"/>
      <c r="URA38" s="4560"/>
      <c r="URB38" s="4560"/>
      <c r="URC38" s="4560"/>
      <c r="URD38" s="4560"/>
      <c r="URE38" s="4560"/>
      <c r="URF38" s="4560"/>
      <c r="URG38" s="4560"/>
      <c r="URH38" s="4560"/>
      <c r="URI38" s="4560"/>
      <c r="URJ38" s="4560"/>
      <c r="URK38" s="4560"/>
      <c r="URL38" s="4560"/>
      <c r="URM38" s="4560"/>
      <c r="URN38" s="4560"/>
      <c r="URO38" s="4560"/>
      <c r="URP38" s="4560"/>
      <c r="URQ38" s="4560"/>
      <c r="URR38" s="4560"/>
      <c r="URS38" s="4560"/>
      <c r="URT38" s="4560"/>
      <c r="URU38" s="4560"/>
      <c r="URV38" s="4560"/>
      <c r="URW38" s="4560"/>
      <c r="URX38" s="4560"/>
      <c r="URY38" s="4560"/>
      <c r="URZ38" s="4560"/>
      <c r="USA38" s="4560"/>
      <c r="USB38" s="4560"/>
      <c r="USC38" s="4560"/>
      <c r="USD38" s="4560"/>
      <c r="USE38" s="4560"/>
      <c r="USF38" s="4560"/>
      <c r="USG38" s="4560"/>
      <c r="USH38" s="4560"/>
      <c r="USI38" s="4560"/>
      <c r="USJ38" s="4560"/>
      <c r="USK38" s="4560"/>
      <c r="USL38" s="4560"/>
      <c r="USM38" s="4560"/>
      <c r="USN38" s="4560"/>
      <c r="USO38" s="4560"/>
      <c r="USP38" s="4560"/>
      <c r="USQ38" s="4560"/>
      <c r="USR38" s="4560"/>
      <c r="USS38" s="4560"/>
      <c r="UST38" s="4560"/>
      <c r="USU38" s="4560"/>
      <c r="USV38" s="4560"/>
      <c r="USW38" s="4560"/>
      <c r="USX38" s="4560"/>
      <c r="USY38" s="4560"/>
      <c r="USZ38" s="4560"/>
      <c r="UTA38" s="4560"/>
      <c r="UTB38" s="4560"/>
      <c r="UTC38" s="4560"/>
      <c r="UTD38" s="4560"/>
      <c r="UTE38" s="4560"/>
      <c r="UTF38" s="4560"/>
      <c r="UTG38" s="4560"/>
      <c r="UTH38" s="4560"/>
      <c r="UTI38" s="4560"/>
      <c r="UTJ38" s="4560"/>
      <c r="UTK38" s="4560"/>
      <c r="UTL38" s="4560"/>
      <c r="UTM38" s="4560"/>
      <c r="UTN38" s="4560"/>
      <c r="UTO38" s="4560"/>
      <c r="UTP38" s="4560"/>
      <c r="UTQ38" s="4560"/>
      <c r="UTR38" s="4560"/>
      <c r="UTS38" s="4560"/>
      <c r="UTT38" s="4560"/>
      <c r="UTU38" s="4560"/>
      <c r="UTV38" s="4560"/>
      <c r="UTW38" s="4560"/>
      <c r="UTX38" s="4560"/>
      <c r="UTY38" s="4560"/>
      <c r="UTZ38" s="4560"/>
      <c r="UUA38" s="4560"/>
      <c r="UUB38" s="4560"/>
      <c r="UUC38" s="4560"/>
      <c r="UUD38" s="4560"/>
      <c r="UUE38" s="4560"/>
      <c r="UUF38" s="4560"/>
      <c r="UUG38" s="4560"/>
      <c r="UUH38" s="4560"/>
      <c r="UUI38" s="4560"/>
      <c r="UUJ38" s="4560"/>
      <c r="UUK38" s="4560"/>
      <c r="UUL38" s="4560"/>
      <c r="UUM38" s="4560"/>
      <c r="UUN38" s="4560"/>
      <c r="UUO38" s="4560"/>
      <c r="UUP38" s="4560"/>
      <c r="UUQ38" s="4560"/>
      <c r="UUR38" s="4560"/>
      <c r="UUS38" s="4560"/>
      <c r="UUT38" s="4560"/>
      <c r="UUU38" s="4560"/>
      <c r="UUV38" s="4560"/>
      <c r="UUW38" s="4560"/>
      <c r="UUX38" s="4560"/>
      <c r="UUY38" s="4560"/>
      <c r="UUZ38" s="4560"/>
      <c r="UVA38" s="4560"/>
      <c r="UVB38" s="4560"/>
      <c r="UVC38" s="4560"/>
      <c r="UVD38" s="4560"/>
      <c r="UVE38" s="4560"/>
      <c r="UVF38" s="4560"/>
      <c r="UVG38" s="4560"/>
      <c r="UVH38" s="4560"/>
      <c r="UVI38" s="4560"/>
      <c r="UVJ38" s="4560"/>
      <c r="UVK38" s="4560"/>
      <c r="UVL38" s="4560"/>
      <c r="UVM38" s="4560"/>
      <c r="UVN38" s="4560"/>
      <c r="UVO38" s="4560"/>
      <c r="UVP38" s="4560"/>
      <c r="UVQ38" s="4560"/>
      <c r="UVR38" s="4560"/>
      <c r="UVS38" s="4560"/>
      <c r="UVT38" s="4560"/>
      <c r="UVU38" s="4560"/>
      <c r="UVV38" s="4560"/>
      <c r="UVW38" s="4560"/>
      <c r="UVX38" s="4560"/>
      <c r="UVY38" s="4560"/>
      <c r="UVZ38" s="4560"/>
      <c r="UWA38" s="4560"/>
      <c r="UWB38" s="4560"/>
      <c r="UWC38" s="4560"/>
      <c r="UWD38" s="4560"/>
      <c r="UWE38" s="4560"/>
      <c r="UWF38" s="4560"/>
      <c r="UWG38" s="4560"/>
      <c r="UWH38" s="4560"/>
      <c r="UWI38" s="4560"/>
      <c r="UWJ38" s="4560"/>
      <c r="UWK38" s="4560"/>
      <c r="UWL38" s="4560"/>
      <c r="UWM38" s="4560"/>
      <c r="UWN38" s="4560"/>
      <c r="UWO38" s="4560"/>
      <c r="UWP38" s="4560"/>
      <c r="UWQ38" s="4560"/>
      <c r="UWR38" s="4560"/>
      <c r="UWS38" s="4560"/>
      <c r="UWT38" s="4560"/>
      <c r="UWU38" s="4560"/>
      <c r="UWV38" s="4560"/>
      <c r="UWW38" s="4560"/>
      <c r="UWX38" s="4560"/>
      <c r="UWY38" s="4560"/>
      <c r="UWZ38" s="4560"/>
      <c r="UXA38" s="4560"/>
      <c r="UXB38" s="4560"/>
      <c r="UXC38" s="4560"/>
      <c r="UXD38" s="4560"/>
      <c r="UXE38" s="4560"/>
      <c r="UXF38" s="4560"/>
      <c r="UXG38" s="4560"/>
      <c r="UXH38" s="4560"/>
      <c r="UXI38" s="4560"/>
      <c r="UXJ38" s="4560"/>
      <c r="UXK38" s="4560"/>
      <c r="UXL38" s="4560"/>
      <c r="UXM38" s="4560"/>
      <c r="UXN38" s="4560"/>
      <c r="UXO38" s="4560"/>
      <c r="UXP38" s="4560"/>
      <c r="UXQ38" s="4560"/>
      <c r="UXR38" s="4560"/>
      <c r="UXS38" s="4560"/>
      <c r="UXT38" s="4560"/>
      <c r="UXU38" s="4560"/>
      <c r="UXV38" s="4560"/>
      <c r="UXW38" s="4560"/>
      <c r="UXX38" s="4560"/>
      <c r="UXY38" s="4560"/>
      <c r="UXZ38" s="4560"/>
      <c r="UYA38" s="4560"/>
      <c r="UYB38" s="4560"/>
      <c r="UYC38" s="4560"/>
      <c r="UYD38" s="4560"/>
      <c r="UYE38" s="4560"/>
      <c r="UYF38" s="4560"/>
      <c r="UYG38" s="4560"/>
      <c r="UYH38" s="4560"/>
      <c r="UYI38" s="4560"/>
      <c r="UYJ38" s="4560"/>
      <c r="UYK38" s="4560"/>
      <c r="UYL38" s="4560"/>
      <c r="UYM38" s="4560"/>
      <c r="UYN38" s="4560"/>
      <c r="UYO38" s="4560"/>
      <c r="UYP38" s="4560"/>
      <c r="UYQ38" s="4560"/>
      <c r="UYR38" s="4560"/>
      <c r="UYS38" s="4560"/>
      <c r="UYT38" s="4560"/>
      <c r="UYU38" s="4560"/>
      <c r="UYV38" s="4560"/>
      <c r="UYW38" s="4560"/>
      <c r="UYX38" s="4560"/>
      <c r="UYY38" s="4560"/>
      <c r="UYZ38" s="4560"/>
      <c r="UZA38" s="4560"/>
      <c r="UZB38" s="4560"/>
      <c r="UZC38" s="4560"/>
      <c r="UZD38" s="4560"/>
      <c r="UZE38" s="4560"/>
      <c r="UZF38" s="4560"/>
      <c r="UZG38" s="4560"/>
      <c r="UZH38" s="4560"/>
      <c r="UZI38" s="4560"/>
      <c r="UZJ38" s="4560"/>
      <c r="UZK38" s="4560"/>
      <c r="UZL38" s="4560"/>
      <c r="UZM38" s="4560"/>
      <c r="UZN38" s="4560"/>
      <c r="UZO38" s="4560"/>
      <c r="UZP38" s="4560"/>
      <c r="UZQ38" s="4560"/>
      <c r="UZR38" s="4560"/>
      <c r="UZS38" s="4560"/>
      <c r="UZT38" s="4560"/>
      <c r="UZU38" s="4560"/>
      <c r="UZV38" s="4560"/>
      <c r="UZW38" s="4560"/>
      <c r="UZX38" s="4560"/>
      <c r="UZY38" s="4560"/>
      <c r="UZZ38" s="4560"/>
      <c r="VAA38" s="4560"/>
      <c r="VAB38" s="4560"/>
      <c r="VAC38" s="4560"/>
      <c r="VAD38" s="4560"/>
      <c r="VAE38" s="4560"/>
      <c r="VAF38" s="4560"/>
      <c r="VAG38" s="4560"/>
      <c r="VAH38" s="4560"/>
      <c r="VAI38" s="4560"/>
      <c r="VAJ38" s="4560"/>
      <c r="VAK38" s="4560"/>
      <c r="VAL38" s="4560"/>
      <c r="VAM38" s="4560"/>
      <c r="VAN38" s="4560"/>
      <c r="VAO38" s="4560"/>
      <c r="VAP38" s="4560"/>
      <c r="VAQ38" s="4560"/>
      <c r="VAR38" s="4560"/>
      <c r="VAS38" s="4560"/>
      <c r="VAT38" s="4560"/>
      <c r="VAU38" s="4560"/>
      <c r="VAV38" s="4560"/>
      <c r="VAW38" s="4560"/>
      <c r="VAX38" s="4560"/>
      <c r="VAY38" s="4560"/>
      <c r="VAZ38" s="4560"/>
      <c r="VBA38" s="4560"/>
      <c r="VBB38" s="4560"/>
      <c r="VBC38" s="4560"/>
      <c r="VBD38" s="4560"/>
      <c r="VBE38" s="4560"/>
      <c r="VBF38" s="4560"/>
      <c r="VBG38" s="4560"/>
      <c r="VBH38" s="4560"/>
      <c r="VBI38" s="4560"/>
      <c r="VBJ38" s="4560"/>
      <c r="VBK38" s="4560"/>
      <c r="VBL38" s="4560"/>
      <c r="VBM38" s="4560"/>
      <c r="VBN38" s="4560"/>
      <c r="VBO38" s="4560"/>
      <c r="VBP38" s="4560"/>
      <c r="VBQ38" s="4560"/>
      <c r="VBR38" s="4560"/>
      <c r="VBS38" s="4560"/>
      <c r="VBT38" s="4560"/>
      <c r="VBU38" s="4560"/>
      <c r="VBV38" s="4560"/>
      <c r="VBW38" s="4560"/>
      <c r="VBX38" s="4560"/>
      <c r="VBY38" s="4560"/>
      <c r="VBZ38" s="4560"/>
      <c r="VCA38" s="4560"/>
      <c r="VCB38" s="4560"/>
      <c r="VCC38" s="4560"/>
      <c r="VCD38" s="4560"/>
      <c r="VCE38" s="4560"/>
      <c r="VCF38" s="4560"/>
      <c r="VCG38" s="4560"/>
      <c r="VCH38" s="4560"/>
      <c r="VCI38" s="4560"/>
      <c r="VCJ38" s="4560"/>
      <c r="VCK38" s="4560"/>
      <c r="VCL38" s="4560"/>
      <c r="VCM38" s="4560"/>
      <c r="VCN38" s="4560"/>
      <c r="VCO38" s="4560"/>
      <c r="VCP38" s="4560"/>
      <c r="VCQ38" s="4560"/>
      <c r="VCR38" s="4560"/>
      <c r="VCS38" s="4560"/>
      <c r="VCT38" s="4560"/>
      <c r="VCU38" s="4560"/>
      <c r="VCV38" s="4560"/>
      <c r="VCW38" s="4560"/>
      <c r="VCX38" s="4560"/>
      <c r="VCY38" s="4560"/>
      <c r="VCZ38" s="4560"/>
      <c r="VDA38" s="4560"/>
      <c r="VDB38" s="4560"/>
      <c r="VDC38" s="4560"/>
      <c r="VDD38" s="4560"/>
      <c r="VDE38" s="4560"/>
      <c r="VDF38" s="4560"/>
      <c r="VDG38" s="4560"/>
      <c r="VDH38" s="4560"/>
      <c r="VDI38" s="4560"/>
      <c r="VDJ38" s="4560"/>
      <c r="VDK38" s="4560"/>
      <c r="VDL38" s="4560"/>
      <c r="VDM38" s="4560"/>
      <c r="VDN38" s="4560"/>
      <c r="VDO38" s="4560"/>
      <c r="VDP38" s="4560"/>
      <c r="VDQ38" s="4560"/>
      <c r="VDR38" s="4560"/>
      <c r="VDS38" s="4560"/>
      <c r="VDT38" s="4560"/>
      <c r="VDU38" s="4560"/>
      <c r="VDV38" s="4560"/>
      <c r="VDW38" s="4560"/>
      <c r="VDX38" s="4560"/>
      <c r="VDY38" s="4560"/>
      <c r="VDZ38" s="4560"/>
      <c r="VEA38" s="4560"/>
      <c r="VEB38" s="4560"/>
      <c r="VEC38" s="4560"/>
      <c r="VED38" s="4560"/>
      <c r="VEE38" s="4560"/>
      <c r="VEF38" s="4560"/>
      <c r="VEG38" s="4560"/>
      <c r="VEH38" s="4560"/>
      <c r="VEI38" s="4560"/>
      <c r="VEJ38" s="4560"/>
      <c r="VEK38" s="4560"/>
      <c r="VEL38" s="4560"/>
      <c r="VEM38" s="4560"/>
      <c r="VEN38" s="4560"/>
      <c r="VEO38" s="4560"/>
      <c r="VEP38" s="4560"/>
      <c r="VEQ38" s="4560"/>
      <c r="VER38" s="4560"/>
      <c r="VES38" s="4560"/>
      <c r="VET38" s="4560"/>
      <c r="VEU38" s="4560"/>
      <c r="VEV38" s="4560"/>
      <c r="VEW38" s="4560"/>
      <c r="VEX38" s="4560"/>
      <c r="VEY38" s="4560"/>
      <c r="VEZ38" s="4560"/>
      <c r="VFA38" s="4560"/>
      <c r="VFB38" s="4560"/>
      <c r="VFC38" s="4560"/>
      <c r="VFD38" s="4560"/>
      <c r="VFE38" s="4560"/>
      <c r="VFF38" s="4560"/>
      <c r="VFG38" s="4560"/>
      <c r="VFH38" s="4560"/>
      <c r="VFI38" s="4560"/>
      <c r="VFJ38" s="4560"/>
      <c r="VFK38" s="4560"/>
      <c r="VFL38" s="4560"/>
      <c r="VFM38" s="4560"/>
      <c r="VFN38" s="4560"/>
      <c r="VFO38" s="4560"/>
      <c r="VFP38" s="4560"/>
      <c r="VFQ38" s="4560"/>
      <c r="VFR38" s="4560"/>
      <c r="VFS38" s="4560"/>
      <c r="VFT38" s="4560"/>
      <c r="VFU38" s="4560"/>
      <c r="VFV38" s="4560"/>
      <c r="VFW38" s="4560"/>
      <c r="VFX38" s="4560"/>
      <c r="VFY38" s="4560"/>
      <c r="VFZ38" s="4560"/>
      <c r="VGA38" s="4560"/>
      <c r="VGB38" s="4560"/>
      <c r="VGC38" s="4560"/>
      <c r="VGD38" s="4560"/>
      <c r="VGE38" s="4560"/>
      <c r="VGF38" s="4560"/>
      <c r="VGG38" s="4560"/>
      <c r="VGH38" s="4560"/>
      <c r="VGI38" s="4560"/>
      <c r="VGJ38" s="4560"/>
      <c r="VGK38" s="4560"/>
      <c r="VGL38" s="4560"/>
      <c r="VGM38" s="4560"/>
      <c r="VGN38" s="4560"/>
      <c r="VGO38" s="4560"/>
      <c r="VGP38" s="4560"/>
      <c r="VGQ38" s="4560"/>
      <c r="VGR38" s="4560"/>
      <c r="VGS38" s="4560"/>
      <c r="VGT38" s="4560"/>
      <c r="VGU38" s="4560"/>
      <c r="VGV38" s="4560"/>
      <c r="VGW38" s="4560"/>
      <c r="VGX38" s="4560"/>
      <c r="VGY38" s="4560"/>
      <c r="VGZ38" s="4560"/>
      <c r="VHA38" s="4560"/>
      <c r="VHB38" s="4560"/>
      <c r="VHC38" s="4560"/>
      <c r="VHD38" s="4560"/>
      <c r="VHE38" s="4560"/>
      <c r="VHF38" s="4560"/>
      <c r="VHG38" s="4560"/>
      <c r="VHH38" s="4560"/>
      <c r="VHI38" s="4560"/>
      <c r="VHJ38" s="4560"/>
      <c r="VHK38" s="4560"/>
      <c r="VHL38" s="4560"/>
      <c r="VHM38" s="4560"/>
      <c r="VHN38" s="4560"/>
      <c r="VHO38" s="4560"/>
      <c r="VHP38" s="4560"/>
      <c r="VHQ38" s="4560"/>
      <c r="VHR38" s="4560"/>
      <c r="VHS38" s="4560"/>
      <c r="VHT38" s="4560"/>
      <c r="VHU38" s="4560"/>
      <c r="VHV38" s="4560"/>
      <c r="VHW38" s="4560"/>
      <c r="VHX38" s="4560"/>
      <c r="VHY38" s="4560"/>
      <c r="VHZ38" s="4560"/>
      <c r="VIA38" s="4560"/>
      <c r="VIB38" s="4560"/>
      <c r="VIC38" s="4560"/>
      <c r="VID38" s="4560"/>
      <c r="VIE38" s="4560"/>
      <c r="VIF38" s="4560"/>
      <c r="VIG38" s="4560"/>
      <c r="VIH38" s="4560"/>
      <c r="VII38" s="4560"/>
      <c r="VIJ38" s="4560"/>
      <c r="VIK38" s="4560"/>
      <c r="VIL38" s="4560"/>
      <c r="VIM38" s="4560"/>
      <c r="VIN38" s="4560"/>
      <c r="VIO38" s="4560"/>
      <c r="VIP38" s="4560"/>
      <c r="VIQ38" s="4560"/>
      <c r="VIR38" s="4560"/>
      <c r="VIS38" s="4560"/>
      <c r="VIT38" s="4560"/>
      <c r="VIU38" s="4560"/>
      <c r="VIV38" s="4560"/>
      <c r="VIW38" s="4560"/>
      <c r="VIX38" s="4560"/>
      <c r="VIY38" s="4560"/>
      <c r="VIZ38" s="4560"/>
      <c r="VJA38" s="4560"/>
      <c r="VJB38" s="4560"/>
      <c r="VJC38" s="4560"/>
      <c r="VJD38" s="4560"/>
      <c r="VJE38" s="4560"/>
      <c r="VJF38" s="4560"/>
      <c r="VJG38" s="4560"/>
      <c r="VJH38" s="4560"/>
      <c r="VJI38" s="4560"/>
      <c r="VJJ38" s="4560"/>
      <c r="VJK38" s="4560"/>
      <c r="VJL38" s="4560"/>
      <c r="VJM38" s="4560"/>
      <c r="VJN38" s="4560"/>
      <c r="VJO38" s="4560"/>
      <c r="VJP38" s="4560"/>
      <c r="VJQ38" s="4560"/>
      <c r="VJR38" s="4560"/>
      <c r="VJS38" s="4560"/>
      <c r="VJT38" s="4560"/>
      <c r="VJU38" s="4560"/>
      <c r="VJV38" s="4560"/>
      <c r="VJW38" s="4560"/>
      <c r="VJX38" s="4560"/>
      <c r="VJY38" s="4560"/>
      <c r="VJZ38" s="4560"/>
      <c r="VKA38" s="4560"/>
      <c r="VKB38" s="4560"/>
      <c r="VKC38" s="4560"/>
      <c r="VKD38" s="4560"/>
      <c r="VKE38" s="4560"/>
      <c r="VKF38" s="4560"/>
      <c r="VKG38" s="4560"/>
      <c r="VKH38" s="4560"/>
      <c r="VKI38" s="4560"/>
      <c r="VKJ38" s="4560"/>
      <c r="VKK38" s="4560"/>
      <c r="VKL38" s="4560"/>
      <c r="VKM38" s="4560"/>
      <c r="VKN38" s="4560"/>
      <c r="VKO38" s="4560"/>
      <c r="VKP38" s="4560"/>
      <c r="VKQ38" s="4560"/>
      <c r="VKR38" s="4560"/>
      <c r="VKS38" s="4560"/>
      <c r="VKT38" s="4560"/>
      <c r="VKU38" s="4560"/>
      <c r="VKV38" s="4560"/>
      <c r="VKW38" s="4560"/>
      <c r="VKX38" s="4560"/>
      <c r="VKY38" s="4560"/>
      <c r="VKZ38" s="4560"/>
      <c r="VLA38" s="4560"/>
      <c r="VLB38" s="4560"/>
      <c r="VLC38" s="4560"/>
      <c r="VLD38" s="4560"/>
      <c r="VLE38" s="4560"/>
      <c r="VLF38" s="4560"/>
      <c r="VLG38" s="4560"/>
      <c r="VLH38" s="4560"/>
      <c r="VLI38" s="4560"/>
      <c r="VLJ38" s="4560"/>
      <c r="VLK38" s="4560"/>
      <c r="VLL38" s="4560"/>
      <c r="VLM38" s="4560"/>
      <c r="VLN38" s="4560"/>
      <c r="VLO38" s="4560"/>
      <c r="VLP38" s="4560"/>
      <c r="VLQ38" s="4560"/>
      <c r="VLR38" s="4560"/>
      <c r="VLS38" s="4560"/>
      <c r="VLT38" s="4560"/>
      <c r="VLU38" s="4560"/>
      <c r="VLV38" s="4560"/>
      <c r="VLW38" s="4560"/>
      <c r="VLX38" s="4560"/>
      <c r="VLY38" s="4560"/>
      <c r="VLZ38" s="4560"/>
      <c r="VMA38" s="4560"/>
      <c r="VMB38" s="4560"/>
      <c r="VMC38" s="4560"/>
      <c r="VMD38" s="4560"/>
      <c r="VME38" s="4560"/>
      <c r="VMF38" s="4560"/>
      <c r="VMG38" s="4560"/>
      <c r="VMH38" s="4560"/>
      <c r="VMI38" s="4560"/>
      <c r="VMJ38" s="4560"/>
      <c r="VMK38" s="4560"/>
      <c r="VML38" s="4560"/>
      <c r="VMM38" s="4560"/>
      <c r="VMN38" s="4560"/>
      <c r="VMO38" s="4560"/>
      <c r="VMP38" s="4560"/>
      <c r="VMQ38" s="4560"/>
      <c r="VMR38" s="4560"/>
      <c r="VMS38" s="4560"/>
      <c r="VMT38" s="4560"/>
      <c r="VMU38" s="4560"/>
      <c r="VMV38" s="4560"/>
      <c r="VMW38" s="4560"/>
      <c r="VMX38" s="4560"/>
      <c r="VMY38" s="4560"/>
      <c r="VMZ38" s="4560"/>
      <c r="VNA38" s="4560"/>
      <c r="VNB38" s="4560"/>
      <c r="VNC38" s="4560"/>
      <c r="VND38" s="4560"/>
      <c r="VNE38" s="4560"/>
      <c r="VNF38" s="4560"/>
      <c r="VNG38" s="4560"/>
      <c r="VNH38" s="4560"/>
      <c r="VNI38" s="4560"/>
      <c r="VNJ38" s="4560"/>
      <c r="VNK38" s="4560"/>
      <c r="VNL38" s="4560"/>
      <c r="VNM38" s="4560"/>
      <c r="VNN38" s="4560"/>
      <c r="VNO38" s="4560"/>
      <c r="VNP38" s="4560"/>
      <c r="VNQ38" s="4560"/>
      <c r="VNR38" s="4560"/>
      <c r="VNS38" s="4560"/>
      <c r="VNT38" s="4560"/>
      <c r="VNU38" s="4560"/>
      <c r="VNV38" s="4560"/>
      <c r="VNW38" s="4560"/>
      <c r="VNX38" s="4560"/>
      <c r="VNY38" s="4560"/>
      <c r="VNZ38" s="4560"/>
      <c r="VOA38" s="4560"/>
      <c r="VOB38" s="4560"/>
      <c r="VOC38" s="4560"/>
      <c r="VOD38" s="4560"/>
      <c r="VOE38" s="4560"/>
      <c r="VOF38" s="4560"/>
      <c r="VOG38" s="4560"/>
      <c r="VOH38" s="4560"/>
      <c r="VOI38" s="4560"/>
      <c r="VOJ38" s="4560"/>
      <c r="VOK38" s="4560"/>
      <c r="VOL38" s="4560"/>
      <c r="VOM38" s="4560"/>
      <c r="VON38" s="4560"/>
      <c r="VOO38" s="4560"/>
      <c r="VOP38" s="4560"/>
      <c r="VOQ38" s="4560"/>
      <c r="VOR38" s="4560"/>
      <c r="VOS38" s="4560"/>
      <c r="VOT38" s="4560"/>
      <c r="VOU38" s="4560"/>
      <c r="VOV38" s="4560"/>
      <c r="VOW38" s="4560"/>
      <c r="VOX38" s="4560"/>
      <c r="VOY38" s="4560"/>
      <c r="VOZ38" s="4560"/>
      <c r="VPA38" s="4560"/>
      <c r="VPB38" s="4560"/>
      <c r="VPC38" s="4560"/>
      <c r="VPD38" s="4560"/>
      <c r="VPE38" s="4560"/>
      <c r="VPF38" s="4560"/>
      <c r="VPG38" s="4560"/>
      <c r="VPH38" s="4560"/>
      <c r="VPI38" s="4560"/>
      <c r="VPJ38" s="4560"/>
      <c r="VPK38" s="4560"/>
      <c r="VPL38" s="4560"/>
      <c r="VPM38" s="4560"/>
      <c r="VPN38" s="4560"/>
      <c r="VPO38" s="4560"/>
      <c r="VPP38" s="4560"/>
      <c r="VPQ38" s="4560"/>
      <c r="VPR38" s="4560"/>
      <c r="VPS38" s="4560"/>
      <c r="VPT38" s="4560"/>
      <c r="VPU38" s="4560"/>
      <c r="VPV38" s="4560"/>
      <c r="VPW38" s="4560"/>
      <c r="VPX38" s="4560"/>
      <c r="VPY38" s="4560"/>
      <c r="VPZ38" s="4560"/>
      <c r="VQA38" s="4560"/>
      <c r="VQB38" s="4560"/>
      <c r="VQC38" s="4560"/>
      <c r="VQD38" s="4560"/>
      <c r="VQE38" s="4560"/>
      <c r="VQF38" s="4560"/>
      <c r="VQG38" s="4560"/>
      <c r="VQH38" s="4560"/>
      <c r="VQI38" s="4560"/>
      <c r="VQJ38" s="4560"/>
      <c r="VQK38" s="4560"/>
      <c r="VQL38" s="4560"/>
      <c r="VQM38" s="4560"/>
      <c r="VQN38" s="4560"/>
      <c r="VQO38" s="4560"/>
      <c r="VQP38" s="4560"/>
      <c r="VQQ38" s="4560"/>
      <c r="VQR38" s="4560"/>
      <c r="VQS38" s="4560"/>
      <c r="VQT38" s="4560"/>
      <c r="VQU38" s="4560"/>
      <c r="VQV38" s="4560"/>
      <c r="VQW38" s="4560"/>
      <c r="VQX38" s="4560"/>
      <c r="VQY38" s="4560"/>
      <c r="VQZ38" s="4560"/>
      <c r="VRA38" s="4560"/>
      <c r="VRB38" s="4560"/>
      <c r="VRC38" s="4560"/>
      <c r="VRD38" s="4560"/>
      <c r="VRE38" s="4560"/>
      <c r="VRF38" s="4560"/>
      <c r="VRG38" s="4560"/>
      <c r="VRH38" s="4560"/>
      <c r="VRI38" s="4560"/>
      <c r="VRJ38" s="4560"/>
      <c r="VRK38" s="4560"/>
      <c r="VRL38" s="4560"/>
      <c r="VRM38" s="4560"/>
      <c r="VRN38" s="4560"/>
      <c r="VRO38" s="4560"/>
      <c r="VRP38" s="4560"/>
      <c r="VRQ38" s="4560"/>
      <c r="VRR38" s="4560"/>
      <c r="VRS38" s="4560"/>
      <c r="VRT38" s="4560"/>
      <c r="VRU38" s="4560"/>
      <c r="VRV38" s="4560"/>
      <c r="VRW38" s="4560"/>
      <c r="VRX38" s="4560"/>
      <c r="VRY38" s="4560"/>
      <c r="VRZ38" s="4560"/>
      <c r="VSA38" s="4560"/>
      <c r="VSB38" s="4560"/>
      <c r="VSC38" s="4560"/>
      <c r="VSD38" s="4560"/>
      <c r="VSE38" s="4560"/>
      <c r="VSF38" s="4560"/>
      <c r="VSG38" s="4560"/>
      <c r="VSH38" s="4560"/>
      <c r="VSI38" s="4560"/>
      <c r="VSJ38" s="4560"/>
      <c r="VSK38" s="4560"/>
      <c r="VSL38" s="4560"/>
      <c r="VSM38" s="4560"/>
      <c r="VSN38" s="4560"/>
      <c r="VSO38" s="4560"/>
      <c r="VSP38" s="4560"/>
      <c r="VSQ38" s="4560"/>
      <c r="VSR38" s="4560"/>
      <c r="VSS38" s="4560"/>
      <c r="VST38" s="4560"/>
      <c r="VSU38" s="4560"/>
      <c r="VSV38" s="4560"/>
      <c r="VSW38" s="4560"/>
      <c r="VSX38" s="4560"/>
      <c r="VSY38" s="4560"/>
      <c r="VSZ38" s="4560"/>
      <c r="VTA38" s="4560"/>
      <c r="VTB38" s="4560"/>
      <c r="VTC38" s="4560"/>
      <c r="VTD38" s="4560"/>
      <c r="VTE38" s="4560"/>
      <c r="VTF38" s="4560"/>
      <c r="VTG38" s="4560"/>
      <c r="VTH38" s="4560"/>
      <c r="VTI38" s="4560"/>
      <c r="VTJ38" s="4560"/>
      <c r="VTK38" s="4560"/>
      <c r="VTL38" s="4560"/>
      <c r="VTM38" s="4560"/>
      <c r="VTN38" s="4560"/>
      <c r="VTO38" s="4560"/>
      <c r="VTP38" s="4560"/>
      <c r="VTQ38" s="4560"/>
      <c r="VTR38" s="4560"/>
      <c r="VTS38" s="4560"/>
      <c r="VTT38" s="4560"/>
      <c r="VTU38" s="4560"/>
      <c r="VTV38" s="4560"/>
      <c r="VTW38" s="4560"/>
      <c r="VTX38" s="4560"/>
      <c r="VTY38" s="4560"/>
      <c r="VTZ38" s="4560"/>
      <c r="VUA38" s="4560"/>
      <c r="VUB38" s="4560"/>
      <c r="VUC38" s="4560"/>
      <c r="VUD38" s="4560"/>
      <c r="VUE38" s="4560"/>
      <c r="VUF38" s="4560"/>
      <c r="VUG38" s="4560"/>
      <c r="VUH38" s="4560"/>
      <c r="VUI38" s="4560"/>
      <c r="VUJ38" s="4560"/>
      <c r="VUK38" s="4560"/>
      <c r="VUL38" s="4560"/>
      <c r="VUM38" s="4560"/>
      <c r="VUN38" s="4560"/>
      <c r="VUO38" s="4560"/>
      <c r="VUP38" s="4560"/>
      <c r="VUQ38" s="4560"/>
      <c r="VUR38" s="4560"/>
      <c r="VUS38" s="4560"/>
      <c r="VUT38" s="4560"/>
      <c r="VUU38" s="4560"/>
      <c r="VUV38" s="4560"/>
      <c r="VUW38" s="4560"/>
      <c r="VUX38" s="4560"/>
      <c r="VUY38" s="4560"/>
      <c r="VUZ38" s="4560"/>
      <c r="VVA38" s="4560"/>
      <c r="VVB38" s="4560"/>
      <c r="VVC38" s="4560"/>
      <c r="VVD38" s="4560"/>
      <c r="VVE38" s="4560"/>
      <c r="VVF38" s="4560"/>
      <c r="VVG38" s="4560"/>
      <c r="VVH38" s="4560"/>
      <c r="VVI38" s="4560"/>
      <c r="VVJ38" s="4560"/>
      <c r="VVK38" s="4560"/>
      <c r="VVL38" s="4560"/>
      <c r="VVM38" s="4560"/>
      <c r="VVN38" s="4560"/>
      <c r="VVO38" s="4560"/>
      <c r="VVP38" s="4560"/>
      <c r="VVQ38" s="4560"/>
      <c r="VVR38" s="4560"/>
      <c r="VVS38" s="4560"/>
      <c r="VVT38" s="4560"/>
      <c r="VVU38" s="4560"/>
      <c r="VVV38" s="4560"/>
      <c r="VVW38" s="4560"/>
      <c r="VVX38" s="4560"/>
      <c r="VVY38" s="4560"/>
      <c r="VVZ38" s="4560"/>
      <c r="VWA38" s="4560"/>
      <c r="VWB38" s="4560"/>
      <c r="VWC38" s="4560"/>
      <c r="VWD38" s="4560"/>
      <c r="VWE38" s="4560"/>
      <c r="VWF38" s="4560"/>
      <c r="VWG38" s="4560"/>
      <c r="VWH38" s="4560"/>
      <c r="VWI38" s="4560"/>
      <c r="VWJ38" s="4560"/>
      <c r="VWK38" s="4560"/>
      <c r="VWL38" s="4560"/>
      <c r="VWM38" s="4560"/>
      <c r="VWN38" s="4560"/>
      <c r="VWO38" s="4560"/>
      <c r="VWP38" s="4560"/>
      <c r="VWQ38" s="4560"/>
      <c r="VWR38" s="4560"/>
      <c r="VWS38" s="4560"/>
      <c r="VWT38" s="4560"/>
      <c r="VWU38" s="4560"/>
      <c r="VWV38" s="4560"/>
      <c r="VWW38" s="4560"/>
      <c r="VWX38" s="4560"/>
      <c r="VWY38" s="4560"/>
      <c r="VWZ38" s="4560"/>
      <c r="VXA38" s="4560"/>
      <c r="VXB38" s="4560"/>
      <c r="VXC38" s="4560"/>
      <c r="VXD38" s="4560"/>
      <c r="VXE38" s="4560"/>
      <c r="VXF38" s="4560"/>
      <c r="VXG38" s="4560"/>
      <c r="VXH38" s="4560"/>
      <c r="VXI38" s="4560"/>
      <c r="VXJ38" s="4560"/>
      <c r="VXK38" s="4560"/>
      <c r="VXL38" s="4560"/>
      <c r="VXM38" s="4560"/>
      <c r="VXN38" s="4560"/>
      <c r="VXO38" s="4560"/>
      <c r="VXP38" s="4560"/>
      <c r="VXQ38" s="4560"/>
      <c r="VXR38" s="4560"/>
      <c r="VXS38" s="4560"/>
      <c r="VXT38" s="4560"/>
      <c r="VXU38" s="4560"/>
      <c r="VXV38" s="4560"/>
      <c r="VXW38" s="4560"/>
      <c r="VXX38" s="4560"/>
      <c r="VXY38" s="4560"/>
      <c r="VXZ38" s="4560"/>
      <c r="VYA38" s="4560"/>
      <c r="VYB38" s="4560"/>
      <c r="VYC38" s="4560"/>
      <c r="VYD38" s="4560"/>
      <c r="VYE38" s="4560"/>
      <c r="VYF38" s="4560"/>
      <c r="VYG38" s="4560"/>
      <c r="VYH38" s="4560"/>
      <c r="VYI38" s="4560"/>
      <c r="VYJ38" s="4560"/>
      <c r="VYK38" s="4560"/>
      <c r="VYL38" s="4560"/>
      <c r="VYM38" s="4560"/>
      <c r="VYN38" s="4560"/>
      <c r="VYO38" s="4560"/>
      <c r="VYP38" s="4560"/>
      <c r="VYQ38" s="4560"/>
      <c r="VYR38" s="4560"/>
      <c r="VYS38" s="4560"/>
      <c r="VYT38" s="4560"/>
      <c r="VYU38" s="4560"/>
      <c r="VYV38" s="4560"/>
      <c r="VYW38" s="4560"/>
      <c r="VYX38" s="4560"/>
      <c r="VYY38" s="4560"/>
      <c r="VYZ38" s="4560"/>
      <c r="VZA38" s="4560"/>
      <c r="VZB38" s="4560"/>
      <c r="VZC38" s="4560"/>
      <c r="VZD38" s="4560"/>
      <c r="VZE38" s="4560"/>
      <c r="VZF38" s="4560"/>
      <c r="VZG38" s="4560"/>
      <c r="VZH38" s="4560"/>
      <c r="VZI38" s="4560"/>
      <c r="VZJ38" s="4560"/>
      <c r="VZK38" s="4560"/>
      <c r="VZL38" s="4560"/>
      <c r="VZM38" s="4560"/>
      <c r="VZN38" s="4560"/>
      <c r="VZO38" s="4560"/>
      <c r="VZP38" s="4560"/>
      <c r="VZQ38" s="4560"/>
      <c r="VZR38" s="4560"/>
      <c r="VZS38" s="4560"/>
      <c r="VZT38" s="4560"/>
      <c r="VZU38" s="4560"/>
      <c r="VZV38" s="4560"/>
      <c r="VZW38" s="4560"/>
      <c r="VZX38" s="4560"/>
      <c r="VZY38" s="4560"/>
      <c r="VZZ38" s="4560"/>
      <c r="WAA38" s="4560"/>
      <c r="WAB38" s="4560"/>
      <c r="WAC38" s="4560"/>
      <c r="WAD38" s="4560"/>
      <c r="WAE38" s="4560"/>
      <c r="WAF38" s="4560"/>
      <c r="WAG38" s="4560"/>
      <c r="WAH38" s="4560"/>
      <c r="WAI38" s="4560"/>
      <c r="WAJ38" s="4560"/>
      <c r="WAK38" s="4560"/>
      <c r="WAL38" s="4560"/>
      <c r="WAM38" s="4560"/>
      <c r="WAN38" s="4560"/>
      <c r="WAO38" s="4560"/>
      <c r="WAP38" s="4560"/>
      <c r="WAQ38" s="4560"/>
      <c r="WAR38" s="4560"/>
      <c r="WAS38" s="4560"/>
      <c r="WAT38" s="4560"/>
      <c r="WAU38" s="4560"/>
      <c r="WAV38" s="4560"/>
      <c r="WAW38" s="4560"/>
      <c r="WAX38" s="4560"/>
      <c r="WAY38" s="4560"/>
      <c r="WAZ38" s="4560"/>
      <c r="WBA38" s="4560"/>
      <c r="WBB38" s="4560"/>
      <c r="WBC38" s="4560"/>
      <c r="WBD38" s="4560"/>
      <c r="WBE38" s="4560"/>
      <c r="WBF38" s="4560"/>
      <c r="WBG38" s="4560"/>
      <c r="WBH38" s="4560"/>
      <c r="WBI38" s="4560"/>
      <c r="WBJ38" s="4560"/>
      <c r="WBK38" s="4560"/>
      <c r="WBL38" s="4560"/>
      <c r="WBM38" s="4560"/>
      <c r="WBN38" s="4560"/>
      <c r="WBO38" s="4560"/>
      <c r="WBP38" s="4560"/>
      <c r="WBQ38" s="4560"/>
      <c r="WBR38" s="4560"/>
      <c r="WBS38" s="4560"/>
      <c r="WBT38" s="4560"/>
      <c r="WBU38" s="4560"/>
      <c r="WBV38" s="4560"/>
      <c r="WBW38" s="4560"/>
      <c r="WBX38" s="4560"/>
      <c r="WBY38" s="4560"/>
      <c r="WBZ38" s="4560"/>
      <c r="WCA38" s="4560"/>
      <c r="WCB38" s="4560"/>
      <c r="WCC38" s="4560"/>
      <c r="WCD38" s="4560"/>
      <c r="WCE38" s="4560"/>
      <c r="WCF38" s="4560"/>
      <c r="WCG38" s="4560"/>
      <c r="WCH38" s="4560"/>
      <c r="WCI38" s="4560"/>
      <c r="WCJ38" s="4560"/>
      <c r="WCK38" s="4560"/>
      <c r="WCL38" s="4560"/>
      <c r="WCM38" s="4560"/>
      <c r="WCN38" s="4560"/>
      <c r="WCO38" s="4560"/>
      <c r="WCP38" s="4560"/>
      <c r="WCQ38" s="4560"/>
      <c r="WCR38" s="4560"/>
      <c r="WCS38" s="4560"/>
      <c r="WCT38" s="4560"/>
      <c r="WCU38" s="4560"/>
      <c r="WCV38" s="4560"/>
      <c r="WCW38" s="4560"/>
      <c r="WCX38" s="4560"/>
      <c r="WCY38" s="4560"/>
      <c r="WCZ38" s="4560"/>
      <c r="WDA38" s="4560"/>
      <c r="WDB38" s="4560"/>
      <c r="WDC38" s="4560"/>
      <c r="WDD38" s="4560"/>
      <c r="WDE38" s="4560"/>
      <c r="WDF38" s="4560"/>
      <c r="WDG38" s="4560"/>
      <c r="WDH38" s="4560"/>
      <c r="WDI38" s="4560"/>
      <c r="WDJ38" s="4560"/>
      <c r="WDK38" s="4560"/>
      <c r="WDL38" s="4560"/>
      <c r="WDM38" s="4560"/>
      <c r="WDN38" s="4560"/>
      <c r="WDO38" s="4560"/>
      <c r="WDP38" s="4560"/>
      <c r="WDQ38" s="4560"/>
      <c r="WDR38" s="4560"/>
      <c r="WDS38" s="4560"/>
      <c r="WDT38" s="4560"/>
      <c r="WDU38" s="4560"/>
      <c r="WDV38" s="4560"/>
      <c r="WDW38" s="4560"/>
      <c r="WDX38" s="4560"/>
      <c r="WDY38" s="4560"/>
      <c r="WDZ38" s="4560"/>
      <c r="WEA38" s="4560"/>
      <c r="WEB38" s="4560"/>
      <c r="WEC38" s="4560"/>
      <c r="WED38" s="4560"/>
      <c r="WEE38" s="4560"/>
      <c r="WEF38" s="4560"/>
      <c r="WEG38" s="4560"/>
      <c r="WEH38" s="4560"/>
      <c r="WEI38" s="4560"/>
      <c r="WEJ38" s="4560"/>
      <c r="WEK38" s="4560"/>
      <c r="WEL38" s="4560"/>
      <c r="WEM38" s="4560"/>
      <c r="WEN38" s="4560"/>
      <c r="WEO38" s="4560"/>
      <c r="WEP38" s="4560"/>
      <c r="WEQ38" s="4560"/>
      <c r="WER38" s="4560"/>
      <c r="WES38" s="4560"/>
      <c r="WET38" s="4560"/>
      <c r="WEU38" s="4560"/>
      <c r="WEV38" s="4560"/>
      <c r="WEW38" s="4560"/>
      <c r="WEX38" s="4560"/>
      <c r="WEY38" s="4560"/>
      <c r="WEZ38" s="4560"/>
      <c r="WFA38" s="4560"/>
      <c r="WFB38" s="4560"/>
      <c r="WFC38" s="4560"/>
      <c r="WFD38" s="4560"/>
      <c r="WFE38" s="4560"/>
      <c r="WFF38" s="4560"/>
      <c r="WFG38" s="4560"/>
      <c r="WFH38" s="4560"/>
      <c r="WFI38" s="4560"/>
      <c r="WFJ38" s="4560"/>
      <c r="WFK38" s="4560"/>
      <c r="WFL38" s="4560"/>
      <c r="WFM38" s="4560"/>
      <c r="WFN38" s="4560"/>
      <c r="WFO38" s="4560"/>
      <c r="WFP38" s="4560"/>
      <c r="WFQ38" s="4560"/>
      <c r="WFR38" s="4560"/>
      <c r="WFS38" s="4560"/>
      <c r="WFT38" s="4560"/>
      <c r="WFU38" s="4560"/>
      <c r="WFV38" s="4560"/>
      <c r="WFW38" s="4560"/>
      <c r="WFX38" s="4560"/>
      <c r="WFY38" s="4560"/>
      <c r="WFZ38" s="4560"/>
      <c r="WGA38" s="4560"/>
      <c r="WGB38" s="4560"/>
      <c r="WGC38" s="4560"/>
      <c r="WGD38" s="4560"/>
      <c r="WGE38" s="4560"/>
      <c r="WGF38" s="4560"/>
      <c r="WGG38" s="4560"/>
      <c r="WGH38" s="4560"/>
      <c r="WGI38" s="4560"/>
      <c r="WGJ38" s="4560"/>
      <c r="WGK38" s="4560"/>
      <c r="WGL38" s="4560"/>
      <c r="WGM38" s="4560"/>
      <c r="WGN38" s="4560"/>
      <c r="WGO38" s="4560"/>
      <c r="WGP38" s="4560"/>
      <c r="WGQ38" s="4560"/>
      <c r="WGR38" s="4560"/>
      <c r="WGS38" s="4560"/>
      <c r="WGT38" s="4560"/>
      <c r="WGU38" s="4560"/>
      <c r="WGV38" s="4560"/>
      <c r="WGW38" s="4560"/>
      <c r="WGX38" s="4560"/>
      <c r="WGY38" s="4560"/>
      <c r="WGZ38" s="4560"/>
      <c r="WHA38" s="4560"/>
      <c r="WHB38" s="4560"/>
      <c r="WHC38" s="4560"/>
      <c r="WHD38" s="4560"/>
      <c r="WHE38" s="4560"/>
      <c r="WHF38" s="4560"/>
      <c r="WHG38" s="4560"/>
      <c r="WHH38" s="4560"/>
      <c r="WHI38" s="4560"/>
      <c r="WHJ38" s="4560"/>
      <c r="WHK38" s="4560"/>
      <c r="WHL38" s="4560"/>
      <c r="WHM38" s="4560"/>
      <c r="WHN38" s="4560"/>
      <c r="WHO38" s="4560"/>
      <c r="WHP38" s="4560"/>
      <c r="WHQ38" s="4560"/>
      <c r="WHR38" s="4560"/>
      <c r="WHS38" s="4560"/>
      <c r="WHT38" s="4560"/>
      <c r="WHU38" s="4560"/>
      <c r="WHV38" s="4560"/>
      <c r="WHW38" s="4560"/>
      <c r="WHX38" s="4560"/>
      <c r="WHY38" s="4560"/>
      <c r="WHZ38" s="4560"/>
      <c r="WIA38" s="4560"/>
      <c r="WIB38" s="4560"/>
      <c r="WIC38" s="4560"/>
      <c r="WID38" s="4560"/>
      <c r="WIE38" s="4560"/>
      <c r="WIF38" s="4560"/>
      <c r="WIG38" s="4560"/>
      <c r="WIH38" s="4560"/>
      <c r="WII38" s="4560"/>
      <c r="WIJ38" s="4560"/>
      <c r="WIK38" s="4560"/>
      <c r="WIL38" s="4560"/>
      <c r="WIM38" s="4560"/>
      <c r="WIN38" s="4560"/>
      <c r="WIO38" s="4560"/>
      <c r="WIP38" s="4560"/>
      <c r="WIQ38" s="4560"/>
      <c r="WIR38" s="4560"/>
      <c r="WIS38" s="4560"/>
      <c r="WIT38" s="4560"/>
      <c r="WIU38" s="4560"/>
      <c r="WIV38" s="4560"/>
      <c r="WIW38" s="4560"/>
      <c r="WIX38" s="4560"/>
      <c r="WIY38" s="4560"/>
      <c r="WIZ38" s="4560"/>
      <c r="WJA38" s="4560"/>
      <c r="WJB38" s="4560"/>
      <c r="WJC38" s="4560"/>
      <c r="WJD38" s="4560"/>
      <c r="WJE38" s="4560"/>
      <c r="WJF38" s="4560"/>
      <c r="WJG38" s="4560"/>
      <c r="WJH38" s="4560"/>
      <c r="WJI38" s="4560"/>
      <c r="WJJ38" s="4560"/>
      <c r="WJK38" s="4560"/>
      <c r="WJL38" s="4560"/>
      <c r="WJM38" s="4560"/>
      <c r="WJN38" s="4560"/>
      <c r="WJO38" s="4560"/>
      <c r="WJP38" s="4560"/>
      <c r="WJQ38" s="4560"/>
      <c r="WJR38" s="4560"/>
      <c r="WJS38" s="4560"/>
      <c r="WJT38" s="4560"/>
      <c r="WJU38" s="4560"/>
      <c r="WJV38" s="4560"/>
      <c r="WJW38" s="4560"/>
      <c r="WJX38" s="4560"/>
      <c r="WJY38" s="4560"/>
      <c r="WJZ38" s="4560"/>
      <c r="WKA38" s="4560"/>
      <c r="WKB38" s="4560"/>
      <c r="WKC38" s="4560"/>
      <c r="WKD38" s="4560"/>
      <c r="WKE38" s="4560"/>
      <c r="WKF38" s="4560"/>
      <c r="WKG38" s="4560"/>
      <c r="WKH38" s="4560"/>
      <c r="WKI38" s="4560"/>
      <c r="WKJ38" s="4560"/>
      <c r="WKK38" s="4560"/>
      <c r="WKL38" s="4560"/>
      <c r="WKM38" s="4560"/>
      <c r="WKN38" s="4560"/>
      <c r="WKO38" s="4560"/>
      <c r="WKP38" s="4560"/>
      <c r="WKQ38" s="4560"/>
      <c r="WKR38" s="4560"/>
      <c r="WKS38" s="4560"/>
      <c r="WKT38" s="4560"/>
      <c r="WKU38" s="4560"/>
      <c r="WKV38" s="4560"/>
      <c r="WKW38" s="4560"/>
      <c r="WKX38" s="4560"/>
      <c r="WKY38" s="4560"/>
      <c r="WKZ38" s="4560"/>
      <c r="WLA38" s="4560"/>
      <c r="WLB38" s="4560"/>
      <c r="WLC38" s="4560"/>
      <c r="WLD38" s="4560"/>
      <c r="WLE38" s="4560"/>
      <c r="WLF38" s="4560"/>
      <c r="WLG38" s="4560"/>
      <c r="WLH38" s="4560"/>
      <c r="WLI38" s="4560"/>
      <c r="WLJ38" s="4560"/>
      <c r="WLK38" s="4560"/>
      <c r="WLL38" s="4560"/>
      <c r="WLM38" s="4560"/>
      <c r="WLN38" s="4560"/>
      <c r="WLO38" s="4560"/>
      <c r="WLP38" s="4560"/>
      <c r="WLQ38" s="4560"/>
      <c r="WLR38" s="4560"/>
      <c r="WLS38" s="4560"/>
      <c r="WLT38" s="4560"/>
      <c r="WLU38" s="4560"/>
      <c r="WLV38" s="4560"/>
      <c r="WLW38" s="4560"/>
      <c r="WLX38" s="4560"/>
      <c r="WLY38" s="4560"/>
      <c r="WLZ38" s="4560"/>
      <c r="WMA38" s="4560"/>
      <c r="WMB38" s="4560"/>
      <c r="WMC38" s="4560"/>
      <c r="WMD38" s="4560"/>
      <c r="WME38" s="4560"/>
      <c r="WMF38" s="4560"/>
      <c r="WMG38" s="4560"/>
      <c r="WMH38" s="4560"/>
      <c r="WMI38" s="4560"/>
      <c r="WMJ38" s="4560"/>
      <c r="WMK38" s="4560"/>
      <c r="WML38" s="4560"/>
      <c r="WMM38" s="4560"/>
      <c r="WMN38" s="4560"/>
      <c r="WMO38" s="4560"/>
      <c r="WMP38" s="4560"/>
      <c r="WMQ38" s="4560"/>
      <c r="WMR38" s="4560"/>
      <c r="WMS38" s="4560"/>
      <c r="WMT38" s="4560"/>
      <c r="WMU38" s="4560"/>
      <c r="WMV38" s="4560"/>
      <c r="WMW38" s="4560"/>
      <c r="WMX38" s="4560"/>
      <c r="WMY38" s="4560"/>
      <c r="WMZ38" s="4560"/>
      <c r="WNA38" s="4560"/>
      <c r="WNB38" s="4560"/>
      <c r="WNC38" s="4560"/>
      <c r="WND38" s="4560"/>
      <c r="WNE38" s="4560"/>
      <c r="WNF38" s="4560"/>
      <c r="WNG38" s="4560"/>
      <c r="WNH38" s="4560"/>
      <c r="WNI38" s="4560"/>
      <c r="WNJ38" s="4560"/>
      <c r="WNK38" s="4560"/>
      <c r="WNL38" s="4560"/>
      <c r="WNM38" s="4560"/>
      <c r="WNN38" s="4560"/>
      <c r="WNO38" s="4560"/>
      <c r="WNP38" s="4560"/>
      <c r="WNQ38" s="4560"/>
      <c r="WNR38" s="4560"/>
      <c r="WNS38" s="4560"/>
      <c r="WNT38" s="4560"/>
      <c r="WNU38" s="4560"/>
      <c r="WNV38" s="4560"/>
      <c r="WNW38" s="4560"/>
      <c r="WNX38" s="4560"/>
      <c r="WNY38" s="4560"/>
      <c r="WNZ38" s="4560"/>
      <c r="WOA38" s="4560"/>
      <c r="WOB38" s="4560"/>
      <c r="WOC38" s="4560"/>
      <c r="WOD38" s="4560"/>
      <c r="WOE38" s="4560"/>
      <c r="WOF38" s="4560"/>
      <c r="WOG38" s="4560"/>
      <c r="WOH38" s="4560"/>
      <c r="WOI38" s="4560"/>
      <c r="WOJ38" s="4560"/>
      <c r="WOK38" s="4560"/>
      <c r="WOL38" s="4560"/>
      <c r="WOM38" s="4560"/>
      <c r="WON38" s="4560"/>
      <c r="WOO38" s="4560"/>
      <c r="WOP38" s="4560"/>
      <c r="WOQ38" s="4560"/>
      <c r="WOR38" s="4560"/>
      <c r="WOS38" s="4560"/>
      <c r="WOT38" s="4560"/>
      <c r="WOU38" s="4560"/>
      <c r="WOV38" s="4560"/>
      <c r="WOW38" s="4560"/>
      <c r="WOX38" s="4560"/>
      <c r="WOY38" s="4560"/>
      <c r="WOZ38" s="4560"/>
      <c r="WPA38" s="4560"/>
      <c r="WPB38" s="4560"/>
      <c r="WPC38" s="4560"/>
      <c r="WPD38" s="4560"/>
      <c r="WPE38" s="4560"/>
      <c r="WPF38" s="4560"/>
      <c r="WPG38" s="4560"/>
      <c r="WPH38" s="4560"/>
      <c r="WPI38" s="4560"/>
      <c r="WPJ38" s="4560"/>
      <c r="WPK38" s="4560"/>
      <c r="WPL38" s="4560"/>
      <c r="WPM38" s="4560"/>
      <c r="WPN38" s="4560"/>
      <c r="WPO38" s="4560"/>
      <c r="WPP38" s="4560"/>
      <c r="WPQ38" s="4560"/>
      <c r="WPR38" s="4560"/>
      <c r="WPS38" s="4560"/>
      <c r="WPT38" s="4560"/>
      <c r="WPU38" s="4560"/>
      <c r="WPV38" s="4560"/>
      <c r="WPW38" s="4560"/>
      <c r="WPX38" s="4560"/>
      <c r="WPY38" s="4560"/>
      <c r="WPZ38" s="4560"/>
      <c r="WQA38" s="4560"/>
      <c r="WQB38" s="4560"/>
      <c r="WQC38" s="4560"/>
      <c r="WQD38" s="4560"/>
      <c r="WQE38" s="4560"/>
      <c r="WQF38" s="4560"/>
      <c r="WQG38" s="4560"/>
      <c r="WQH38" s="4560"/>
      <c r="WQI38" s="4560"/>
      <c r="WQJ38" s="4560"/>
      <c r="WQK38" s="4560"/>
      <c r="WQL38" s="4560"/>
      <c r="WQM38" s="4560"/>
      <c r="WQN38" s="4560"/>
      <c r="WQO38" s="4560"/>
      <c r="WQP38" s="4560"/>
      <c r="WQQ38" s="4560"/>
      <c r="WQR38" s="4560"/>
      <c r="WQS38" s="4560"/>
      <c r="WQT38" s="4560"/>
      <c r="WQU38" s="4560"/>
      <c r="WQV38" s="4560"/>
      <c r="WQW38" s="4560"/>
      <c r="WQX38" s="4560"/>
      <c r="WQY38" s="4560"/>
      <c r="WQZ38" s="4560"/>
      <c r="WRA38" s="4560"/>
      <c r="WRB38" s="4560"/>
      <c r="WRC38" s="4560"/>
      <c r="WRD38" s="4560"/>
      <c r="WRE38" s="4560"/>
      <c r="WRF38" s="4560"/>
      <c r="WRG38" s="4560"/>
      <c r="WRH38" s="4560"/>
      <c r="WRI38" s="4560"/>
      <c r="WRJ38" s="4560"/>
      <c r="WRK38" s="4560"/>
      <c r="WRL38" s="4560"/>
      <c r="WRM38" s="4560"/>
      <c r="WRN38" s="4560"/>
      <c r="WRO38" s="4560"/>
      <c r="WRP38" s="4560"/>
      <c r="WRQ38" s="4560"/>
      <c r="WRR38" s="4560"/>
      <c r="WRS38" s="4560"/>
      <c r="WRT38" s="4560"/>
      <c r="WRU38" s="4560"/>
      <c r="WRV38" s="4560"/>
      <c r="WRW38" s="4560"/>
      <c r="WRX38" s="4560"/>
      <c r="WRY38" s="4560"/>
      <c r="WRZ38" s="4560"/>
      <c r="WSA38" s="4560"/>
      <c r="WSB38" s="4560"/>
      <c r="WSC38" s="4560"/>
      <c r="WSD38" s="4560"/>
      <c r="WSE38" s="4560"/>
      <c r="WSF38" s="4560"/>
      <c r="WSG38" s="4560"/>
      <c r="WSH38" s="4560"/>
      <c r="WSI38" s="4560"/>
      <c r="WSJ38" s="4560"/>
      <c r="WSK38" s="4560"/>
      <c r="WSL38" s="4560"/>
      <c r="WSM38" s="4560"/>
      <c r="WSN38" s="4560"/>
      <c r="WSO38" s="4560"/>
      <c r="WSP38" s="4560"/>
      <c r="WSQ38" s="4560"/>
      <c r="WSR38" s="4560"/>
      <c r="WSS38" s="4560"/>
      <c r="WST38" s="4560"/>
      <c r="WSU38" s="4560"/>
      <c r="WSV38" s="4560"/>
      <c r="WSW38" s="4560"/>
      <c r="WSX38" s="4560"/>
      <c r="WSY38" s="4560"/>
      <c r="WSZ38" s="4560"/>
      <c r="WTA38" s="4560"/>
      <c r="WTB38" s="4560"/>
      <c r="WTC38" s="4560"/>
      <c r="WTD38" s="4560"/>
      <c r="WTE38" s="4560"/>
      <c r="WTF38" s="4560"/>
      <c r="WTG38" s="4560"/>
      <c r="WTH38" s="4560"/>
      <c r="WTI38" s="4560"/>
      <c r="WTJ38" s="4560"/>
      <c r="WTK38" s="4560"/>
      <c r="WTL38" s="4560"/>
      <c r="WTM38" s="4560"/>
      <c r="WTN38" s="4560"/>
      <c r="WTO38" s="4560"/>
      <c r="WTP38" s="4560"/>
      <c r="WTQ38" s="4560"/>
      <c r="WTR38" s="4560"/>
      <c r="WTS38" s="4560"/>
      <c r="WTT38" s="4560"/>
      <c r="WTU38" s="4560"/>
      <c r="WTV38" s="4560"/>
      <c r="WTW38" s="4560"/>
      <c r="WTX38" s="4560"/>
      <c r="WTY38" s="4560"/>
      <c r="WTZ38" s="4560"/>
      <c r="WUA38" s="4560"/>
      <c r="WUB38" s="4560"/>
      <c r="WUC38" s="4560"/>
      <c r="WUD38" s="4560"/>
      <c r="WUE38" s="4560"/>
      <c r="WUF38" s="4560"/>
      <c r="WUG38" s="4560"/>
      <c r="WUH38" s="4560"/>
      <c r="WUI38" s="4560"/>
      <c r="WUJ38" s="4560"/>
      <c r="WUK38" s="4560"/>
      <c r="WUL38" s="4560"/>
      <c r="WUM38" s="4560"/>
      <c r="WUN38" s="4560"/>
      <c r="WUO38" s="4560"/>
      <c r="WUP38" s="4560"/>
      <c r="WUQ38" s="4560"/>
      <c r="WUR38" s="4560"/>
      <c r="WUS38" s="4560"/>
      <c r="WUT38" s="4560"/>
      <c r="WUU38" s="4560"/>
      <c r="WUV38" s="4560"/>
      <c r="WUW38" s="4560"/>
      <c r="WUX38" s="4560"/>
      <c r="WUY38" s="4560"/>
      <c r="WUZ38" s="4560"/>
      <c r="WVA38" s="4560"/>
      <c r="WVB38" s="4560"/>
      <c r="WVC38" s="4560"/>
      <c r="WVD38" s="4560"/>
      <c r="WVE38" s="4560"/>
      <c r="WVF38" s="4560"/>
      <c r="WVG38" s="4560"/>
      <c r="WVH38" s="4560"/>
      <c r="WVI38" s="4560"/>
      <c r="WVJ38" s="4560"/>
      <c r="WVK38" s="4560"/>
      <c r="WVL38" s="4560"/>
      <c r="WVM38" s="4560"/>
      <c r="WVN38" s="4560"/>
      <c r="WVO38" s="4560"/>
      <c r="WVP38" s="4560"/>
      <c r="WVQ38" s="4560"/>
      <c r="WVR38" s="4560"/>
      <c r="WVS38" s="4560"/>
      <c r="WVT38" s="4560"/>
      <c r="WVU38" s="4560"/>
      <c r="WVV38" s="4560"/>
      <c r="WVW38" s="4560"/>
      <c r="WVX38" s="4560"/>
      <c r="WVY38" s="4560"/>
      <c r="WVZ38" s="4560"/>
      <c r="WWA38" s="4560"/>
      <c r="WWB38" s="4560"/>
      <c r="WWC38" s="4560"/>
      <c r="WWD38" s="4560"/>
      <c r="WWE38" s="4560"/>
      <c r="WWF38" s="4560"/>
      <c r="WWG38" s="4560"/>
      <c r="WWH38" s="4560"/>
      <c r="WWI38" s="4560"/>
      <c r="WWJ38" s="4560"/>
      <c r="WWK38" s="4560"/>
      <c r="WWL38" s="4560"/>
      <c r="WWM38" s="4560"/>
      <c r="WWN38" s="4560"/>
      <c r="WWO38" s="4560"/>
      <c r="WWP38" s="4560"/>
      <c r="WWQ38" s="4560"/>
      <c r="WWR38" s="4560"/>
      <c r="WWS38" s="4560"/>
      <c r="WWT38" s="4560"/>
      <c r="WWU38" s="4560"/>
      <c r="WWV38" s="4560"/>
      <c r="WWW38" s="4560"/>
      <c r="WWX38" s="4560"/>
      <c r="WWY38" s="4560"/>
      <c r="WWZ38" s="4560"/>
      <c r="WXA38" s="4560"/>
      <c r="WXB38" s="4560"/>
      <c r="WXC38" s="4560"/>
      <c r="WXD38" s="4560"/>
      <c r="WXE38" s="4560"/>
      <c r="WXF38" s="4560"/>
      <c r="WXG38" s="4560"/>
      <c r="WXH38" s="4560"/>
      <c r="WXI38" s="4560"/>
      <c r="WXJ38" s="4560"/>
      <c r="WXK38" s="4560"/>
      <c r="WXL38" s="4560"/>
      <c r="WXM38" s="4560"/>
      <c r="WXN38" s="4560"/>
      <c r="WXO38" s="4560"/>
      <c r="WXP38" s="4560"/>
      <c r="WXQ38" s="4560"/>
      <c r="WXR38" s="4560"/>
      <c r="WXS38" s="4560"/>
      <c r="WXT38" s="4560"/>
      <c r="WXU38" s="4560"/>
      <c r="WXV38" s="4560"/>
      <c r="WXW38" s="4560"/>
      <c r="WXX38" s="4560"/>
      <c r="WXY38" s="4560"/>
      <c r="WXZ38" s="4560"/>
      <c r="WYA38" s="4560"/>
      <c r="WYB38" s="4560"/>
      <c r="WYC38" s="4560"/>
      <c r="WYD38" s="4560"/>
      <c r="WYE38" s="4560"/>
      <c r="WYF38" s="4560"/>
      <c r="WYG38" s="4560"/>
      <c r="WYH38" s="4560"/>
      <c r="WYI38" s="4560"/>
      <c r="WYJ38" s="4560"/>
      <c r="WYK38" s="4560"/>
      <c r="WYL38" s="4560"/>
      <c r="WYM38" s="4560"/>
      <c r="WYN38" s="4560"/>
      <c r="WYO38" s="4560"/>
      <c r="WYP38" s="4560"/>
      <c r="WYQ38" s="4560"/>
      <c r="WYR38" s="4560"/>
      <c r="WYS38" s="4560"/>
      <c r="WYT38" s="4560"/>
      <c r="WYU38" s="4560"/>
      <c r="WYV38" s="4560"/>
      <c r="WYW38" s="4560"/>
      <c r="WYX38" s="4560"/>
      <c r="WYY38" s="4560"/>
      <c r="WYZ38" s="4560"/>
      <c r="WZA38" s="4560"/>
      <c r="WZB38" s="4560"/>
      <c r="WZC38" s="4560"/>
      <c r="WZD38" s="4560"/>
      <c r="WZE38" s="4560"/>
      <c r="WZF38" s="4560"/>
      <c r="WZG38" s="4560"/>
      <c r="WZH38" s="4560"/>
      <c r="WZI38" s="4560"/>
      <c r="WZJ38" s="4560"/>
      <c r="WZK38" s="4560"/>
      <c r="WZL38" s="4560"/>
      <c r="WZM38" s="4560"/>
      <c r="WZN38" s="4560"/>
      <c r="WZO38" s="4560"/>
      <c r="WZP38" s="4560"/>
      <c r="WZQ38" s="4560"/>
      <c r="WZR38" s="4560"/>
      <c r="WZS38" s="4560"/>
      <c r="WZT38" s="4560"/>
      <c r="WZU38" s="4560"/>
      <c r="WZV38" s="4560"/>
      <c r="WZW38" s="4560"/>
      <c r="WZX38" s="4560"/>
      <c r="WZY38" s="4560"/>
      <c r="WZZ38" s="4560"/>
      <c r="XAA38" s="4560"/>
      <c r="XAB38" s="4560"/>
      <c r="XAC38" s="4560"/>
      <c r="XAD38" s="4560"/>
      <c r="XAE38" s="4560"/>
      <c r="XAF38" s="4560"/>
      <c r="XAG38" s="4560"/>
      <c r="XAH38" s="4560"/>
      <c r="XAI38" s="4560"/>
      <c r="XAJ38" s="4560"/>
      <c r="XAK38" s="4560"/>
      <c r="XAL38" s="4560"/>
      <c r="XAM38" s="4560"/>
      <c r="XAN38" s="4560"/>
      <c r="XAO38" s="4560"/>
      <c r="XAP38" s="4560"/>
      <c r="XAQ38" s="4560"/>
      <c r="XAR38" s="4560"/>
      <c r="XAS38" s="4560"/>
      <c r="XAT38" s="4560"/>
      <c r="XAU38" s="4560"/>
      <c r="XAV38" s="4560"/>
      <c r="XAW38" s="4560"/>
      <c r="XAX38" s="4560"/>
      <c r="XAY38" s="4560"/>
      <c r="XAZ38" s="4560"/>
      <c r="XBA38" s="4560"/>
      <c r="XBB38" s="4560"/>
      <c r="XBC38" s="4560"/>
      <c r="XBD38" s="4560"/>
      <c r="XBE38" s="4560"/>
      <c r="XBF38" s="4560"/>
      <c r="XBG38" s="4560"/>
      <c r="XBH38" s="4560"/>
      <c r="XBI38" s="4560"/>
      <c r="XBJ38" s="4560"/>
      <c r="XBK38" s="4560"/>
      <c r="XBL38" s="4560"/>
      <c r="XBM38" s="4560"/>
      <c r="XBN38" s="4560"/>
      <c r="XBO38" s="4560"/>
      <c r="XBP38" s="4560"/>
      <c r="XBQ38" s="4560"/>
      <c r="XBR38" s="4560"/>
      <c r="XBS38" s="4560"/>
      <c r="XBT38" s="4560"/>
      <c r="XBU38" s="4560"/>
      <c r="XBV38" s="4560"/>
      <c r="XBW38" s="4560"/>
      <c r="XBX38" s="4560"/>
      <c r="XBY38" s="4560"/>
      <c r="XBZ38" s="4560"/>
      <c r="XCA38" s="4560"/>
      <c r="XCB38" s="4560"/>
      <c r="XCC38" s="4560"/>
      <c r="XCD38" s="4560"/>
      <c r="XCE38" s="4560"/>
      <c r="XCF38" s="4560"/>
      <c r="XCG38" s="4560"/>
      <c r="XCH38" s="4560"/>
      <c r="XCI38" s="4560"/>
      <c r="XCJ38" s="4560"/>
      <c r="XCK38" s="4560"/>
      <c r="XCL38" s="4560"/>
      <c r="XCM38" s="4560"/>
      <c r="XCN38" s="4560"/>
      <c r="XCO38" s="4560"/>
      <c r="XCP38" s="4560"/>
      <c r="XCQ38" s="4560"/>
      <c r="XCR38" s="4560"/>
      <c r="XCS38" s="4560"/>
      <c r="XCT38" s="4560"/>
      <c r="XCU38" s="4560"/>
      <c r="XCV38" s="4560"/>
      <c r="XCW38" s="4560"/>
      <c r="XCX38" s="4560"/>
      <c r="XCY38" s="4560"/>
      <c r="XCZ38" s="4560"/>
      <c r="XDA38" s="4560"/>
      <c r="XDB38" s="4560"/>
      <c r="XDC38" s="4560"/>
      <c r="XDD38" s="4560"/>
      <c r="XDE38" s="4560"/>
      <c r="XDF38" s="4560"/>
      <c r="XDG38" s="4560"/>
      <c r="XDH38" s="4560"/>
      <c r="XDI38" s="4560"/>
      <c r="XDJ38" s="4560"/>
      <c r="XDK38" s="4560"/>
      <c r="XDL38" s="4560"/>
      <c r="XDM38" s="4560"/>
      <c r="XDN38" s="4560"/>
      <c r="XDO38" s="4560"/>
      <c r="XDP38" s="4560"/>
      <c r="XDQ38" s="4560"/>
      <c r="XDR38" s="4560"/>
      <c r="XDS38" s="4560"/>
      <c r="XDT38" s="4560"/>
      <c r="XDU38" s="4560"/>
      <c r="XDV38" s="4560"/>
      <c r="XDW38" s="4560"/>
      <c r="XDX38" s="4560"/>
      <c r="XDY38" s="4560"/>
      <c r="XDZ38" s="4560"/>
      <c r="XEA38" s="4560"/>
      <c r="XEB38" s="4560"/>
      <c r="XEC38" s="4560"/>
      <c r="XED38" s="4560"/>
      <c r="XEE38" s="4560"/>
      <c r="XEF38" s="4560"/>
      <c r="XEG38" s="4560"/>
      <c r="XEH38" s="4560"/>
      <c r="XEI38" s="4560"/>
      <c r="XEJ38" s="4560"/>
      <c r="XEK38" s="4560"/>
      <c r="XEL38" s="4560"/>
      <c r="XEM38" s="4560"/>
      <c r="XEN38" s="4560"/>
      <c r="XEO38" s="4560"/>
      <c r="XEP38" s="4560"/>
      <c r="XEQ38" s="4560"/>
      <c r="XER38" s="4560"/>
      <c r="XES38" s="4560"/>
      <c r="XET38" s="4560"/>
      <c r="XEU38" s="4560"/>
      <c r="XEV38" s="4560"/>
      <c r="XEW38" s="4560"/>
      <c r="XEX38" s="4560"/>
      <c r="XEY38" s="4560"/>
      <c r="XEZ38" s="4560"/>
      <c r="XFA38" s="4560"/>
      <c r="XFB38" s="4560"/>
      <c r="XFC38" s="4560"/>
      <c r="XFD38" s="4560"/>
    </row>
    <row r="39" spans="1:16384">
      <c r="B39" s="4699" t="s">
        <v>202</v>
      </c>
      <c r="C39" s="4700"/>
      <c r="D39" s="4700"/>
      <c r="E39" s="4700"/>
      <c r="F39" s="4700"/>
      <c r="G39" s="4700"/>
      <c r="H39" s="4700"/>
      <c r="I39" s="4700"/>
      <c r="J39" s="4700"/>
      <c r="K39" s="4700"/>
      <c r="L39" s="4700"/>
      <c r="M39" s="4700"/>
      <c r="N39" s="4700"/>
      <c r="O39" s="4700"/>
      <c r="P39" s="4700"/>
      <c r="Q39" s="4701"/>
    </row>
    <row r="40" spans="1:16384" ht="13.5" thickBot="1">
      <c r="B40" s="4702" t="s">
        <v>755</v>
      </c>
      <c r="C40" s="4703"/>
      <c r="D40" s="4703"/>
      <c r="E40" s="4703"/>
      <c r="F40" s="4703"/>
      <c r="G40" s="4703"/>
      <c r="H40" s="4703"/>
      <c r="I40" s="4703"/>
      <c r="J40" s="4703"/>
      <c r="K40" s="4703"/>
      <c r="L40" s="4703"/>
      <c r="M40" s="4703"/>
      <c r="N40" s="4703"/>
      <c r="O40" s="4703"/>
      <c r="P40" s="4703"/>
      <c r="Q40" s="4704"/>
    </row>
    <row r="41" spans="1:16384" ht="13.5" thickBot="1">
      <c r="A41" s="4710" t="s">
        <v>230</v>
      </c>
      <c r="B41" s="4711"/>
      <c r="C41" s="4713"/>
      <c r="D41" s="4707" t="s">
        <v>204</v>
      </c>
      <c r="E41" s="4708"/>
      <c r="F41" s="4708"/>
      <c r="G41" s="4708"/>
      <c r="H41" s="4709"/>
      <c r="I41" s="4707" t="s">
        <v>102</v>
      </c>
      <c r="J41" s="4708"/>
      <c r="K41" s="4708"/>
      <c r="L41" s="4708"/>
      <c r="M41" s="4708"/>
      <c r="N41" s="4707" t="s">
        <v>103</v>
      </c>
      <c r="O41" s="4714"/>
      <c r="P41" s="4714"/>
      <c r="Q41" s="4715"/>
      <c r="U41" s="2154"/>
    </row>
    <row r="42" spans="1:16384" s="3" customFormat="1" ht="45.75" thickBot="1">
      <c r="A42" s="4246" t="s">
        <v>718</v>
      </c>
      <c r="B42" s="4247" t="s">
        <v>233</v>
      </c>
      <c r="C42" s="3497" t="s">
        <v>234</v>
      </c>
      <c r="D42" s="3498" t="s">
        <v>105</v>
      </c>
      <c r="E42" s="4694" t="s">
        <v>715</v>
      </c>
      <c r="F42" s="4662"/>
      <c r="G42" s="4661" t="s">
        <v>716</v>
      </c>
      <c r="H42" s="4695"/>
      <c r="I42" s="3497" t="s">
        <v>105</v>
      </c>
      <c r="J42" s="4694" t="s">
        <v>715</v>
      </c>
      <c r="K42" s="4662"/>
      <c r="L42" s="4661" t="s">
        <v>716</v>
      </c>
      <c r="M42" s="4695"/>
      <c r="N42" s="3497" t="s">
        <v>105</v>
      </c>
      <c r="O42" s="4694" t="s">
        <v>715</v>
      </c>
      <c r="P42" s="4662"/>
      <c r="Q42" s="3544" t="s">
        <v>716</v>
      </c>
    </row>
    <row r="43" spans="1:16384">
      <c r="A43" s="4220" t="s">
        <v>603</v>
      </c>
      <c r="B43" s="4221">
        <v>-0.72477008343992111</v>
      </c>
      <c r="C43" s="4222">
        <v>-0.55677845396866132</v>
      </c>
      <c r="D43" s="4223">
        <v>-0.19955101022698329</v>
      </c>
      <c r="E43" s="4690">
        <v>-0.98245614035087669</v>
      </c>
      <c r="F43" s="4691"/>
      <c r="G43" s="4692">
        <v>1.7256255392579902</v>
      </c>
      <c r="H43" s="4693"/>
      <c r="I43" s="4224">
        <v>-17.977528089887642</v>
      </c>
      <c r="J43" s="4689">
        <v>-26.31578947368422</v>
      </c>
      <c r="K43" s="4679"/>
      <c r="L43" s="4689">
        <v>30.769230769230774</v>
      </c>
      <c r="M43" s="4689"/>
      <c r="N43" s="4224">
        <v>-28.048780487804876</v>
      </c>
      <c r="O43" s="4689">
        <v>-30.405405405405403</v>
      </c>
      <c r="P43" s="4679"/>
      <c r="Q43" s="2631">
        <v>-6.25</v>
      </c>
    </row>
    <row r="44" spans="1:16384">
      <c r="A44" s="4124" t="s">
        <v>641</v>
      </c>
      <c r="B44" s="4221">
        <v>-0.78281449117058344</v>
      </c>
      <c r="C44" s="4225">
        <v>-0.78623445253592195</v>
      </c>
      <c r="D44" s="4223">
        <v>-0.76751671205744287</v>
      </c>
      <c r="E44" s="4674">
        <v>-1.8080667593880406</v>
      </c>
      <c r="F44" s="4697"/>
      <c r="G44" s="4676">
        <v>1.8056749785038733</v>
      </c>
      <c r="H44" s="4677"/>
      <c r="I44" s="4224">
        <v>-28.985507246376812</v>
      </c>
      <c r="J44" s="4689">
        <v>-37.288135593220339</v>
      </c>
      <c r="K44" s="4689"/>
      <c r="L44" s="4676">
        <v>20</v>
      </c>
      <c r="M44" s="4689"/>
      <c r="N44" s="4224">
        <v>4.5454545454545467</v>
      </c>
      <c r="O44" s="4689">
        <v>5.5555555555555571</v>
      </c>
      <c r="P44" s="4689"/>
      <c r="Q44" s="2631">
        <v>0</v>
      </c>
    </row>
    <row r="45" spans="1:16384">
      <c r="A45" s="4124" t="s">
        <v>654</v>
      </c>
      <c r="B45" s="4221">
        <v>-0.7874015748031411</v>
      </c>
      <c r="C45" s="4225">
        <v>-0.62471823275585336</v>
      </c>
      <c r="D45" s="4223">
        <v>-0.61973227565691502</v>
      </c>
      <c r="E45" s="4674">
        <v>-1.8099547511312295</v>
      </c>
      <c r="F45" s="4697"/>
      <c r="G45" s="4676">
        <v>2.3255813953488484</v>
      </c>
      <c r="H45" s="4677"/>
      <c r="I45" s="4224">
        <v>8.3333333333333286</v>
      </c>
      <c r="J45" s="4689">
        <v>10.000000000000014</v>
      </c>
      <c r="K45" s="4689"/>
      <c r="L45" s="4676">
        <v>0</v>
      </c>
      <c r="M45" s="4689"/>
      <c r="N45" s="4224">
        <v>20</v>
      </c>
      <c r="O45" s="4689">
        <v>4.7619047619047734</v>
      </c>
      <c r="P45" s="4689"/>
      <c r="Q45" s="2631">
        <v>233.33333333333337</v>
      </c>
    </row>
    <row r="46" spans="1:16384">
      <c r="A46" s="4125" t="s">
        <v>655</v>
      </c>
      <c r="B46" s="4226">
        <v>-0.89188205314889046</v>
      </c>
      <c r="C46" s="4227">
        <v>-0.71673016078001694</v>
      </c>
      <c r="D46" s="4228">
        <v>-0.76770678553739913</v>
      </c>
      <c r="E46" s="4686">
        <v>-1.5684907633321785</v>
      </c>
      <c r="F46" s="4698"/>
      <c r="G46" s="4687">
        <v>1.1976047904191773</v>
      </c>
      <c r="H46" s="4683"/>
      <c r="I46" s="4229">
        <v>14.0625</v>
      </c>
      <c r="J46" s="4688">
        <v>17.307692307692307</v>
      </c>
      <c r="K46" s="4688"/>
      <c r="L46" s="4687">
        <v>0</v>
      </c>
      <c r="M46" s="4688"/>
      <c r="N46" s="4229">
        <v>10.34482758620689</v>
      </c>
      <c r="O46" s="4688">
        <v>1.8867924528301927</v>
      </c>
      <c r="P46" s="4688"/>
      <c r="Q46" s="2623">
        <v>100</v>
      </c>
    </row>
    <row r="47" spans="1:16384">
      <c r="A47" s="4220" t="s">
        <v>705</v>
      </c>
      <c r="B47" s="4221">
        <f t="shared" ref="B47:D50" si="36">SUM(B9/B5)*100-100</f>
        <v>-0.84049079754601053</v>
      </c>
      <c r="C47" s="4222">
        <f t="shared" si="36"/>
        <v>-0.95703125</v>
      </c>
      <c r="D47" s="4223">
        <f t="shared" si="36"/>
        <v>-1.0997250687328091</v>
      </c>
      <c r="E47" s="4690">
        <f t="shared" ref="E47:E51" si="37">SUM(F9/F5)*100-100</f>
        <v>-1.2048192771084416</v>
      </c>
      <c r="F47" s="4691"/>
      <c r="G47" s="4692">
        <f>SUM(G9/G5)*100-100</f>
        <v>-0.84817642069549493</v>
      </c>
      <c r="H47" s="4693"/>
      <c r="I47" s="4224">
        <f t="shared" ref="I47:I72" si="38">SUM(I9/I5)*100-100</f>
        <v>-4.1095890410959015</v>
      </c>
      <c r="J47" s="4689">
        <f>SUM(K9/K5)*100-100</f>
        <v>3.5714285714285836</v>
      </c>
      <c r="K47" s="4679"/>
      <c r="L47" s="4689">
        <f>SUM(L9/L5)*100-100</f>
        <v>-29.411764705882348</v>
      </c>
      <c r="M47" s="4689"/>
      <c r="N47" s="4224">
        <f t="shared" ref="N47:N68" si="39">SUM(N9/N5)*100-100</f>
        <v>4.2372881355932321</v>
      </c>
      <c r="O47" s="4689">
        <f>SUM(P9/P5)*100-100</f>
        <v>11.650485436893206</v>
      </c>
      <c r="P47" s="4679"/>
      <c r="Q47" s="2631">
        <f>SUM(Q9/Q5)*100-100</f>
        <v>-46.666666666666664</v>
      </c>
    </row>
    <row r="48" spans="1:16384">
      <c r="A48" s="4124" t="s">
        <v>723</v>
      </c>
      <c r="B48" s="4221">
        <f t="shared" si="36"/>
        <v>-0.6360856269113242</v>
      </c>
      <c r="C48" s="4225">
        <f t="shared" si="36"/>
        <v>-0.82494316336473617</v>
      </c>
      <c r="D48" s="4223">
        <f t="shared" si="36"/>
        <v>-0.64870259481037351</v>
      </c>
      <c r="E48" s="4674">
        <f t="shared" si="37"/>
        <v>-1.5934844192634614</v>
      </c>
      <c r="F48" s="4675"/>
      <c r="G48" s="4676">
        <f>SUM(G10/G6)*100-100</f>
        <v>1.6047297297297405</v>
      </c>
      <c r="H48" s="4677"/>
      <c r="I48" s="4224">
        <f t="shared" si="38"/>
        <v>20.408163265306129</v>
      </c>
      <c r="J48" s="4689">
        <f>SUM(K10/K6)*100-100</f>
        <v>21.621621621621628</v>
      </c>
      <c r="K48" s="4679"/>
      <c r="L48" s="4689">
        <f>SUM(L10/L6)*100-100</f>
        <v>16.666666666666671</v>
      </c>
      <c r="M48" s="4689"/>
      <c r="N48" s="4224">
        <f t="shared" si="39"/>
        <v>-10.869565217391312</v>
      </c>
      <c r="O48" s="4689">
        <f>SUM(P10/P6)*100-100</f>
        <v>-7.8947368421052602</v>
      </c>
      <c r="P48" s="4679"/>
      <c r="Q48" s="2631">
        <f>SUM(Q10/Q6)*100-100</f>
        <v>-25</v>
      </c>
    </row>
    <row r="49" spans="1:17">
      <c r="A49" s="4124" t="s">
        <v>724</v>
      </c>
      <c r="B49" s="4221">
        <f t="shared" si="36"/>
        <v>-0.73260073260073</v>
      </c>
      <c r="C49" s="4225">
        <f t="shared" si="36"/>
        <v>-0.81011017498380511</v>
      </c>
      <c r="D49" s="4223">
        <f t="shared" si="36"/>
        <v>-0.32427039161885318</v>
      </c>
      <c r="E49" s="4674">
        <f t="shared" si="37"/>
        <v>-1.1697979439914974</v>
      </c>
      <c r="F49" s="4675"/>
      <c r="G49" s="4676">
        <f>SUM(G11/G7)*100-100</f>
        <v>1.6835016835016887</v>
      </c>
      <c r="H49" s="4677"/>
      <c r="I49" s="4224">
        <f t="shared" si="38"/>
        <v>1.9230769230769198</v>
      </c>
      <c r="J49" s="4689">
        <f>SUM(K11/K7)*100-100</f>
        <v>9.0909090909090793</v>
      </c>
      <c r="K49" s="4679"/>
      <c r="L49" s="4689">
        <f>SUM(L11/L7)*100-100</f>
        <v>-37.5</v>
      </c>
      <c r="M49" s="4689"/>
      <c r="N49" s="4224">
        <f t="shared" si="39"/>
        <v>-18.518518518518519</v>
      </c>
      <c r="O49" s="4689">
        <f>SUM(P11/P7)*100-100</f>
        <v>-9.0909090909090935</v>
      </c>
      <c r="P49" s="4679"/>
      <c r="Q49" s="2631">
        <f>SUM(Q11/Q7)*100-100</f>
        <v>-60</v>
      </c>
    </row>
    <row r="50" spans="1:17">
      <c r="A50" s="4125" t="s">
        <v>763</v>
      </c>
      <c r="B50" s="4226">
        <f t="shared" si="36"/>
        <v>-1.4202632384450453</v>
      </c>
      <c r="C50" s="4227">
        <f t="shared" si="36"/>
        <v>-1.2356919875130075</v>
      </c>
      <c r="D50" s="4228">
        <f t="shared" si="36"/>
        <v>-0.57399550786124109</v>
      </c>
      <c r="E50" s="4686">
        <f t="shared" si="37"/>
        <v>-1.6643059490084937</v>
      </c>
      <c r="F50" s="4681"/>
      <c r="G50" s="4687">
        <f>SUM(G12/G8)*100-100</f>
        <v>2.028740490278949</v>
      </c>
      <c r="H50" s="4683"/>
      <c r="I50" s="4229">
        <f t="shared" si="38"/>
        <v>-28.767123287671239</v>
      </c>
      <c r="J50" s="4688">
        <f>SUM(K12/K8)*100-100</f>
        <v>-40.983606557377051</v>
      </c>
      <c r="K50" s="4685"/>
      <c r="L50" s="4688">
        <f>SUM(L12/L8)*100-100</f>
        <v>33.333333333333314</v>
      </c>
      <c r="M50" s="4688"/>
      <c r="N50" s="4229">
        <f t="shared" si="39"/>
        <v>26.5625</v>
      </c>
      <c r="O50" s="4688">
        <f>SUM(P12/P8)*100-100</f>
        <v>-3.7037037037037095</v>
      </c>
      <c r="P50" s="4685"/>
      <c r="Q50" s="2623">
        <f>SUM(Q12/Q8)*100-100</f>
        <v>190</v>
      </c>
    </row>
    <row r="51" spans="1:17">
      <c r="A51" s="4220" t="s">
        <v>746</v>
      </c>
      <c r="B51" s="4221">
        <f t="shared" ref="B51:D51" si="40">SUM(B13/B9)*100-100</f>
        <v>-1.6952298459444393</v>
      </c>
      <c r="C51" s="4222">
        <f t="shared" si="40"/>
        <v>-1.281798461841845</v>
      </c>
      <c r="D51" s="4223">
        <f t="shared" si="40"/>
        <v>-0.63179176143542293</v>
      </c>
      <c r="E51" s="4690">
        <f t="shared" si="37"/>
        <v>-2.0803443328550912</v>
      </c>
      <c r="F51" s="4691"/>
      <c r="G51" s="4692">
        <f t="shared" ref="G51:G54" si="41">SUM(G13/G9)*100-100</f>
        <v>2.8229255774165836</v>
      </c>
      <c r="H51" s="4693"/>
      <c r="I51" s="4224">
        <f t="shared" si="38"/>
        <v>4.2857142857142918</v>
      </c>
      <c r="J51" s="4689">
        <f t="shared" ref="J51:J52" si="42">SUM(K13/K9)*100-100</f>
        <v>17.241379310344811</v>
      </c>
      <c r="K51" s="4679"/>
      <c r="L51" s="4689">
        <f t="shared" ref="L51:L54" si="43">SUM(L13/L9)*100-100</f>
        <v>-58.333333333333329</v>
      </c>
      <c r="M51" s="4689"/>
      <c r="N51" s="4224">
        <f t="shared" si="39"/>
        <v>-1.6260162601626007</v>
      </c>
      <c r="O51" s="4689">
        <f t="shared" ref="O51:O52" si="44">SUM(P13/P9)*100-100</f>
        <v>-3.4782608695652186</v>
      </c>
      <c r="P51" s="4679"/>
      <c r="Q51" s="2631">
        <f t="shared" ref="Q51" si="45">SUM(Q13/Q9)*100-100</f>
        <v>25</v>
      </c>
    </row>
    <row r="52" spans="1:17">
      <c r="A52" s="4124" t="s">
        <v>747</v>
      </c>
      <c r="B52" s="4221">
        <f t="shared" ref="B52:D64" si="46">SUM(B14/B10)*100-100</f>
        <v>-1.7973655053551596</v>
      </c>
      <c r="C52" s="4225">
        <f t="shared" si="46"/>
        <v>-1.381975373329837</v>
      </c>
      <c r="D52" s="4223">
        <f t="shared" si="46"/>
        <v>-0.80361627322953666</v>
      </c>
      <c r="E52" s="4674">
        <f>SUM(F14/F10)*100-100</f>
        <v>-1.1155091759625861</v>
      </c>
      <c r="F52" s="4675"/>
      <c r="G52" s="4676">
        <f t="shared" si="41"/>
        <v>-8.3125519534505088E-2</v>
      </c>
      <c r="H52" s="4677"/>
      <c r="I52" s="4224">
        <f t="shared" si="38"/>
        <v>6.7796610169491629</v>
      </c>
      <c r="J52" s="4689">
        <f t="shared" si="42"/>
        <v>17.777777777777786</v>
      </c>
      <c r="K52" s="4679"/>
      <c r="L52" s="4689">
        <f t="shared" si="43"/>
        <v>-28.571428571428569</v>
      </c>
      <c r="M52" s="4689"/>
      <c r="N52" s="4224">
        <f t="shared" si="39"/>
        <v>-24.390243902439025</v>
      </c>
      <c r="O52" s="4689">
        <f t="shared" si="44"/>
        <v>-14.285714285714292</v>
      </c>
      <c r="P52" s="4679"/>
      <c r="Q52" s="2631">
        <f t="shared" ref="Q52:Q68" si="47">SUM(Q14/Q10)*100-100</f>
        <v>-83.333333333333343</v>
      </c>
    </row>
    <row r="53" spans="1:17" ht="13.5" customHeight="1">
      <c r="A53" s="4124" t="s">
        <v>748</v>
      </c>
      <c r="B53" s="4221">
        <f t="shared" si="46"/>
        <v>-2.0172201722017178</v>
      </c>
      <c r="C53" s="4225">
        <f t="shared" si="46"/>
        <v>-1.8098660568441716</v>
      </c>
      <c r="D53" s="4223">
        <f t="shared" ref="D53:D68" si="48">SUM(D15/D11)*100-100</f>
        <v>-1.0510510510510613</v>
      </c>
      <c r="E53" s="4674">
        <f t="shared" ref="E53" si="49">SUM(F15/F11)*100-100</f>
        <v>-1.3988522238163625</v>
      </c>
      <c r="F53" s="4675"/>
      <c r="G53" s="4676">
        <f t="shared" si="41"/>
        <v>-0.2483443708609343</v>
      </c>
      <c r="H53" s="4677"/>
      <c r="I53" s="4224">
        <f t="shared" si="38"/>
        <v>-20.754716981132077</v>
      </c>
      <c r="J53" s="4689">
        <f t="shared" ref="J53" si="50">SUM(K15/K11)*100-100</f>
        <v>-27.083333333333343</v>
      </c>
      <c r="K53" s="4679"/>
      <c r="L53" s="4689">
        <f t="shared" si="43"/>
        <v>40</v>
      </c>
      <c r="M53" s="4689"/>
      <c r="N53" s="4224">
        <f t="shared" si="39"/>
        <v>-15.909090909090907</v>
      </c>
      <c r="O53" s="4689">
        <f t="shared" ref="O53" si="51">SUM(P15/P11)*100-100</f>
        <v>-20</v>
      </c>
      <c r="P53" s="4679"/>
      <c r="Q53" s="2631">
        <f t="shared" si="47"/>
        <v>25</v>
      </c>
    </row>
    <row r="54" spans="1:17" ht="13.5" customHeight="1">
      <c r="A54" s="4125" t="s">
        <v>749</v>
      </c>
      <c r="B54" s="4226">
        <f t="shared" ref="B54:B64" si="52">SUM(B16/B12)*100-100</f>
        <v>-2.5771595354902814</v>
      </c>
      <c r="C54" s="4227">
        <f t="shared" si="46"/>
        <v>-2.5220597919136054</v>
      </c>
      <c r="D54" s="4228">
        <f t="shared" si="48"/>
        <v>-2.1335341365461886</v>
      </c>
      <c r="E54" s="4686">
        <f t="shared" ref="E54" si="53">SUM(F16/F12)*100-100</f>
        <v>-2.0885848037450501</v>
      </c>
      <c r="F54" s="4681"/>
      <c r="G54" s="4687">
        <f t="shared" si="41"/>
        <v>-2.2369511184755595</v>
      </c>
      <c r="H54" s="4683"/>
      <c r="I54" s="4229">
        <f t="shared" si="38"/>
        <v>-7.6923076923076934</v>
      </c>
      <c r="J54" s="4688">
        <f t="shared" ref="J54" si="54">SUM(K16/K12)*100-100</f>
        <v>8.3333333333333286</v>
      </c>
      <c r="K54" s="4685"/>
      <c r="L54" s="4688">
        <f t="shared" si="43"/>
        <v>-43.75</v>
      </c>
      <c r="M54" s="4688"/>
      <c r="N54" s="4229">
        <f t="shared" si="39"/>
        <v>-18.518518518518519</v>
      </c>
      <c r="O54" s="4688">
        <f t="shared" ref="O54" si="55">SUM(P16/P12)*100-100</f>
        <v>-7.6923076923076934</v>
      </c>
      <c r="P54" s="4685"/>
      <c r="Q54" s="2623">
        <f t="shared" si="47"/>
        <v>-37.931034482758619</v>
      </c>
    </row>
    <row r="55" spans="1:17" ht="13.5" customHeight="1">
      <c r="A55" s="4220" t="s">
        <v>809</v>
      </c>
      <c r="B55" s="4221">
        <f t="shared" si="52"/>
        <v>-2.7943860532443807</v>
      </c>
      <c r="C55" s="4222">
        <f t="shared" si="46"/>
        <v>-2.7899853509122323</v>
      </c>
      <c r="D55" s="4223">
        <f t="shared" si="48"/>
        <v>-2.8992878942014215</v>
      </c>
      <c r="E55" s="4690">
        <f t="shared" ref="E55:E60" si="56">SUM(F17/F13)*100-100</f>
        <v>-3.0769230769230802</v>
      </c>
      <c r="F55" s="4691"/>
      <c r="G55" s="4692">
        <f t="shared" ref="G55:G68" si="57">SUM(G17/G13)*100-100</f>
        <v>-2.495840266222956</v>
      </c>
      <c r="H55" s="4693"/>
      <c r="I55" s="4224">
        <f t="shared" si="38"/>
        <v>-17.808219178082197</v>
      </c>
      <c r="J55" s="4689">
        <f t="shared" ref="J55:J60" si="58">SUM(K17/K13)*100-100</f>
        <v>-33.82352941176471</v>
      </c>
      <c r="K55" s="4679"/>
      <c r="L55" s="4689">
        <f t="shared" ref="L55:L68" si="59">SUM(L17/L13)*100-100</f>
        <v>200</v>
      </c>
      <c r="M55" s="4689"/>
      <c r="N55" s="4224">
        <f t="shared" si="39"/>
        <v>4.9586776859504198</v>
      </c>
      <c r="O55" s="4689">
        <f t="shared" ref="O55:O60" si="60">SUM(P17/P13)*100-100</f>
        <v>1.8018018018018012</v>
      </c>
      <c r="P55" s="4679"/>
      <c r="Q55" s="2631">
        <f t="shared" si="47"/>
        <v>40</v>
      </c>
    </row>
    <row r="56" spans="1:17" ht="13.5" customHeight="1">
      <c r="A56" s="4124" t="s">
        <v>817</v>
      </c>
      <c r="B56" s="4221">
        <f t="shared" si="52"/>
        <v>-3.2217625673812194</v>
      </c>
      <c r="C56" s="4225">
        <f t="shared" si="46"/>
        <v>-3.2011688915454641</v>
      </c>
      <c r="D56" s="4223">
        <f t="shared" si="48"/>
        <v>-3.4430379746835484</v>
      </c>
      <c r="E56" s="4674">
        <f t="shared" si="56"/>
        <v>-3.7845705967976784</v>
      </c>
      <c r="F56" s="4675"/>
      <c r="G56" s="4676">
        <f t="shared" si="57"/>
        <v>-2.6622296173044901</v>
      </c>
      <c r="H56" s="4677"/>
      <c r="I56" s="4224">
        <f t="shared" si="38"/>
        <v>-4.7619047619047734</v>
      </c>
      <c r="J56" s="4689">
        <f t="shared" si="58"/>
        <v>-1.8867924528301927</v>
      </c>
      <c r="K56" s="4679"/>
      <c r="L56" s="4689">
        <f t="shared" si="59"/>
        <v>-20</v>
      </c>
      <c r="M56" s="4689"/>
      <c r="N56" s="4224">
        <f t="shared" si="39"/>
        <v>93.548387096774206</v>
      </c>
      <c r="O56" s="4689">
        <f t="shared" si="60"/>
        <v>86.666666666666657</v>
      </c>
      <c r="P56" s="4679"/>
      <c r="Q56" s="2631">
        <f t="shared" si="47"/>
        <v>300</v>
      </c>
    </row>
    <row r="57" spans="1:17" ht="13.5" customHeight="1">
      <c r="A57" s="4124" t="s">
        <v>797</v>
      </c>
      <c r="B57" s="4221">
        <f t="shared" si="52"/>
        <v>-2.9437609841827737</v>
      </c>
      <c r="C57" s="4225">
        <f t="shared" si="46"/>
        <v>-2.9944104338567996</v>
      </c>
      <c r="D57" s="4223">
        <f t="shared" si="48"/>
        <v>-3.7936267071320202</v>
      </c>
      <c r="E57" s="4674">
        <f t="shared" si="56"/>
        <v>-4.1833393961440493</v>
      </c>
      <c r="F57" s="4675"/>
      <c r="G57" s="4676">
        <f t="shared" si="57"/>
        <v>-2.904564315352701</v>
      </c>
      <c r="H57" s="4677"/>
      <c r="I57" s="4224">
        <f t="shared" si="38"/>
        <v>19.047619047619051</v>
      </c>
      <c r="J57" s="4689">
        <f t="shared" si="58"/>
        <v>22.857142857142861</v>
      </c>
      <c r="K57" s="4679"/>
      <c r="L57" s="4689">
        <f t="shared" si="59"/>
        <v>0</v>
      </c>
      <c r="M57" s="4689"/>
      <c r="N57" s="4224">
        <f t="shared" si="39"/>
        <v>62.162162162162161</v>
      </c>
      <c r="O57" s="4689">
        <f t="shared" si="60"/>
        <v>65.625</v>
      </c>
      <c r="P57" s="4679"/>
      <c r="Q57" s="2631">
        <f t="shared" si="47"/>
        <v>40</v>
      </c>
    </row>
    <row r="58" spans="1:17" ht="12.75" customHeight="1">
      <c r="A58" s="4125" t="s">
        <v>818</v>
      </c>
      <c r="B58" s="4226">
        <f t="shared" si="52"/>
        <v>-1.9441611422743534</v>
      </c>
      <c r="C58" s="4227">
        <f t="shared" si="46"/>
        <v>-2.094170100655262</v>
      </c>
      <c r="D58" s="4228">
        <f t="shared" si="48"/>
        <v>-3.231597845601442</v>
      </c>
      <c r="E58" s="4686">
        <f t="shared" si="56"/>
        <v>-2.9422581831555732</v>
      </c>
      <c r="F58" s="4681"/>
      <c r="G58" s="4687">
        <f t="shared" si="57"/>
        <v>-3.8983050847457719</v>
      </c>
      <c r="H58" s="4683"/>
      <c r="I58" s="4229">
        <f t="shared" si="38"/>
        <v>-12.5</v>
      </c>
      <c r="J58" s="4688">
        <f t="shared" si="58"/>
        <v>-7.6923076923076934</v>
      </c>
      <c r="K58" s="4685"/>
      <c r="L58" s="4688">
        <f t="shared" si="59"/>
        <v>-33.333333333333343</v>
      </c>
      <c r="M58" s="4688"/>
      <c r="N58" s="4229">
        <f t="shared" si="39"/>
        <v>10.606060606060595</v>
      </c>
      <c r="O58" s="4688">
        <f t="shared" si="60"/>
        <v>6.25</v>
      </c>
      <c r="P58" s="4685"/>
      <c r="Q58" s="2623">
        <f t="shared" si="47"/>
        <v>22.222222222222229</v>
      </c>
    </row>
    <row r="59" spans="1:17" ht="13.5" customHeight="1">
      <c r="A59" s="4154" t="s">
        <v>866</v>
      </c>
      <c r="B59" s="4221">
        <f t="shared" si="52"/>
        <v>-1.5797992877953959</v>
      </c>
      <c r="C59" s="4225">
        <f t="shared" si="46"/>
        <v>-1.7946434687307402</v>
      </c>
      <c r="D59" s="4223">
        <f t="shared" si="48"/>
        <v>-11.157674174960704</v>
      </c>
      <c r="E59" s="4674">
        <f t="shared" si="56"/>
        <v>-3.2123960695389258</v>
      </c>
      <c r="F59" s="4675"/>
      <c r="G59" s="4689">
        <f t="shared" si="57"/>
        <v>-29.095563139931741</v>
      </c>
      <c r="H59" s="4677"/>
      <c r="I59" s="4224">
        <f t="shared" si="38"/>
        <v>-3.3333333333333286</v>
      </c>
      <c r="J59" s="4689">
        <f t="shared" si="58"/>
        <v>20</v>
      </c>
      <c r="K59" s="4679"/>
      <c r="L59" s="4689">
        <f t="shared" si="59"/>
        <v>-73.333333333333329</v>
      </c>
      <c r="M59" s="4689"/>
      <c r="N59" s="4224">
        <f t="shared" si="39"/>
        <v>-3.9370078740157481</v>
      </c>
      <c r="O59" s="4689">
        <f t="shared" si="60"/>
        <v>-3.5398230088495666</v>
      </c>
      <c r="P59" s="4679"/>
      <c r="Q59" s="2631">
        <f t="shared" si="47"/>
        <v>-7.1428571428571388</v>
      </c>
    </row>
    <row r="60" spans="1:17" ht="13.5" customHeight="1">
      <c r="A60" s="4124" t="s">
        <v>873</v>
      </c>
      <c r="B60" s="4221">
        <f t="shared" si="52"/>
        <v>-1.3018134715025838</v>
      </c>
      <c r="C60" s="4225">
        <f t="shared" si="46"/>
        <v>-1.5094339622641542</v>
      </c>
      <c r="D60" s="4223">
        <f t="shared" si="48"/>
        <v>-10.802307288935495</v>
      </c>
      <c r="E60" s="4674">
        <f t="shared" si="56"/>
        <v>-2.9500756429652029</v>
      </c>
      <c r="F60" s="4675"/>
      <c r="G60" s="4689">
        <f t="shared" si="57"/>
        <v>-28.547008547008545</v>
      </c>
      <c r="H60" s="4677"/>
      <c r="I60" s="4224">
        <f t="shared" si="38"/>
        <v>-15</v>
      </c>
      <c r="J60" s="4689">
        <f t="shared" si="58"/>
        <v>-19.230769230769226</v>
      </c>
      <c r="K60" s="4679"/>
      <c r="L60" s="4689">
        <f t="shared" si="59"/>
        <v>12.5</v>
      </c>
      <c r="M60" s="4689"/>
      <c r="N60" s="4224">
        <f t="shared" si="39"/>
        <v>-46.666666666666664</v>
      </c>
      <c r="O60" s="4689">
        <f t="shared" si="60"/>
        <v>-50</v>
      </c>
      <c r="P60" s="4679"/>
      <c r="Q60" s="2631">
        <f t="shared" si="47"/>
        <v>0</v>
      </c>
    </row>
    <row r="61" spans="1:17" ht="13.5" customHeight="1">
      <c r="A61" s="4124" t="s">
        <v>860</v>
      </c>
      <c r="B61" s="4221">
        <f t="shared" si="52"/>
        <v>-1.5650261915540256</v>
      </c>
      <c r="C61" s="4225">
        <f t="shared" si="46"/>
        <v>-1.797228700782</v>
      </c>
      <c r="D61" s="4223">
        <f t="shared" si="48"/>
        <v>-10.515247108307051</v>
      </c>
      <c r="E61" s="4674">
        <f t="shared" ref="E61" si="61">SUM(F23/F19)*100-100</f>
        <v>-2.3917995444191433</v>
      </c>
      <c r="F61" s="4675"/>
      <c r="G61" s="4689">
        <f t="shared" si="57"/>
        <v>-28.803418803418808</v>
      </c>
      <c r="H61" s="4677"/>
      <c r="I61" s="4224">
        <f t="shared" si="38"/>
        <v>-30</v>
      </c>
      <c r="J61" s="4689">
        <f t="shared" ref="J61" si="62">SUM(K23/K19)*100-100</f>
        <v>-27.906976744186053</v>
      </c>
      <c r="K61" s="4679"/>
      <c r="L61" s="4689">
        <f t="shared" si="59"/>
        <v>-42.857142857142861</v>
      </c>
      <c r="M61" s="4689"/>
      <c r="N61" s="4224">
        <f t="shared" si="39"/>
        <v>-38.333333333333329</v>
      </c>
      <c r="O61" s="4689">
        <f t="shared" ref="O61" si="63">SUM(P23/P19)*100-100</f>
        <v>-33.962264150943398</v>
      </c>
      <c r="P61" s="4679"/>
      <c r="Q61" s="2631">
        <f t="shared" si="47"/>
        <v>-71.428571428571431</v>
      </c>
    </row>
    <row r="62" spans="1:17" ht="12.75" customHeight="1">
      <c r="A62" s="4125" t="s">
        <v>874</v>
      </c>
      <c r="B62" s="4226">
        <f>SUM(B24/B20)*100-100</f>
        <v>-2.0737177403627385</v>
      </c>
      <c r="C62" s="4227">
        <f>SUM(C24/C20)*100-100</f>
        <v>-2.069964810598222</v>
      </c>
      <c r="D62" s="4228">
        <f t="shared" si="48"/>
        <v>-10.575139146567707</v>
      </c>
      <c r="E62" s="4686">
        <f>SUM(F24/F20)*100-100</f>
        <v>-3.2588101553618856</v>
      </c>
      <c r="F62" s="4681"/>
      <c r="G62" s="4687">
        <f t="shared" si="57"/>
        <v>-27.601410934744266</v>
      </c>
      <c r="H62" s="4683"/>
      <c r="I62" s="4229">
        <f t="shared" si="38"/>
        <v>26.19047619047619</v>
      </c>
      <c r="J62" s="4688">
        <f>SUM(K24/K20)*100-100</f>
        <v>22.222222222222229</v>
      </c>
      <c r="K62" s="4685"/>
      <c r="L62" s="4688">
        <f t="shared" si="59"/>
        <v>50</v>
      </c>
      <c r="M62" s="4688"/>
      <c r="N62" s="4229">
        <f t="shared" si="39"/>
        <v>19.178082191780831</v>
      </c>
      <c r="O62" s="4688">
        <f>SUM(P24/P20)*100-100</f>
        <v>19.607843137254903</v>
      </c>
      <c r="P62" s="4685"/>
      <c r="Q62" s="2623">
        <f t="shared" si="47"/>
        <v>18.181818181818187</v>
      </c>
    </row>
    <row r="63" spans="1:17" ht="13.5" customHeight="1">
      <c r="A63" s="4154" t="s">
        <v>912</v>
      </c>
      <c r="B63" s="4221">
        <f t="shared" si="52"/>
        <v>-1.6314716137096212</v>
      </c>
      <c r="C63" s="4225">
        <f t="shared" si="46"/>
        <v>-1.8902141312687348</v>
      </c>
      <c r="D63" s="4223">
        <f t="shared" si="48"/>
        <v>-2.0636792452830264</v>
      </c>
      <c r="E63" s="4674">
        <f t="shared" ref="E63" si="64">SUM(F25/F21)*100-100</f>
        <v>-2.3428348301444828</v>
      </c>
      <c r="F63" s="4675"/>
      <c r="G63" s="4689">
        <f t="shared" si="57"/>
        <v>-1.2033694344163735</v>
      </c>
      <c r="H63" s="4677"/>
      <c r="I63" s="4224">
        <f t="shared" si="38"/>
        <v>6.8965517241379217</v>
      </c>
      <c r="J63" s="4689">
        <f t="shared" ref="J63" si="65">SUM(K25/K21)*100-100</f>
        <v>-5.5555555555555571</v>
      </c>
      <c r="K63" s="4679"/>
      <c r="L63" s="4689">
        <f t="shared" si="59"/>
        <v>175</v>
      </c>
      <c r="M63" s="4689"/>
      <c r="N63" s="4224">
        <f t="shared" si="39"/>
        <v>-11.47540983606558</v>
      </c>
      <c r="O63" s="4689">
        <f t="shared" ref="O63" si="66">SUM(P25/P21)*100-100</f>
        <v>-11.0091743119266</v>
      </c>
      <c r="P63" s="4679"/>
      <c r="Q63" s="2631">
        <f t="shared" si="47"/>
        <v>-15.384615384615387</v>
      </c>
    </row>
    <row r="64" spans="1:17">
      <c r="A64" s="4154" t="s">
        <v>916</v>
      </c>
      <c r="B64" s="4221">
        <f t="shared" si="52"/>
        <v>-1.476474834306714</v>
      </c>
      <c r="C64" s="4225">
        <f t="shared" si="46"/>
        <v>-1.7276210379658608</v>
      </c>
      <c r="D64" s="4223">
        <f t="shared" si="48"/>
        <v>-2.1457965902410336</v>
      </c>
      <c r="E64" s="4674">
        <f t="shared" ref="E64" si="67">SUM(F26/F22)*100-100</f>
        <v>-1.9875292283710166</v>
      </c>
      <c r="F64" s="4675"/>
      <c r="G64" s="4676">
        <f t="shared" si="57"/>
        <v>-2.6315789473684248</v>
      </c>
      <c r="H64" s="4677"/>
      <c r="I64" s="4224">
        <f t="shared" si="38"/>
        <v>-15.686274509803923</v>
      </c>
      <c r="J64" s="4678">
        <f t="shared" ref="J64" si="68">SUM(K26/K22)*100-100</f>
        <v>-16.666666666666657</v>
      </c>
      <c r="K64" s="4679"/>
      <c r="L64" s="4676">
        <f t="shared" si="59"/>
        <v>-11.111111111111114</v>
      </c>
      <c r="M64" s="4677"/>
      <c r="N64" s="4224">
        <f t="shared" si="39"/>
        <v>-6.25</v>
      </c>
      <c r="O64" s="4678">
        <f t="shared" ref="O64" si="69">SUM(P26/P22)*100-100</f>
        <v>-3.5714285714285694</v>
      </c>
      <c r="P64" s="4679"/>
      <c r="Q64" s="2631">
        <f t="shared" si="47"/>
        <v>-25</v>
      </c>
    </row>
    <row r="65" spans="1:19">
      <c r="A65" s="4154" t="s">
        <v>934</v>
      </c>
      <c r="B65" s="4221">
        <f t="shared" ref="B65:C65" si="70">SUM(B27/B23)*100-100</f>
        <v>-1.2679850206950931</v>
      </c>
      <c r="C65" s="4225">
        <f t="shared" si="70"/>
        <v>-1.4040234702430894</v>
      </c>
      <c r="D65" s="4223">
        <f t="shared" si="48"/>
        <v>-1.9682726204465268</v>
      </c>
      <c r="E65" s="4674">
        <f t="shared" ref="E65:E67" si="71">SUM(F27/F23)*100-100</f>
        <v>-2.0614546868922616</v>
      </c>
      <c r="F65" s="4675"/>
      <c r="G65" s="4676">
        <f t="shared" si="57"/>
        <v>-1.6806722689075713</v>
      </c>
      <c r="H65" s="4677"/>
      <c r="I65" s="4224">
        <f t="shared" si="38"/>
        <v>-5.7142857142857224</v>
      </c>
      <c r="J65" s="4678">
        <f t="shared" ref="J65:J67" si="72">SUM(K27/K23)*100-100</f>
        <v>-22.58064516129032</v>
      </c>
      <c r="K65" s="4679"/>
      <c r="L65" s="4676">
        <f t="shared" si="59"/>
        <v>125</v>
      </c>
      <c r="M65" s="4677"/>
      <c r="N65" s="4224">
        <f t="shared" si="39"/>
        <v>-24.324324324324323</v>
      </c>
      <c r="O65" s="4678">
        <f t="shared" ref="O65:O67" si="73">SUM(P27/P23)*100-100</f>
        <v>-28.571428571428569</v>
      </c>
      <c r="P65" s="4679"/>
      <c r="Q65" s="2631">
        <f t="shared" si="47"/>
        <v>50</v>
      </c>
    </row>
    <row r="66" spans="1:19">
      <c r="A66" s="4215" t="s">
        <v>935</v>
      </c>
      <c r="B66" s="4226">
        <f t="shared" ref="B66:C66" si="74">SUM(B28/B24)*100-100</f>
        <v>-0.41157727031333025</v>
      </c>
      <c r="C66" s="4227">
        <f t="shared" si="74"/>
        <v>-0.81730430493905715</v>
      </c>
      <c r="D66" s="4228">
        <f t="shared" si="48"/>
        <v>-1.0966212211025379</v>
      </c>
      <c r="E66" s="4680">
        <f t="shared" si="71"/>
        <v>-1.5667841754798246</v>
      </c>
      <c r="F66" s="4681"/>
      <c r="G66" s="4682">
        <f t="shared" si="57"/>
        <v>0.36540803897686658</v>
      </c>
      <c r="H66" s="4683"/>
      <c r="I66" s="4229">
        <f t="shared" si="38"/>
        <v>-15.094339622641513</v>
      </c>
      <c r="J66" s="4684">
        <f t="shared" si="72"/>
        <v>-22.727272727272734</v>
      </c>
      <c r="K66" s="4685"/>
      <c r="L66" s="4682">
        <f t="shared" si="59"/>
        <v>22.222222222222229</v>
      </c>
      <c r="M66" s="4683"/>
      <c r="N66" s="4229">
        <f t="shared" si="39"/>
        <v>-40.229885057471257</v>
      </c>
      <c r="O66" s="4684">
        <f t="shared" si="73"/>
        <v>-34.426229508196727</v>
      </c>
      <c r="P66" s="4685"/>
      <c r="Q66" s="2623">
        <f t="shared" si="47"/>
        <v>-53.846153846153847</v>
      </c>
    </row>
    <row r="67" spans="1:19">
      <c r="A67" s="4154" t="s">
        <v>936</v>
      </c>
      <c r="B67" s="4221">
        <f>SUM(B29/B25)*100-100</f>
        <v>0.10700193941015357</v>
      </c>
      <c r="C67" s="4225">
        <f>SUM(C29/C25)*100-100</f>
        <v>-0.12085880847433828</v>
      </c>
      <c r="D67" s="4223">
        <f t="shared" si="48"/>
        <v>0.18061408789887423</v>
      </c>
      <c r="E67" s="4674">
        <f t="shared" si="71"/>
        <v>-0.19992003198720454</v>
      </c>
      <c r="F67" s="4675"/>
      <c r="G67" s="4676">
        <f t="shared" si="57"/>
        <v>1.3398294762484682</v>
      </c>
      <c r="H67" s="4677"/>
      <c r="I67" s="4224">
        <f t="shared" si="38"/>
        <v>41.935483870967744</v>
      </c>
      <c r="J67" s="4678">
        <f t="shared" si="72"/>
        <v>58.823529411764696</v>
      </c>
      <c r="K67" s="4679"/>
      <c r="L67" s="4676">
        <f t="shared" si="59"/>
        <v>-36.363636363636367</v>
      </c>
      <c r="M67" s="4677"/>
      <c r="N67" s="4224">
        <f t="shared" si="39"/>
        <v>-4.6296296296296333</v>
      </c>
      <c r="O67" s="4678">
        <f t="shared" si="73"/>
        <v>-4.1237113402061851</v>
      </c>
      <c r="P67" s="4679"/>
      <c r="Q67" s="2631">
        <f t="shared" si="47"/>
        <v>-9.0909090909090935</v>
      </c>
    </row>
    <row r="68" spans="1:19">
      <c r="A68" s="4154" t="s">
        <v>962</v>
      </c>
      <c r="B68" s="4221">
        <f>SUM(B30/B26)*100-100</f>
        <v>0.26641800985747466</v>
      </c>
      <c r="C68" s="4225">
        <f>SUM(C30/C26)*100-100</f>
        <v>-3.5443396895161072E-2</v>
      </c>
      <c r="D68" s="4223">
        <f t="shared" si="48"/>
        <v>0.60078101531991024</v>
      </c>
      <c r="E68" s="4674">
        <f t="shared" ref="E68" si="75">SUM(F30/F26)*100-100</f>
        <v>0.31809145129224703</v>
      </c>
      <c r="F68" s="4675"/>
      <c r="G68" s="4676">
        <f t="shared" si="57"/>
        <v>1.4742014742014788</v>
      </c>
      <c r="H68" s="4677"/>
      <c r="I68" s="4224">
        <f t="shared" si="38"/>
        <v>81.395348837209298</v>
      </c>
      <c r="J68" s="4678">
        <f t="shared" ref="J68" si="76">SUM(K30/K26)*100-100</f>
        <v>88.571428571428555</v>
      </c>
      <c r="K68" s="4679"/>
      <c r="L68" s="4676">
        <f t="shared" si="59"/>
        <v>50</v>
      </c>
      <c r="M68" s="4677"/>
      <c r="N68" s="4224">
        <f t="shared" si="39"/>
        <v>56.666666666666657</v>
      </c>
      <c r="O68" s="4678">
        <f t="shared" ref="O68" si="77">SUM(P30/P26)*100-100</f>
        <v>48.148148148148152</v>
      </c>
      <c r="P68" s="4679"/>
      <c r="Q68" s="2631">
        <f t="shared" si="47"/>
        <v>133.33333333333334</v>
      </c>
    </row>
    <row r="69" spans="1:19">
      <c r="A69" s="4154" t="s">
        <v>981</v>
      </c>
      <c r="B69" s="4221">
        <f>SUM(B31/B27)*100-100</f>
        <v>0.44583444237422043</v>
      </c>
      <c r="C69" s="4225">
        <f t="shared" ref="C69:Q72" si="78">SUM(C31/C27)*100-100</f>
        <v>0.13460857244066915</v>
      </c>
      <c r="D69" s="4223">
        <f t="shared" si="78"/>
        <v>1.1387473778843287</v>
      </c>
      <c r="E69" s="4674">
        <f t="shared" si="78"/>
        <v>1.0027889655325595</v>
      </c>
      <c r="F69" s="4675">
        <f t="shared" si="78"/>
        <v>0.87370929308976031</v>
      </c>
      <c r="G69" s="4676">
        <f t="shared" si="78"/>
        <v>1.9536019536019467</v>
      </c>
      <c r="H69" s="4677">
        <f t="shared" si="78"/>
        <v>38.596491228070192</v>
      </c>
      <c r="I69" s="4224">
        <f t="shared" si="38"/>
        <v>96.969696969696969</v>
      </c>
      <c r="J69" s="4678">
        <f>SUM(J31/J27)*100-100</f>
        <v>42.11737629459148</v>
      </c>
      <c r="K69" s="4679">
        <f t="shared" si="78"/>
        <v>141.66666666666666</v>
      </c>
      <c r="L69" s="4676">
        <f>SUM(L31/L27)*100-100</f>
        <v>-22.222222222222214</v>
      </c>
      <c r="M69" s="4677">
        <f t="shared" si="78"/>
        <v>15.686274509803937</v>
      </c>
      <c r="N69" s="4224">
        <f t="shared" si="78"/>
        <v>53.571428571428584</v>
      </c>
      <c r="O69" s="4678">
        <f t="shared" si="78"/>
        <v>32.748184019370456</v>
      </c>
      <c r="P69" s="4679">
        <f t="shared" si="78"/>
        <v>52</v>
      </c>
      <c r="Q69" s="2631">
        <f t="shared" si="78"/>
        <v>66.666666666666686</v>
      </c>
    </row>
    <row r="70" spans="1:19">
      <c r="A70" s="4215" t="s">
        <v>1000</v>
      </c>
      <c r="B70" s="4226">
        <f>SUM(B32/B28)*100-100</f>
        <v>0.41327822956938576</v>
      </c>
      <c r="C70" s="4227">
        <f t="shared" si="78"/>
        <v>0.14917951268024865</v>
      </c>
      <c r="D70" s="4228">
        <f>SUM(D32/D28)*100-100</f>
        <v>1.1387473778843287</v>
      </c>
      <c r="E70" s="4680">
        <f t="shared" si="78"/>
        <v>0.98809383164120845</v>
      </c>
      <c r="F70" s="4681">
        <f t="shared" si="78"/>
        <v>1.512136888181459</v>
      </c>
      <c r="G70" s="4682">
        <f t="shared" si="78"/>
        <v>0</v>
      </c>
      <c r="H70" s="4683">
        <f t="shared" si="78"/>
        <v>8.0246913580246826</v>
      </c>
      <c r="I70" s="4229">
        <f t="shared" si="38"/>
        <v>33.333333333333314</v>
      </c>
      <c r="J70" s="4684">
        <f>SUM(J32/J28)*100-100</f>
        <v>23.428571428571416</v>
      </c>
      <c r="K70" s="4685">
        <f t="shared" si="78"/>
        <v>52.941176470588232</v>
      </c>
      <c r="L70" s="4682">
        <f>SUM(L32/L28)*100-100</f>
        <v>-27.272727272727266</v>
      </c>
      <c r="M70" s="4683">
        <f t="shared" si="78"/>
        <v>8.5106382978723332</v>
      </c>
      <c r="N70" s="4229">
        <f t="shared" si="78"/>
        <v>13.461538461538453</v>
      </c>
      <c r="O70" s="4684">
        <f t="shared" si="78"/>
        <v>4.5625942684766301</v>
      </c>
      <c r="P70" s="4685">
        <f t="shared" si="78"/>
        <v>-5</v>
      </c>
      <c r="Q70" s="2623">
        <f t="shared" si="78"/>
        <v>75</v>
      </c>
    </row>
    <row r="71" spans="1:19">
      <c r="A71" s="4154" t="s">
        <v>1009</v>
      </c>
      <c r="B71" s="4221">
        <f>SUM(B33/B29)*100-100</f>
        <v>0.12692898657225271</v>
      </c>
      <c r="C71" s="4225">
        <f t="shared" si="78"/>
        <v>7.1179443376792051E-3</v>
      </c>
      <c r="D71" s="4223">
        <f>SUM(D33/D29)*100-100</f>
        <v>0.54086538461537259</v>
      </c>
      <c r="E71" s="4674">
        <f t="shared" si="78"/>
        <v>0.53370945113604762</v>
      </c>
      <c r="F71" s="4675">
        <f t="shared" si="78"/>
        <v>0.9214743589743648</v>
      </c>
      <c r="G71" s="4676">
        <f t="shared" si="78"/>
        <v>-0.60096153846154721</v>
      </c>
      <c r="H71" s="4677">
        <f t="shared" si="78"/>
        <v>-8.8524590163934391</v>
      </c>
      <c r="I71" s="4224">
        <f t="shared" si="38"/>
        <v>-1.1363636363636402</v>
      </c>
      <c r="J71" s="4678">
        <f>SUM(J33/J29)*100-100</f>
        <v>8.4655003270110996</v>
      </c>
      <c r="K71" s="4679">
        <f t="shared" si="78"/>
        <v>-4.9382716049382651</v>
      </c>
      <c r="L71" s="4676">
        <f>SUM(L33/L29)*100-100</f>
        <v>42.857142857142861</v>
      </c>
      <c r="M71" s="4677">
        <f t="shared" si="78"/>
        <v>4.7197640117994126</v>
      </c>
      <c r="N71" s="4224">
        <f t="shared" si="78"/>
        <v>23.300970873786397</v>
      </c>
      <c r="O71" s="4678">
        <f t="shared" si="78"/>
        <v>17.743744017503076</v>
      </c>
      <c r="P71" s="4679">
        <f t="shared" si="78"/>
        <v>22.58064516129032</v>
      </c>
      <c r="Q71" s="2631">
        <f t="shared" si="78"/>
        <v>30</v>
      </c>
      <c r="R71" s="3932"/>
      <c r="S71" s="2154"/>
    </row>
    <row r="72" spans="1:19" ht="13.5" thickBot="1">
      <c r="A72" s="4155" t="s">
        <v>1026</v>
      </c>
      <c r="B72" s="4230">
        <f>SUM(B34/B30)*100-100</f>
        <v>-7.3070280324159853E-2</v>
      </c>
      <c r="C72" s="4231">
        <f t="shared" si="78"/>
        <v>-0.19855339668131933</v>
      </c>
      <c r="D72" s="4232">
        <f>SUM(D34/D30)*100-100</f>
        <v>0.68677217079724073</v>
      </c>
      <c r="E72" s="4669">
        <f t="shared" si="78"/>
        <v>0.88708690866722861</v>
      </c>
      <c r="F72" s="4670">
        <f t="shared" si="78"/>
        <v>0.35671819262780957</v>
      </c>
      <c r="G72" s="4671">
        <f t="shared" si="78"/>
        <v>1.6949152542372872</v>
      </c>
      <c r="H72" s="4672">
        <f t="shared" si="78"/>
        <v>-9.5022624434389087</v>
      </c>
      <c r="I72" s="4233">
        <f t="shared" si="38"/>
        <v>-21.794871794871796</v>
      </c>
      <c r="J72" s="4673">
        <f>SUM(J34/J30)*100-100</f>
        <v>-13.583333333333343</v>
      </c>
      <c r="K72" s="4319">
        <f t="shared" si="78"/>
        <v>-30.303030303030297</v>
      </c>
      <c r="L72" s="4671">
        <f>SUM(L34/L30)*100-100</f>
        <v>25</v>
      </c>
      <c r="M72" s="4672">
        <f t="shared" si="78"/>
        <v>2.1428571428571388</v>
      </c>
      <c r="N72" s="4233">
        <f t="shared" si="78"/>
        <v>-21.276595744680847</v>
      </c>
      <c r="O72" s="4673">
        <f t="shared" si="78"/>
        <v>-22.928135694093143</v>
      </c>
      <c r="P72" s="4319">
        <f t="shared" si="78"/>
        <v>-20</v>
      </c>
      <c r="Q72" s="3987">
        <f t="shared" si="78"/>
        <v>-28.571428571428569</v>
      </c>
      <c r="R72" s="3932"/>
      <c r="S72" s="2154"/>
    </row>
    <row r="73" spans="1:19">
      <c r="B73" s="2154"/>
      <c r="C73" s="2154"/>
      <c r="D73" s="2154"/>
      <c r="E73" s="2154"/>
      <c r="F73" s="2154"/>
      <c r="G73" s="2154"/>
      <c r="H73" s="2154"/>
      <c r="I73" s="2154"/>
      <c r="J73" s="2154"/>
      <c r="K73" s="2154"/>
      <c r="L73" s="2154"/>
      <c r="M73" s="2154"/>
      <c r="N73" s="2154"/>
      <c r="O73" s="2154"/>
      <c r="P73" s="2154"/>
      <c r="Q73" s="2154"/>
    </row>
    <row r="74" spans="1:19">
      <c r="I74" s="2154"/>
    </row>
    <row r="76" spans="1:19">
      <c r="G76" s="2154"/>
    </row>
  </sheetData>
  <mergeCells count="3060">
    <mergeCell ref="XCB38:XCR38"/>
    <mergeCell ref="XCS38:XDI38"/>
    <mergeCell ref="XDJ38:XDZ38"/>
    <mergeCell ref="XEA38:XEQ38"/>
    <mergeCell ref="XER38:XFD38"/>
    <mergeCell ref="WTO38:WUE38"/>
    <mergeCell ref="WUF38:WUV38"/>
    <mergeCell ref="WUW38:WVM38"/>
    <mergeCell ref="WVN38:WWD38"/>
    <mergeCell ref="WWE38:WWU38"/>
    <mergeCell ref="WWV38:WXL38"/>
    <mergeCell ref="WXM38:WYC38"/>
    <mergeCell ref="WYD38:WYT38"/>
    <mergeCell ref="WYU38:WZK38"/>
    <mergeCell ref="WHU38:WIK38"/>
    <mergeCell ref="WIL38:WJB38"/>
    <mergeCell ref="WJC38:WJS38"/>
    <mergeCell ref="WJT38:WKJ38"/>
    <mergeCell ref="WKK38:WLA38"/>
    <mergeCell ref="WLB38:WLR38"/>
    <mergeCell ref="WLS38:WMI38"/>
    <mergeCell ref="WMJ38:WMZ38"/>
    <mergeCell ref="WNA38:WNQ38"/>
    <mergeCell ref="WNR38:WOH38"/>
    <mergeCell ref="WOI38:WOY38"/>
    <mergeCell ref="WOZ38:WPP38"/>
    <mergeCell ref="WPQ38:WQG38"/>
    <mergeCell ref="WQH38:WQX38"/>
    <mergeCell ref="WQY38:WRO38"/>
    <mergeCell ref="WRP38:WSF38"/>
    <mergeCell ref="WSG38:WSW38"/>
    <mergeCell ref="WSX38:WTN38"/>
    <mergeCell ref="WZL38:XAB38"/>
    <mergeCell ref="XAC38:XAS38"/>
    <mergeCell ref="XAT38:XBJ38"/>
    <mergeCell ref="XBK38:XCA38"/>
    <mergeCell ref="WBX38:WCN38"/>
    <mergeCell ref="WCO38:WDE38"/>
    <mergeCell ref="WDF38:WDV38"/>
    <mergeCell ref="WDW38:WEM38"/>
    <mergeCell ref="WEN38:WFD38"/>
    <mergeCell ref="WFE38:WFU38"/>
    <mergeCell ref="WFV38:WGL38"/>
    <mergeCell ref="WGM38:WHC38"/>
    <mergeCell ref="WHD38:WHT38"/>
    <mergeCell ref="VWA38:VWQ38"/>
    <mergeCell ref="VWR38:VXH38"/>
    <mergeCell ref="VXI38:VXY38"/>
    <mergeCell ref="VXZ38:VYP38"/>
    <mergeCell ref="VYQ38:VZG38"/>
    <mergeCell ref="VZH38:VZX38"/>
    <mergeCell ref="VZY38:WAO38"/>
    <mergeCell ref="WAP38:WBF38"/>
    <mergeCell ref="WBG38:WBW38"/>
    <mergeCell ref="VQD38:VQT38"/>
    <mergeCell ref="VQU38:VRK38"/>
    <mergeCell ref="VRL38:VSB38"/>
    <mergeCell ref="VSC38:VSS38"/>
    <mergeCell ref="VST38:VTJ38"/>
    <mergeCell ref="VTK38:VUA38"/>
    <mergeCell ref="VUB38:VUR38"/>
    <mergeCell ref="VUS38:VVI38"/>
    <mergeCell ref="VVJ38:VVZ38"/>
    <mergeCell ref="VKG38:VKW38"/>
    <mergeCell ref="VKX38:VLN38"/>
    <mergeCell ref="VLO38:VME38"/>
    <mergeCell ref="VMF38:VMV38"/>
    <mergeCell ref="VMW38:VNM38"/>
    <mergeCell ref="VNN38:VOD38"/>
    <mergeCell ref="VOE38:VOU38"/>
    <mergeCell ref="VOV38:VPL38"/>
    <mergeCell ref="VPM38:VQC38"/>
    <mergeCell ref="VEJ38:VEZ38"/>
    <mergeCell ref="VFA38:VFQ38"/>
    <mergeCell ref="VFR38:VGH38"/>
    <mergeCell ref="VGI38:VGY38"/>
    <mergeCell ref="VGZ38:VHP38"/>
    <mergeCell ref="VHQ38:VIG38"/>
    <mergeCell ref="VIH38:VIX38"/>
    <mergeCell ref="VIY38:VJO38"/>
    <mergeCell ref="VJP38:VKF38"/>
    <mergeCell ref="UYM38:UZC38"/>
    <mergeCell ref="UZD38:UZT38"/>
    <mergeCell ref="UZU38:VAK38"/>
    <mergeCell ref="VAL38:VBB38"/>
    <mergeCell ref="VBC38:VBS38"/>
    <mergeCell ref="VBT38:VCJ38"/>
    <mergeCell ref="VCK38:VDA38"/>
    <mergeCell ref="VDB38:VDR38"/>
    <mergeCell ref="VDS38:VEI38"/>
    <mergeCell ref="USP38:UTF38"/>
    <mergeCell ref="UTG38:UTW38"/>
    <mergeCell ref="UTX38:UUN38"/>
    <mergeCell ref="UUO38:UVE38"/>
    <mergeCell ref="UVF38:UVV38"/>
    <mergeCell ref="UVW38:UWM38"/>
    <mergeCell ref="UWN38:UXD38"/>
    <mergeCell ref="UXE38:UXU38"/>
    <mergeCell ref="UXV38:UYL38"/>
    <mergeCell ref="UMS38:UNI38"/>
    <mergeCell ref="UNJ38:UNZ38"/>
    <mergeCell ref="UOA38:UOQ38"/>
    <mergeCell ref="UOR38:UPH38"/>
    <mergeCell ref="UPI38:UPY38"/>
    <mergeCell ref="UPZ38:UQP38"/>
    <mergeCell ref="UQQ38:URG38"/>
    <mergeCell ref="URH38:URX38"/>
    <mergeCell ref="URY38:USO38"/>
    <mergeCell ref="UGV38:UHL38"/>
    <mergeCell ref="UHM38:UIC38"/>
    <mergeCell ref="UID38:UIT38"/>
    <mergeCell ref="UIU38:UJK38"/>
    <mergeCell ref="UJL38:UKB38"/>
    <mergeCell ref="UKC38:UKS38"/>
    <mergeCell ref="UKT38:ULJ38"/>
    <mergeCell ref="ULK38:UMA38"/>
    <mergeCell ref="UMB38:UMR38"/>
    <mergeCell ref="UAY38:UBO38"/>
    <mergeCell ref="UBP38:UCF38"/>
    <mergeCell ref="UCG38:UCW38"/>
    <mergeCell ref="UCX38:UDN38"/>
    <mergeCell ref="UDO38:UEE38"/>
    <mergeCell ref="UEF38:UEV38"/>
    <mergeCell ref="UEW38:UFM38"/>
    <mergeCell ref="UFN38:UGD38"/>
    <mergeCell ref="UGE38:UGU38"/>
    <mergeCell ref="TVB38:TVR38"/>
    <mergeCell ref="TVS38:TWI38"/>
    <mergeCell ref="TWJ38:TWZ38"/>
    <mergeCell ref="TXA38:TXQ38"/>
    <mergeCell ref="TXR38:TYH38"/>
    <mergeCell ref="TYI38:TYY38"/>
    <mergeCell ref="TYZ38:TZP38"/>
    <mergeCell ref="TZQ38:UAG38"/>
    <mergeCell ref="UAH38:UAX38"/>
    <mergeCell ref="TPE38:TPU38"/>
    <mergeCell ref="TPV38:TQL38"/>
    <mergeCell ref="TQM38:TRC38"/>
    <mergeCell ref="TRD38:TRT38"/>
    <mergeCell ref="TRU38:TSK38"/>
    <mergeCell ref="TSL38:TTB38"/>
    <mergeCell ref="TTC38:TTS38"/>
    <mergeCell ref="TTT38:TUJ38"/>
    <mergeCell ref="TUK38:TVA38"/>
    <mergeCell ref="TJH38:TJX38"/>
    <mergeCell ref="TJY38:TKO38"/>
    <mergeCell ref="TKP38:TLF38"/>
    <mergeCell ref="TLG38:TLW38"/>
    <mergeCell ref="TLX38:TMN38"/>
    <mergeCell ref="TMO38:TNE38"/>
    <mergeCell ref="TNF38:TNV38"/>
    <mergeCell ref="TNW38:TOM38"/>
    <mergeCell ref="TON38:TPD38"/>
    <mergeCell ref="TDK38:TEA38"/>
    <mergeCell ref="TEB38:TER38"/>
    <mergeCell ref="TES38:TFI38"/>
    <mergeCell ref="TFJ38:TFZ38"/>
    <mergeCell ref="TGA38:TGQ38"/>
    <mergeCell ref="TGR38:THH38"/>
    <mergeCell ref="THI38:THY38"/>
    <mergeCell ref="THZ38:TIP38"/>
    <mergeCell ref="TIQ38:TJG38"/>
    <mergeCell ref="SXN38:SYD38"/>
    <mergeCell ref="SYE38:SYU38"/>
    <mergeCell ref="SYV38:SZL38"/>
    <mergeCell ref="SZM38:TAC38"/>
    <mergeCell ref="TAD38:TAT38"/>
    <mergeCell ref="TAU38:TBK38"/>
    <mergeCell ref="TBL38:TCB38"/>
    <mergeCell ref="TCC38:TCS38"/>
    <mergeCell ref="TCT38:TDJ38"/>
    <mergeCell ref="SRQ38:SSG38"/>
    <mergeCell ref="SSH38:SSX38"/>
    <mergeCell ref="SSY38:STO38"/>
    <mergeCell ref="STP38:SUF38"/>
    <mergeCell ref="SUG38:SUW38"/>
    <mergeCell ref="SUX38:SVN38"/>
    <mergeCell ref="SVO38:SWE38"/>
    <mergeCell ref="SWF38:SWV38"/>
    <mergeCell ref="SWW38:SXM38"/>
    <mergeCell ref="SLT38:SMJ38"/>
    <mergeCell ref="SMK38:SNA38"/>
    <mergeCell ref="SNB38:SNR38"/>
    <mergeCell ref="SNS38:SOI38"/>
    <mergeCell ref="SOJ38:SOZ38"/>
    <mergeCell ref="SPA38:SPQ38"/>
    <mergeCell ref="SPR38:SQH38"/>
    <mergeCell ref="SQI38:SQY38"/>
    <mergeCell ref="SQZ38:SRP38"/>
    <mergeCell ref="SFW38:SGM38"/>
    <mergeCell ref="SGN38:SHD38"/>
    <mergeCell ref="SHE38:SHU38"/>
    <mergeCell ref="SHV38:SIL38"/>
    <mergeCell ref="SIM38:SJC38"/>
    <mergeCell ref="SJD38:SJT38"/>
    <mergeCell ref="SJU38:SKK38"/>
    <mergeCell ref="SKL38:SLB38"/>
    <mergeCell ref="SLC38:SLS38"/>
    <mergeCell ref="RZZ38:SAP38"/>
    <mergeCell ref="SAQ38:SBG38"/>
    <mergeCell ref="SBH38:SBX38"/>
    <mergeCell ref="SBY38:SCO38"/>
    <mergeCell ref="SCP38:SDF38"/>
    <mergeCell ref="SDG38:SDW38"/>
    <mergeCell ref="SDX38:SEN38"/>
    <mergeCell ref="SEO38:SFE38"/>
    <mergeCell ref="SFF38:SFV38"/>
    <mergeCell ref="RUC38:RUS38"/>
    <mergeCell ref="RUT38:RVJ38"/>
    <mergeCell ref="RVK38:RWA38"/>
    <mergeCell ref="RWB38:RWR38"/>
    <mergeCell ref="RWS38:RXI38"/>
    <mergeCell ref="RXJ38:RXZ38"/>
    <mergeCell ref="RYA38:RYQ38"/>
    <mergeCell ref="RYR38:RZH38"/>
    <mergeCell ref="RZI38:RZY38"/>
    <mergeCell ref="ROF38:ROV38"/>
    <mergeCell ref="ROW38:RPM38"/>
    <mergeCell ref="RPN38:RQD38"/>
    <mergeCell ref="RQE38:RQU38"/>
    <mergeCell ref="RQV38:RRL38"/>
    <mergeCell ref="RRM38:RSC38"/>
    <mergeCell ref="RSD38:RST38"/>
    <mergeCell ref="RSU38:RTK38"/>
    <mergeCell ref="RTL38:RUB38"/>
    <mergeCell ref="RII38:RIY38"/>
    <mergeCell ref="RIZ38:RJP38"/>
    <mergeCell ref="RJQ38:RKG38"/>
    <mergeCell ref="RKH38:RKX38"/>
    <mergeCell ref="RKY38:RLO38"/>
    <mergeCell ref="RLP38:RMF38"/>
    <mergeCell ref="RMG38:RMW38"/>
    <mergeCell ref="RMX38:RNN38"/>
    <mergeCell ref="RNO38:ROE38"/>
    <mergeCell ref="RCL38:RDB38"/>
    <mergeCell ref="RDC38:RDS38"/>
    <mergeCell ref="RDT38:REJ38"/>
    <mergeCell ref="REK38:RFA38"/>
    <mergeCell ref="RFB38:RFR38"/>
    <mergeCell ref="RFS38:RGI38"/>
    <mergeCell ref="RGJ38:RGZ38"/>
    <mergeCell ref="RHA38:RHQ38"/>
    <mergeCell ref="RHR38:RIH38"/>
    <mergeCell ref="QWO38:QXE38"/>
    <mergeCell ref="QXF38:QXV38"/>
    <mergeCell ref="QXW38:QYM38"/>
    <mergeCell ref="QYN38:QZD38"/>
    <mergeCell ref="QZE38:QZU38"/>
    <mergeCell ref="QZV38:RAL38"/>
    <mergeCell ref="RAM38:RBC38"/>
    <mergeCell ref="RBD38:RBT38"/>
    <mergeCell ref="RBU38:RCK38"/>
    <mergeCell ref="QQR38:QRH38"/>
    <mergeCell ref="QRI38:QRY38"/>
    <mergeCell ref="QRZ38:QSP38"/>
    <mergeCell ref="QSQ38:QTG38"/>
    <mergeCell ref="QTH38:QTX38"/>
    <mergeCell ref="QTY38:QUO38"/>
    <mergeCell ref="QUP38:QVF38"/>
    <mergeCell ref="QVG38:QVW38"/>
    <mergeCell ref="QVX38:QWN38"/>
    <mergeCell ref="QKU38:QLK38"/>
    <mergeCell ref="QLL38:QMB38"/>
    <mergeCell ref="QMC38:QMS38"/>
    <mergeCell ref="QMT38:QNJ38"/>
    <mergeCell ref="QNK38:QOA38"/>
    <mergeCell ref="QOB38:QOR38"/>
    <mergeCell ref="QOS38:QPI38"/>
    <mergeCell ref="QPJ38:QPZ38"/>
    <mergeCell ref="QQA38:QQQ38"/>
    <mergeCell ref="QEX38:QFN38"/>
    <mergeCell ref="QFO38:QGE38"/>
    <mergeCell ref="QGF38:QGV38"/>
    <mergeCell ref="QGW38:QHM38"/>
    <mergeCell ref="QHN38:QID38"/>
    <mergeCell ref="QIE38:QIU38"/>
    <mergeCell ref="QIV38:QJL38"/>
    <mergeCell ref="QJM38:QKC38"/>
    <mergeCell ref="QKD38:QKT38"/>
    <mergeCell ref="PZA38:PZQ38"/>
    <mergeCell ref="PZR38:QAH38"/>
    <mergeCell ref="QAI38:QAY38"/>
    <mergeCell ref="QAZ38:QBP38"/>
    <mergeCell ref="QBQ38:QCG38"/>
    <mergeCell ref="QCH38:QCX38"/>
    <mergeCell ref="QCY38:QDO38"/>
    <mergeCell ref="QDP38:QEF38"/>
    <mergeCell ref="QEG38:QEW38"/>
    <mergeCell ref="PTD38:PTT38"/>
    <mergeCell ref="PTU38:PUK38"/>
    <mergeCell ref="PUL38:PVB38"/>
    <mergeCell ref="PVC38:PVS38"/>
    <mergeCell ref="PVT38:PWJ38"/>
    <mergeCell ref="PWK38:PXA38"/>
    <mergeCell ref="PXB38:PXR38"/>
    <mergeCell ref="PXS38:PYI38"/>
    <mergeCell ref="PYJ38:PYZ38"/>
    <mergeCell ref="PNG38:PNW38"/>
    <mergeCell ref="PNX38:PON38"/>
    <mergeCell ref="POO38:PPE38"/>
    <mergeCell ref="PPF38:PPV38"/>
    <mergeCell ref="PPW38:PQM38"/>
    <mergeCell ref="PQN38:PRD38"/>
    <mergeCell ref="PRE38:PRU38"/>
    <mergeCell ref="PRV38:PSL38"/>
    <mergeCell ref="PSM38:PTC38"/>
    <mergeCell ref="PHJ38:PHZ38"/>
    <mergeCell ref="PIA38:PIQ38"/>
    <mergeCell ref="PIR38:PJH38"/>
    <mergeCell ref="PJI38:PJY38"/>
    <mergeCell ref="PJZ38:PKP38"/>
    <mergeCell ref="PKQ38:PLG38"/>
    <mergeCell ref="PLH38:PLX38"/>
    <mergeCell ref="PLY38:PMO38"/>
    <mergeCell ref="PMP38:PNF38"/>
    <mergeCell ref="PBM38:PCC38"/>
    <mergeCell ref="PCD38:PCT38"/>
    <mergeCell ref="PCU38:PDK38"/>
    <mergeCell ref="PDL38:PEB38"/>
    <mergeCell ref="PEC38:PES38"/>
    <mergeCell ref="PET38:PFJ38"/>
    <mergeCell ref="PFK38:PGA38"/>
    <mergeCell ref="PGB38:PGR38"/>
    <mergeCell ref="PGS38:PHI38"/>
    <mergeCell ref="OVP38:OWF38"/>
    <mergeCell ref="OWG38:OWW38"/>
    <mergeCell ref="OWX38:OXN38"/>
    <mergeCell ref="OXO38:OYE38"/>
    <mergeCell ref="OYF38:OYV38"/>
    <mergeCell ref="OYW38:OZM38"/>
    <mergeCell ref="OZN38:PAD38"/>
    <mergeCell ref="PAE38:PAU38"/>
    <mergeCell ref="PAV38:PBL38"/>
    <mergeCell ref="OPS38:OQI38"/>
    <mergeCell ref="OQJ38:OQZ38"/>
    <mergeCell ref="ORA38:ORQ38"/>
    <mergeCell ref="ORR38:OSH38"/>
    <mergeCell ref="OSI38:OSY38"/>
    <mergeCell ref="OSZ38:OTP38"/>
    <mergeCell ref="OTQ38:OUG38"/>
    <mergeCell ref="OUH38:OUX38"/>
    <mergeCell ref="OUY38:OVO38"/>
    <mergeCell ref="OJV38:OKL38"/>
    <mergeCell ref="OKM38:OLC38"/>
    <mergeCell ref="OLD38:OLT38"/>
    <mergeCell ref="OLU38:OMK38"/>
    <mergeCell ref="OML38:ONB38"/>
    <mergeCell ref="ONC38:ONS38"/>
    <mergeCell ref="ONT38:OOJ38"/>
    <mergeCell ref="OOK38:OPA38"/>
    <mergeCell ref="OPB38:OPR38"/>
    <mergeCell ref="ODY38:OEO38"/>
    <mergeCell ref="OEP38:OFF38"/>
    <mergeCell ref="OFG38:OFW38"/>
    <mergeCell ref="OFX38:OGN38"/>
    <mergeCell ref="OGO38:OHE38"/>
    <mergeCell ref="OHF38:OHV38"/>
    <mergeCell ref="OHW38:OIM38"/>
    <mergeCell ref="OIN38:OJD38"/>
    <mergeCell ref="OJE38:OJU38"/>
    <mergeCell ref="NYB38:NYR38"/>
    <mergeCell ref="NYS38:NZI38"/>
    <mergeCell ref="NZJ38:NZZ38"/>
    <mergeCell ref="OAA38:OAQ38"/>
    <mergeCell ref="OAR38:OBH38"/>
    <mergeCell ref="OBI38:OBY38"/>
    <mergeCell ref="OBZ38:OCP38"/>
    <mergeCell ref="OCQ38:ODG38"/>
    <mergeCell ref="ODH38:ODX38"/>
    <mergeCell ref="NSE38:NSU38"/>
    <mergeCell ref="NSV38:NTL38"/>
    <mergeCell ref="NTM38:NUC38"/>
    <mergeCell ref="NUD38:NUT38"/>
    <mergeCell ref="NUU38:NVK38"/>
    <mergeCell ref="NVL38:NWB38"/>
    <mergeCell ref="NWC38:NWS38"/>
    <mergeCell ref="NWT38:NXJ38"/>
    <mergeCell ref="NXK38:NYA38"/>
    <mergeCell ref="NMH38:NMX38"/>
    <mergeCell ref="NMY38:NNO38"/>
    <mergeCell ref="NNP38:NOF38"/>
    <mergeCell ref="NOG38:NOW38"/>
    <mergeCell ref="NOX38:NPN38"/>
    <mergeCell ref="NPO38:NQE38"/>
    <mergeCell ref="NQF38:NQV38"/>
    <mergeCell ref="NQW38:NRM38"/>
    <mergeCell ref="NRN38:NSD38"/>
    <mergeCell ref="NGK38:NHA38"/>
    <mergeCell ref="NHB38:NHR38"/>
    <mergeCell ref="NHS38:NII38"/>
    <mergeCell ref="NIJ38:NIZ38"/>
    <mergeCell ref="NJA38:NJQ38"/>
    <mergeCell ref="NJR38:NKH38"/>
    <mergeCell ref="NKI38:NKY38"/>
    <mergeCell ref="NKZ38:NLP38"/>
    <mergeCell ref="NLQ38:NMG38"/>
    <mergeCell ref="NAN38:NBD38"/>
    <mergeCell ref="NBE38:NBU38"/>
    <mergeCell ref="NBV38:NCL38"/>
    <mergeCell ref="NCM38:NDC38"/>
    <mergeCell ref="NDD38:NDT38"/>
    <mergeCell ref="NDU38:NEK38"/>
    <mergeCell ref="NEL38:NFB38"/>
    <mergeCell ref="NFC38:NFS38"/>
    <mergeCell ref="NFT38:NGJ38"/>
    <mergeCell ref="MUQ38:MVG38"/>
    <mergeCell ref="MVH38:MVX38"/>
    <mergeCell ref="MVY38:MWO38"/>
    <mergeCell ref="MWP38:MXF38"/>
    <mergeCell ref="MXG38:MXW38"/>
    <mergeCell ref="MXX38:MYN38"/>
    <mergeCell ref="MYO38:MZE38"/>
    <mergeCell ref="MZF38:MZV38"/>
    <mergeCell ref="MZW38:NAM38"/>
    <mergeCell ref="MOT38:MPJ38"/>
    <mergeCell ref="MPK38:MQA38"/>
    <mergeCell ref="MQB38:MQR38"/>
    <mergeCell ref="MQS38:MRI38"/>
    <mergeCell ref="MRJ38:MRZ38"/>
    <mergeCell ref="MSA38:MSQ38"/>
    <mergeCell ref="MSR38:MTH38"/>
    <mergeCell ref="MTI38:MTY38"/>
    <mergeCell ref="MTZ38:MUP38"/>
    <mergeCell ref="MIW38:MJM38"/>
    <mergeCell ref="MJN38:MKD38"/>
    <mergeCell ref="MKE38:MKU38"/>
    <mergeCell ref="MKV38:MLL38"/>
    <mergeCell ref="MLM38:MMC38"/>
    <mergeCell ref="MMD38:MMT38"/>
    <mergeCell ref="MMU38:MNK38"/>
    <mergeCell ref="MNL38:MOB38"/>
    <mergeCell ref="MOC38:MOS38"/>
    <mergeCell ref="MCZ38:MDP38"/>
    <mergeCell ref="MDQ38:MEG38"/>
    <mergeCell ref="MEH38:MEX38"/>
    <mergeCell ref="MEY38:MFO38"/>
    <mergeCell ref="MFP38:MGF38"/>
    <mergeCell ref="MGG38:MGW38"/>
    <mergeCell ref="MGX38:MHN38"/>
    <mergeCell ref="MHO38:MIE38"/>
    <mergeCell ref="MIF38:MIV38"/>
    <mergeCell ref="LXC38:LXS38"/>
    <mergeCell ref="LXT38:LYJ38"/>
    <mergeCell ref="LYK38:LZA38"/>
    <mergeCell ref="LZB38:LZR38"/>
    <mergeCell ref="LZS38:MAI38"/>
    <mergeCell ref="MAJ38:MAZ38"/>
    <mergeCell ref="MBA38:MBQ38"/>
    <mergeCell ref="MBR38:MCH38"/>
    <mergeCell ref="MCI38:MCY38"/>
    <mergeCell ref="LRF38:LRV38"/>
    <mergeCell ref="LRW38:LSM38"/>
    <mergeCell ref="LSN38:LTD38"/>
    <mergeCell ref="LTE38:LTU38"/>
    <mergeCell ref="LTV38:LUL38"/>
    <mergeCell ref="LUM38:LVC38"/>
    <mergeCell ref="LVD38:LVT38"/>
    <mergeCell ref="LVU38:LWK38"/>
    <mergeCell ref="LWL38:LXB38"/>
    <mergeCell ref="LLI38:LLY38"/>
    <mergeCell ref="LLZ38:LMP38"/>
    <mergeCell ref="LMQ38:LNG38"/>
    <mergeCell ref="LNH38:LNX38"/>
    <mergeCell ref="LNY38:LOO38"/>
    <mergeCell ref="LOP38:LPF38"/>
    <mergeCell ref="LPG38:LPW38"/>
    <mergeCell ref="LPX38:LQN38"/>
    <mergeCell ref="LQO38:LRE38"/>
    <mergeCell ref="LFL38:LGB38"/>
    <mergeCell ref="LGC38:LGS38"/>
    <mergeCell ref="LGT38:LHJ38"/>
    <mergeCell ref="LHK38:LIA38"/>
    <mergeCell ref="LIB38:LIR38"/>
    <mergeCell ref="LIS38:LJI38"/>
    <mergeCell ref="LJJ38:LJZ38"/>
    <mergeCell ref="LKA38:LKQ38"/>
    <mergeCell ref="LKR38:LLH38"/>
    <mergeCell ref="KZO38:LAE38"/>
    <mergeCell ref="LAF38:LAV38"/>
    <mergeCell ref="LAW38:LBM38"/>
    <mergeCell ref="LBN38:LCD38"/>
    <mergeCell ref="LCE38:LCU38"/>
    <mergeCell ref="LCV38:LDL38"/>
    <mergeCell ref="LDM38:LEC38"/>
    <mergeCell ref="LED38:LET38"/>
    <mergeCell ref="LEU38:LFK38"/>
    <mergeCell ref="KTR38:KUH38"/>
    <mergeCell ref="KUI38:KUY38"/>
    <mergeCell ref="KUZ38:KVP38"/>
    <mergeCell ref="KVQ38:KWG38"/>
    <mergeCell ref="KWH38:KWX38"/>
    <mergeCell ref="KWY38:KXO38"/>
    <mergeCell ref="KXP38:KYF38"/>
    <mergeCell ref="KYG38:KYW38"/>
    <mergeCell ref="KYX38:KZN38"/>
    <mergeCell ref="KNU38:KOK38"/>
    <mergeCell ref="KOL38:KPB38"/>
    <mergeCell ref="KPC38:KPS38"/>
    <mergeCell ref="KPT38:KQJ38"/>
    <mergeCell ref="KQK38:KRA38"/>
    <mergeCell ref="KRB38:KRR38"/>
    <mergeCell ref="KRS38:KSI38"/>
    <mergeCell ref="KSJ38:KSZ38"/>
    <mergeCell ref="KTA38:KTQ38"/>
    <mergeCell ref="KHX38:KIN38"/>
    <mergeCell ref="KIO38:KJE38"/>
    <mergeCell ref="KJF38:KJV38"/>
    <mergeCell ref="KJW38:KKM38"/>
    <mergeCell ref="KKN38:KLD38"/>
    <mergeCell ref="KLE38:KLU38"/>
    <mergeCell ref="KLV38:KML38"/>
    <mergeCell ref="KMM38:KNC38"/>
    <mergeCell ref="KND38:KNT38"/>
    <mergeCell ref="KCA38:KCQ38"/>
    <mergeCell ref="KCR38:KDH38"/>
    <mergeCell ref="KDI38:KDY38"/>
    <mergeCell ref="KDZ38:KEP38"/>
    <mergeCell ref="KEQ38:KFG38"/>
    <mergeCell ref="KFH38:KFX38"/>
    <mergeCell ref="KFY38:KGO38"/>
    <mergeCell ref="KGP38:KHF38"/>
    <mergeCell ref="KHG38:KHW38"/>
    <mergeCell ref="JWD38:JWT38"/>
    <mergeCell ref="JWU38:JXK38"/>
    <mergeCell ref="JXL38:JYB38"/>
    <mergeCell ref="JYC38:JYS38"/>
    <mergeCell ref="JYT38:JZJ38"/>
    <mergeCell ref="JZK38:KAA38"/>
    <mergeCell ref="KAB38:KAR38"/>
    <mergeCell ref="KAS38:KBI38"/>
    <mergeCell ref="KBJ38:KBZ38"/>
    <mergeCell ref="JQG38:JQW38"/>
    <mergeCell ref="JQX38:JRN38"/>
    <mergeCell ref="JRO38:JSE38"/>
    <mergeCell ref="JSF38:JSV38"/>
    <mergeCell ref="JSW38:JTM38"/>
    <mergeCell ref="JTN38:JUD38"/>
    <mergeCell ref="JUE38:JUU38"/>
    <mergeCell ref="JUV38:JVL38"/>
    <mergeCell ref="JVM38:JWC38"/>
    <mergeCell ref="JKJ38:JKZ38"/>
    <mergeCell ref="JLA38:JLQ38"/>
    <mergeCell ref="JLR38:JMH38"/>
    <mergeCell ref="JMI38:JMY38"/>
    <mergeCell ref="JMZ38:JNP38"/>
    <mergeCell ref="JNQ38:JOG38"/>
    <mergeCell ref="JOH38:JOX38"/>
    <mergeCell ref="JOY38:JPO38"/>
    <mergeCell ref="JPP38:JQF38"/>
    <mergeCell ref="JEM38:JFC38"/>
    <mergeCell ref="JFD38:JFT38"/>
    <mergeCell ref="JFU38:JGK38"/>
    <mergeCell ref="JGL38:JHB38"/>
    <mergeCell ref="JHC38:JHS38"/>
    <mergeCell ref="JHT38:JIJ38"/>
    <mergeCell ref="JIK38:JJA38"/>
    <mergeCell ref="JJB38:JJR38"/>
    <mergeCell ref="JJS38:JKI38"/>
    <mergeCell ref="IYP38:IZF38"/>
    <mergeCell ref="IZG38:IZW38"/>
    <mergeCell ref="IZX38:JAN38"/>
    <mergeCell ref="JAO38:JBE38"/>
    <mergeCell ref="JBF38:JBV38"/>
    <mergeCell ref="JBW38:JCM38"/>
    <mergeCell ref="JCN38:JDD38"/>
    <mergeCell ref="JDE38:JDU38"/>
    <mergeCell ref="JDV38:JEL38"/>
    <mergeCell ref="ISS38:ITI38"/>
    <mergeCell ref="ITJ38:ITZ38"/>
    <mergeCell ref="IUA38:IUQ38"/>
    <mergeCell ref="IUR38:IVH38"/>
    <mergeCell ref="IVI38:IVY38"/>
    <mergeCell ref="IVZ38:IWP38"/>
    <mergeCell ref="IWQ38:IXG38"/>
    <mergeCell ref="IXH38:IXX38"/>
    <mergeCell ref="IXY38:IYO38"/>
    <mergeCell ref="IMV38:INL38"/>
    <mergeCell ref="INM38:IOC38"/>
    <mergeCell ref="IOD38:IOT38"/>
    <mergeCell ref="IOU38:IPK38"/>
    <mergeCell ref="IPL38:IQB38"/>
    <mergeCell ref="IQC38:IQS38"/>
    <mergeCell ref="IQT38:IRJ38"/>
    <mergeCell ref="IRK38:ISA38"/>
    <mergeCell ref="ISB38:ISR38"/>
    <mergeCell ref="IGY38:IHO38"/>
    <mergeCell ref="IHP38:IIF38"/>
    <mergeCell ref="IIG38:IIW38"/>
    <mergeCell ref="IIX38:IJN38"/>
    <mergeCell ref="IJO38:IKE38"/>
    <mergeCell ref="IKF38:IKV38"/>
    <mergeCell ref="IKW38:ILM38"/>
    <mergeCell ref="ILN38:IMD38"/>
    <mergeCell ref="IME38:IMU38"/>
    <mergeCell ref="IBB38:IBR38"/>
    <mergeCell ref="IBS38:ICI38"/>
    <mergeCell ref="ICJ38:ICZ38"/>
    <mergeCell ref="IDA38:IDQ38"/>
    <mergeCell ref="IDR38:IEH38"/>
    <mergeCell ref="IEI38:IEY38"/>
    <mergeCell ref="IEZ38:IFP38"/>
    <mergeCell ref="IFQ38:IGG38"/>
    <mergeCell ref="IGH38:IGX38"/>
    <mergeCell ref="HVE38:HVU38"/>
    <mergeCell ref="HVV38:HWL38"/>
    <mergeCell ref="HWM38:HXC38"/>
    <mergeCell ref="HXD38:HXT38"/>
    <mergeCell ref="HXU38:HYK38"/>
    <mergeCell ref="HYL38:HZB38"/>
    <mergeCell ref="HZC38:HZS38"/>
    <mergeCell ref="HZT38:IAJ38"/>
    <mergeCell ref="IAK38:IBA38"/>
    <mergeCell ref="HPH38:HPX38"/>
    <mergeCell ref="HPY38:HQO38"/>
    <mergeCell ref="HQP38:HRF38"/>
    <mergeCell ref="HRG38:HRW38"/>
    <mergeCell ref="HRX38:HSN38"/>
    <mergeCell ref="HSO38:HTE38"/>
    <mergeCell ref="HTF38:HTV38"/>
    <mergeCell ref="HTW38:HUM38"/>
    <mergeCell ref="HUN38:HVD38"/>
    <mergeCell ref="HJK38:HKA38"/>
    <mergeCell ref="HKB38:HKR38"/>
    <mergeCell ref="HKS38:HLI38"/>
    <mergeCell ref="HLJ38:HLZ38"/>
    <mergeCell ref="HMA38:HMQ38"/>
    <mergeCell ref="HMR38:HNH38"/>
    <mergeCell ref="HNI38:HNY38"/>
    <mergeCell ref="HNZ38:HOP38"/>
    <mergeCell ref="HOQ38:HPG38"/>
    <mergeCell ref="HDN38:HED38"/>
    <mergeCell ref="HEE38:HEU38"/>
    <mergeCell ref="HEV38:HFL38"/>
    <mergeCell ref="HFM38:HGC38"/>
    <mergeCell ref="HGD38:HGT38"/>
    <mergeCell ref="HGU38:HHK38"/>
    <mergeCell ref="HHL38:HIB38"/>
    <mergeCell ref="HIC38:HIS38"/>
    <mergeCell ref="HIT38:HJJ38"/>
    <mergeCell ref="GXQ38:GYG38"/>
    <mergeCell ref="GYH38:GYX38"/>
    <mergeCell ref="GYY38:GZO38"/>
    <mergeCell ref="GZP38:HAF38"/>
    <mergeCell ref="HAG38:HAW38"/>
    <mergeCell ref="HAX38:HBN38"/>
    <mergeCell ref="HBO38:HCE38"/>
    <mergeCell ref="HCF38:HCV38"/>
    <mergeCell ref="HCW38:HDM38"/>
    <mergeCell ref="GSK38:GTA38"/>
    <mergeCell ref="GTB38:GTR38"/>
    <mergeCell ref="GTS38:GUI38"/>
    <mergeCell ref="GUJ38:GUZ38"/>
    <mergeCell ref="GVA38:GVQ38"/>
    <mergeCell ref="GVR38:GWH38"/>
    <mergeCell ref="GWI38:GWY38"/>
    <mergeCell ref="GWZ38:GXP38"/>
    <mergeCell ref="GLW38:GMM38"/>
    <mergeCell ref="GMN38:GND38"/>
    <mergeCell ref="GNE38:GNU38"/>
    <mergeCell ref="GNV38:GOL38"/>
    <mergeCell ref="GOM38:GPC38"/>
    <mergeCell ref="GPD38:GPT38"/>
    <mergeCell ref="GPU38:GQK38"/>
    <mergeCell ref="GQL38:GRB38"/>
    <mergeCell ref="GRC38:GRS38"/>
    <mergeCell ref="GHH38:GHX38"/>
    <mergeCell ref="GHY38:GIO38"/>
    <mergeCell ref="GIP38:GJF38"/>
    <mergeCell ref="GJG38:GJW38"/>
    <mergeCell ref="GJX38:GKN38"/>
    <mergeCell ref="GKO38:GLE38"/>
    <mergeCell ref="GLF38:GLV38"/>
    <mergeCell ref="GAC38:GAS38"/>
    <mergeCell ref="GAT38:GBJ38"/>
    <mergeCell ref="GBK38:GCA38"/>
    <mergeCell ref="GCB38:GCR38"/>
    <mergeCell ref="GCS38:GDI38"/>
    <mergeCell ref="GDJ38:GDZ38"/>
    <mergeCell ref="GEA38:GEQ38"/>
    <mergeCell ref="GER38:GFH38"/>
    <mergeCell ref="GFI38:GFY38"/>
    <mergeCell ref="GRT38:GSJ38"/>
    <mergeCell ref="FWE38:FWU38"/>
    <mergeCell ref="FWV38:FXL38"/>
    <mergeCell ref="FXM38:FYC38"/>
    <mergeCell ref="FYD38:FYT38"/>
    <mergeCell ref="FYU38:FZK38"/>
    <mergeCell ref="FZL38:GAB38"/>
    <mergeCell ref="FOI38:FOY38"/>
    <mergeCell ref="FOZ38:FPP38"/>
    <mergeCell ref="FPQ38:FQG38"/>
    <mergeCell ref="FQH38:FQX38"/>
    <mergeCell ref="FQY38:FRO38"/>
    <mergeCell ref="FRP38:FSF38"/>
    <mergeCell ref="FSG38:FSW38"/>
    <mergeCell ref="FSX38:FTN38"/>
    <mergeCell ref="FTO38:FUE38"/>
    <mergeCell ref="GFZ38:GGP38"/>
    <mergeCell ref="GGQ38:GHG38"/>
    <mergeCell ref="FLB38:FLR38"/>
    <mergeCell ref="FLS38:FMI38"/>
    <mergeCell ref="FMJ38:FMZ38"/>
    <mergeCell ref="FNA38:FNQ38"/>
    <mergeCell ref="FNR38:FOH38"/>
    <mergeCell ref="FCO38:FDE38"/>
    <mergeCell ref="FDF38:FDV38"/>
    <mergeCell ref="FDW38:FEM38"/>
    <mergeCell ref="FEN38:FFD38"/>
    <mergeCell ref="FFE38:FFU38"/>
    <mergeCell ref="FFV38:FGL38"/>
    <mergeCell ref="FGM38:FHC38"/>
    <mergeCell ref="FHD38:FHT38"/>
    <mergeCell ref="FHU38:FIK38"/>
    <mergeCell ref="FUF38:FUV38"/>
    <mergeCell ref="FUW38:FVM38"/>
    <mergeCell ref="FVN38:FWD38"/>
    <mergeCell ref="EZY38:FAO38"/>
    <mergeCell ref="FAP38:FBF38"/>
    <mergeCell ref="FBG38:FBW38"/>
    <mergeCell ref="FBX38:FCN38"/>
    <mergeCell ref="EQU38:ERK38"/>
    <mergeCell ref="ERL38:ESB38"/>
    <mergeCell ref="ESC38:ESS38"/>
    <mergeCell ref="EST38:ETJ38"/>
    <mergeCell ref="ETK38:EUA38"/>
    <mergeCell ref="EUB38:EUR38"/>
    <mergeCell ref="EUS38:EVI38"/>
    <mergeCell ref="EVJ38:EVZ38"/>
    <mergeCell ref="EWA38:EWQ38"/>
    <mergeCell ref="FIL38:FJB38"/>
    <mergeCell ref="FJC38:FJS38"/>
    <mergeCell ref="FJT38:FKJ38"/>
    <mergeCell ref="FKK38:FLA38"/>
    <mergeCell ref="EOV38:EPL38"/>
    <mergeCell ref="EPM38:EQC38"/>
    <mergeCell ref="EQD38:EQT38"/>
    <mergeCell ref="EFA38:EFQ38"/>
    <mergeCell ref="EFR38:EGH38"/>
    <mergeCell ref="EGI38:EGY38"/>
    <mergeCell ref="EGZ38:EHP38"/>
    <mergeCell ref="EHQ38:EIG38"/>
    <mergeCell ref="EIH38:EIX38"/>
    <mergeCell ref="EIY38:EJO38"/>
    <mergeCell ref="EJP38:EKF38"/>
    <mergeCell ref="EKG38:EKW38"/>
    <mergeCell ref="EWR38:EXH38"/>
    <mergeCell ref="EXI38:EXY38"/>
    <mergeCell ref="EXZ38:EYP38"/>
    <mergeCell ref="EYQ38:EZG38"/>
    <mergeCell ref="EZH38:EZX38"/>
    <mergeCell ref="EDB38:EDR38"/>
    <mergeCell ref="EDS38:EEI38"/>
    <mergeCell ref="EEJ38:EEZ38"/>
    <mergeCell ref="DTX38:DUN38"/>
    <mergeCell ref="DUO38:DVE38"/>
    <mergeCell ref="DVF38:DVV38"/>
    <mergeCell ref="DVW38:DWM38"/>
    <mergeCell ref="DWN38:DXD38"/>
    <mergeCell ref="DXE38:DXU38"/>
    <mergeCell ref="DXV38:DYL38"/>
    <mergeCell ref="DYM38:DZC38"/>
    <mergeCell ref="EKX38:ELN38"/>
    <mergeCell ref="ELO38:EME38"/>
    <mergeCell ref="EMF38:EMV38"/>
    <mergeCell ref="EMW38:ENM38"/>
    <mergeCell ref="ENN38:EOD38"/>
    <mergeCell ref="EOE38:EOU38"/>
    <mergeCell ref="DMB38:DMR38"/>
    <mergeCell ref="DMS38:DNI38"/>
    <mergeCell ref="DBP38:DCF38"/>
    <mergeCell ref="DCG38:DCW38"/>
    <mergeCell ref="DCX38:DDN38"/>
    <mergeCell ref="DDO38:DEE38"/>
    <mergeCell ref="DEF38:DEV38"/>
    <mergeCell ref="DEW38:DFM38"/>
    <mergeCell ref="DFN38:DGD38"/>
    <mergeCell ref="DGE38:DGU38"/>
    <mergeCell ref="DGV38:DHL38"/>
    <mergeCell ref="DZD38:DZT38"/>
    <mergeCell ref="DZU38:EAK38"/>
    <mergeCell ref="EAL38:EBB38"/>
    <mergeCell ref="EBC38:EBS38"/>
    <mergeCell ref="EBT38:ECJ38"/>
    <mergeCell ref="ECK38:EDA38"/>
    <mergeCell ref="DTG38:DTW38"/>
    <mergeCell ref="DNJ38:DNZ38"/>
    <mergeCell ref="DOA38:DOQ38"/>
    <mergeCell ref="DOR38:DPH38"/>
    <mergeCell ref="DPI38:DPY38"/>
    <mergeCell ref="DPZ38:DQP38"/>
    <mergeCell ref="DQQ38:DRG38"/>
    <mergeCell ref="DRH38:DRX38"/>
    <mergeCell ref="DRY38:DSO38"/>
    <mergeCell ref="DSP38:DTF38"/>
    <mergeCell ref="DIU38:DJK38"/>
    <mergeCell ref="DJL38:DKB38"/>
    <mergeCell ref="DKC38:DKS38"/>
    <mergeCell ref="DKT38:DLJ38"/>
    <mergeCell ref="DLK38:DMA38"/>
    <mergeCell ref="CXR38:CYH38"/>
    <mergeCell ref="CYI38:CYY38"/>
    <mergeCell ref="CYZ38:CZP38"/>
    <mergeCell ref="CZQ38:DAG38"/>
    <mergeCell ref="DAH38:DAX38"/>
    <mergeCell ref="DAY38:DBO38"/>
    <mergeCell ref="CPV38:CQL38"/>
    <mergeCell ref="CQM38:CRC38"/>
    <mergeCell ref="CRD38:CRT38"/>
    <mergeCell ref="CRU38:CSK38"/>
    <mergeCell ref="CSL38:CTB38"/>
    <mergeCell ref="CTC38:CTS38"/>
    <mergeCell ref="CTT38:CUJ38"/>
    <mergeCell ref="CUK38:CVA38"/>
    <mergeCell ref="CVB38:CVR38"/>
    <mergeCell ref="DHM38:DIC38"/>
    <mergeCell ref="DID38:DIT38"/>
    <mergeCell ref="CMO38:CNE38"/>
    <mergeCell ref="CNF38:CNV38"/>
    <mergeCell ref="CNW38:COM38"/>
    <mergeCell ref="CON38:CPD38"/>
    <mergeCell ref="CPE38:CPU38"/>
    <mergeCell ref="CEB38:CER38"/>
    <mergeCell ref="CES38:CFI38"/>
    <mergeCell ref="CFJ38:CFZ38"/>
    <mergeCell ref="CGA38:CGQ38"/>
    <mergeCell ref="CGR38:CHH38"/>
    <mergeCell ref="CHI38:CHY38"/>
    <mergeCell ref="CHZ38:CIP38"/>
    <mergeCell ref="CIQ38:CJG38"/>
    <mergeCell ref="CJH38:CJX38"/>
    <mergeCell ref="CVS38:CWI38"/>
    <mergeCell ref="CWJ38:CWZ38"/>
    <mergeCell ref="CXA38:CXQ38"/>
    <mergeCell ref="CBL38:CCB38"/>
    <mergeCell ref="CCC38:CCS38"/>
    <mergeCell ref="CCT38:CDJ38"/>
    <mergeCell ref="CDK38:CEA38"/>
    <mergeCell ref="BSH38:BSX38"/>
    <mergeCell ref="BSY38:BTO38"/>
    <mergeCell ref="BTP38:BUF38"/>
    <mergeCell ref="BUG38:BUW38"/>
    <mergeCell ref="BUX38:BVN38"/>
    <mergeCell ref="BVO38:BWE38"/>
    <mergeCell ref="BWF38:BWV38"/>
    <mergeCell ref="BWW38:BXM38"/>
    <mergeCell ref="BXN38:BYD38"/>
    <mergeCell ref="CJY38:CKO38"/>
    <mergeCell ref="CKP38:CLF38"/>
    <mergeCell ref="CLG38:CLW38"/>
    <mergeCell ref="CLX38:CMN38"/>
    <mergeCell ref="BQI38:BQY38"/>
    <mergeCell ref="BQZ38:BRP38"/>
    <mergeCell ref="BRQ38:BSG38"/>
    <mergeCell ref="BGN38:BHD38"/>
    <mergeCell ref="BHE38:BHU38"/>
    <mergeCell ref="BHV38:BIL38"/>
    <mergeCell ref="BIM38:BJC38"/>
    <mergeCell ref="BJD38:BJT38"/>
    <mergeCell ref="BJU38:BKK38"/>
    <mergeCell ref="BKL38:BLB38"/>
    <mergeCell ref="BLC38:BLS38"/>
    <mergeCell ref="BLT38:BMJ38"/>
    <mergeCell ref="BYE38:BYU38"/>
    <mergeCell ref="BYV38:BZL38"/>
    <mergeCell ref="BZM38:CAC38"/>
    <mergeCell ref="CAD38:CAT38"/>
    <mergeCell ref="CAU38:CBK38"/>
    <mergeCell ref="BFF38:BFV38"/>
    <mergeCell ref="BFW38:BGM38"/>
    <mergeCell ref="AUT38:AVJ38"/>
    <mergeCell ref="AVK38:AWA38"/>
    <mergeCell ref="AWB38:AWR38"/>
    <mergeCell ref="AWS38:AXI38"/>
    <mergeCell ref="AXJ38:AXZ38"/>
    <mergeCell ref="AYA38:AYQ38"/>
    <mergeCell ref="AYR38:AZH38"/>
    <mergeCell ref="AZI38:AZY38"/>
    <mergeCell ref="AZZ38:BAP38"/>
    <mergeCell ref="BMK38:BNA38"/>
    <mergeCell ref="BNB38:BNR38"/>
    <mergeCell ref="BNS38:BOI38"/>
    <mergeCell ref="BOJ38:BOZ38"/>
    <mergeCell ref="BPA38:BPQ38"/>
    <mergeCell ref="BPR38:BQH38"/>
    <mergeCell ref="AUC38:AUS38"/>
    <mergeCell ref="AIZ38:AJP38"/>
    <mergeCell ref="AJQ38:AKG38"/>
    <mergeCell ref="AKH38:AKX38"/>
    <mergeCell ref="AKY38:ALO38"/>
    <mergeCell ref="ALP38:AMF38"/>
    <mergeCell ref="AMG38:AMW38"/>
    <mergeCell ref="AMX38:ANN38"/>
    <mergeCell ref="ANO38:AOE38"/>
    <mergeCell ref="AOF38:AOV38"/>
    <mergeCell ref="BAQ38:BBG38"/>
    <mergeCell ref="BBH38:BBX38"/>
    <mergeCell ref="BBY38:BCO38"/>
    <mergeCell ref="BCP38:BDF38"/>
    <mergeCell ref="BDG38:BDW38"/>
    <mergeCell ref="BDX38:BEN38"/>
    <mergeCell ref="BEO38:BFE38"/>
    <mergeCell ref="XF38:XV38"/>
    <mergeCell ref="XW38:YM38"/>
    <mergeCell ref="YN38:ZD38"/>
    <mergeCell ref="ZE38:ZU38"/>
    <mergeCell ref="ZV38:AAL38"/>
    <mergeCell ref="AAM38:ABC38"/>
    <mergeCell ref="ABD38:ABT38"/>
    <mergeCell ref="ABU38:ACK38"/>
    <mergeCell ref="ACL38:ADB38"/>
    <mergeCell ref="AOW38:APM38"/>
    <mergeCell ref="APN38:AQD38"/>
    <mergeCell ref="AQE38:AQU38"/>
    <mergeCell ref="AQV38:ARL38"/>
    <mergeCell ref="ARM38:ASC38"/>
    <mergeCell ref="ASD38:AST38"/>
    <mergeCell ref="ASU38:ATK38"/>
    <mergeCell ref="ATL38:AUB38"/>
    <mergeCell ref="R38:AH38"/>
    <mergeCell ref="AI38:AY38"/>
    <mergeCell ref="AZ38:BP38"/>
    <mergeCell ref="BQ38:CG38"/>
    <mergeCell ref="CH38:CX38"/>
    <mergeCell ref="CY38:DO38"/>
    <mergeCell ref="DP38:EF38"/>
    <mergeCell ref="EG38:EW38"/>
    <mergeCell ref="EX38:FN38"/>
    <mergeCell ref="RI38:RY38"/>
    <mergeCell ref="RZ38:SP38"/>
    <mergeCell ref="SQ38:TG38"/>
    <mergeCell ref="TH38:TX38"/>
    <mergeCell ref="TY38:UO38"/>
    <mergeCell ref="UP38:VF38"/>
    <mergeCell ref="VG38:VW38"/>
    <mergeCell ref="VX38:WN38"/>
    <mergeCell ref="LL38:MB38"/>
    <mergeCell ref="MC38:MS38"/>
    <mergeCell ref="MT38:NJ38"/>
    <mergeCell ref="NK38:OA38"/>
    <mergeCell ref="OB38:OR38"/>
    <mergeCell ref="OS38:PI38"/>
    <mergeCell ref="PJ38:PZ38"/>
    <mergeCell ref="QA38:QQ38"/>
    <mergeCell ref="QR38:RH38"/>
    <mergeCell ref="XCB37:XCR37"/>
    <mergeCell ref="XCS37:XDI37"/>
    <mergeCell ref="XDJ37:XDZ37"/>
    <mergeCell ref="XEA37:XEQ37"/>
    <mergeCell ref="WHU37:WIK37"/>
    <mergeCell ref="WIL37:WJB37"/>
    <mergeCell ref="WJC37:WJS37"/>
    <mergeCell ref="WJT37:WKJ37"/>
    <mergeCell ref="WKK37:WLA37"/>
    <mergeCell ref="WLB37:WLR37"/>
    <mergeCell ref="WLS37:WMI37"/>
    <mergeCell ref="WMJ37:WMZ37"/>
    <mergeCell ref="WNA37:WNQ37"/>
    <mergeCell ref="FO38:GE38"/>
    <mergeCell ref="GF38:GV38"/>
    <mergeCell ref="GW38:HM38"/>
    <mergeCell ref="HN38:ID38"/>
    <mergeCell ref="IE38:IU38"/>
    <mergeCell ref="IV38:JL38"/>
    <mergeCell ref="JM38:KC38"/>
    <mergeCell ref="KD38:KT38"/>
    <mergeCell ref="KU38:LK38"/>
    <mergeCell ref="WO38:XE38"/>
    <mergeCell ref="ADC38:ADS38"/>
    <mergeCell ref="ADT38:AEJ38"/>
    <mergeCell ref="AEK38:AFA38"/>
    <mergeCell ref="AFB38:AFR38"/>
    <mergeCell ref="AFS38:AGI38"/>
    <mergeCell ref="AGJ38:AGZ38"/>
    <mergeCell ref="AHA38:AHQ38"/>
    <mergeCell ref="AHR38:AIH38"/>
    <mergeCell ref="AII38:AIY38"/>
    <mergeCell ref="WBX37:WCN37"/>
    <mergeCell ref="WCO37:WDE37"/>
    <mergeCell ref="WDF37:WDV37"/>
    <mergeCell ref="WDW37:WEM37"/>
    <mergeCell ref="WEN37:WFD37"/>
    <mergeCell ref="WFE37:WFU37"/>
    <mergeCell ref="XER37:XFD37"/>
    <mergeCell ref="WTO37:WUE37"/>
    <mergeCell ref="WUF37:WUV37"/>
    <mergeCell ref="WUW37:WVM37"/>
    <mergeCell ref="WVN37:WWD37"/>
    <mergeCell ref="WWE37:WWU37"/>
    <mergeCell ref="WWV37:WXL37"/>
    <mergeCell ref="WXM37:WYC37"/>
    <mergeCell ref="WYD37:WYT37"/>
    <mergeCell ref="WYU37:WZK37"/>
    <mergeCell ref="WNR37:WOH37"/>
    <mergeCell ref="WOI37:WOY37"/>
    <mergeCell ref="WOZ37:WPP37"/>
    <mergeCell ref="WPQ37:WQG37"/>
    <mergeCell ref="WQH37:WQX37"/>
    <mergeCell ref="WQY37:WRO37"/>
    <mergeCell ref="WRP37:WSF37"/>
    <mergeCell ref="WSG37:WSW37"/>
    <mergeCell ref="WSX37:WTN37"/>
    <mergeCell ref="WFV37:WGL37"/>
    <mergeCell ref="WGM37:WHC37"/>
    <mergeCell ref="WHD37:WHT37"/>
    <mergeCell ref="WZL37:XAB37"/>
    <mergeCell ref="XAC37:XAS37"/>
    <mergeCell ref="XAT37:XBJ37"/>
    <mergeCell ref="XBK37:XCA37"/>
    <mergeCell ref="VWA37:VWQ37"/>
    <mergeCell ref="VWR37:VXH37"/>
    <mergeCell ref="VXI37:VXY37"/>
    <mergeCell ref="VXZ37:VYP37"/>
    <mergeCell ref="VYQ37:VZG37"/>
    <mergeCell ref="VZH37:VZX37"/>
    <mergeCell ref="VZY37:WAO37"/>
    <mergeCell ref="WAP37:WBF37"/>
    <mergeCell ref="WBG37:WBW37"/>
    <mergeCell ref="VQD37:VQT37"/>
    <mergeCell ref="VQU37:VRK37"/>
    <mergeCell ref="VRL37:VSB37"/>
    <mergeCell ref="VSC37:VSS37"/>
    <mergeCell ref="VST37:VTJ37"/>
    <mergeCell ref="VTK37:VUA37"/>
    <mergeCell ref="VUB37:VUR37"/>
    <mergeCell ref="VUS37:VVI37"/>
    <mergeCell ref="VVJ37:VVZ37"/>
    <mergeCell ref="VKG37:VKW37"/>
    <mergeCell ref="VKX37:VLN37"/>
    <mergeCell ref="VLO37:VME37"/>
    <mergeCell ref="VMF37:VMV37"/>
    <mergeCell ref="VMW37:VNM37"/>
    <mergeCell ref="VNN37:VOD37"/>
    <mergeCell ref="VOE37:VOU37"/>
    <mergeCell ref="VOV37:VPL37"/>
    <mergeCell ref="VPM37:VQC37"/>
    <mergeCell ref="VEJ37:VEZ37"/>
    <mergeCell ref="VFA37:VFQ37"/>
    <mergeCell ref="VFR37:VGH37"/>
    <mergeCell ref="VGI37:VGY37"/>
    <mergeCell ref="VGZ37:VHP37"/>
    <mergeCell ref="VHQ37:VIG37"/>
    <mergeCell ref="VIH37:VIX37"/>
    <mergeCell ref="VIY37:VJO37"/>
    <mergeCell ref="VJP37:VKF37"/>
    <mergeCell ref="UYM37:UZC37"/>
    <mergeCell ref="UZD37:UZT37"/>
    <mergeCell ref="UZU37:VAK37"/>
    <mergeCell ref="VAL37:VBB37"/>
    <mergeCell ref="VBC37:VBS37"/>
    <mergeCell ref="VBT37:VCJ37"/>
    <mergeCell ref="VCK37:VDA37"/>
    <mergeCell ref="VDB37:VDR37"/>
    <mergeCell ref="VDS37:VEI37"/>
    <mergeCell ref="USP37:UTF37"/>
    <mergeCell ref="UTG37:UTW37"/>
    <mergeCell ref="UTX37:UUN37"/>
    <mergeCell ref="UUO37:UVE37"/>
    <mergeCell ref="UVF37:UVV37"/>
    <mergeCell ref="UVW37:UWM37"/>
    <mergeCell ref="UWN37:UXD37"/>
    <mergeCell ref="UXE37:UXU37"/>
    <mergeCell ref="UXV37:UYL37"/>
    <mergeCell ref="UMS37:UNI37"/>
    <mergeCell ref="UNJ37:UNZ37"/>
    <mergeCell ref="UOA37:UOQ37"/>
    <mergeCell ref="UOR37:UPH37"/>
    <mergeCell ref="UPI37:UPY37"/>
    <mergeCell ref="UPZ37:UQP37"/>
    <mergeCell ref="UQQ37:URG37"/>
    <mergeCell ref="URH37:URX37"/>
    <mergeCell ref="URY37:USO37"/>
    <mergeCell ref="UGV37:UHL37"/>
    <mergeCell ref="UHM37:UIC37"/>
    <mergeCell ref="UID37:UIT37"/>
    <mergeCell ref="UIU37:UJK37"/>
    <mergeCell ref="UJL37:UKB37"/>
    <mergeCell ref="UKC37:UKS37"/>
    <mergeCell ref="UKT37:ULJ37"/>
    <mergeCell ref="ULK37:UMA37"/>
    <mergeCell ref="UMB37:UMR37"/>
    <mergeCell ref="UAY37:UBO37"/>
    <mergeCell ref="UBP37:UCF37"/>
    <mergeCell ref="UCG37:UCW37"/>
    <mergeCell ref="UCX37:UDN37"/>
    <mergeCell ref="UDO37:UEE37"/>
    <mergeCell ref="UEF37:UEV37"/>
    <mergeCell ref="UEW37:UFM37"/>
    <mergeCell ref="UFN37:UGD37"/>
    <mergeCell ref="UGE37:UGU37"/>
    <mergeCell ref="TVB37:TVR37"/>
    <mergeCell ref="TVS37:TWI37"/>
    <mergeCell ref="TWJ37:TWZ37"/>
    <mergeCell ref="TXA37:TXQ37"/>
    <mergeCell ref="TXR37:TYH37"/>
    <mergeCell ref="TYI37:TYY37"/>
    <mergeCell ref="TYZ37:TZP37"/>
    <mergeCell ref="TZQ37:UAG37"/>
    <mergeCell ref="UAH37:UAX37"/>
    <mergeCell ref="TPE37:TPU37"/>
    <mergeCell ref="TPV37:TQL37"/>
    <mergeCell ref="TQM37:TRC37"/>
    <mergeCell ref="TRD37:TRT37"/>
    <mergeCell ref="TRU37:TSK37"/>
    <mergeCell ref="TSL37:TTB37"/>
    <mergeCell ref="TTC37:TTS37"/>
    <mergeCell ref="TTT37:TUJ37"/>
    <mergeCell ref="TUK37:TVA37"/>
    <mergeCell ref="TJH37:TJX37"/>
    <mergeCell ref="TJY37:TKO37"/>
    <mergeCell ref="TKP37:TLF37"/>
    <mergeCell ref="TLG37:TLW37"/>
    <mergeCell ref="TLX37:TMN37"/>
    <mergeCell ref="TMO37:TNE37"/>
    <mergeCell ref="TNF37:TNV37"/>
    <mergeCell ref="TNW37:TOM37"/>
    <mergeCell ref="TON37:TPD37"/>
    <mergeCell ref="TDK37:TEA37"/>
    <mergeCell ref="TEB37:TER37"/>
    <mergeCell ref="TES37:TFI37"/>
    <mergeCell ref="TFJ37:TFZ37"/>
    <mergeCell ref="TGA37:TGQ37"/>
    <mergeCell ref="TGR37:THH37"/>
    <mergeCell ref="THI37:THY37"/>
    <mergeCell ref="THZ37:TIP37"/>
    <mergeCell ref="TIQ37:TJG37"/>
    <mergeCell ref="SXN37:SYD37"/>
    <mergeCell ref="SYE37:SYU37"/>
    <mergeCell ref="SYV37:SZL37"/>
    <mergeCell ref="SZM37:TAC37"/>
    <mergeCell ref="TAD37:TAT37"/>
    <mergeCell ref="TAU37:TBK37"/>
    <mergeCell ref="TBL37:TCB37"/>
    <mergeCell ref="TCC37:TCS37"/>
    <mergeCell ref="TCT37:TDJ37"/>
    <mergeCell ref="SRQ37:SSG37"/>
    <mergeCell ref="SSH37:SSX37"/>
    <mergeCell ref="SSY37:STO37"/>
    <mergeCell ref="STP37:SUF37"/>
    <mergeCell ref="SUG37:SUW37"/>
    <mergeCell ref="SUX37:SVN37"/>
    <mergeCell ref="SVO37:SWE37"/>
    <mergeCell ref="SWF37:SWV37"/>
    <mergeCell ref="SWW37:SXM37"/>
    <mergeCell ref="SLT37:SMJ37"/>
    <mergeCell ref="SMK37:SNA37"/>
    <mergeCell ref="SNB37:SNR37"/>
    <mergeCell ref="SNS37:SOI37"/>
    <mergeCell ref="SOJ37:SOZ37"/>
    <mergeCell ref="SPA37:SPQ37"/>
    <mergeCell ref="SPR37:SQH37"/>
    <mergeCell ref="SQI37:SQY37"/>
    <mergeCell ref="SQZ37:SRP37"/>
    <mergeCell ref="SFW37:SGM37"/>
    <mergeCell ref="SGN37:SHD37"/>
    <mergeCell ref="SHE37:SHU37"/>
    <mergeCell ref="SHV37:SIL37"/>
    <mergeCell ref="SIM37:SJC37"/>
    <mergeCell ref="SJD37:SJT37"/>
    <mergeCell ref="SJU37:SKK37"/>
    <mergeCell ref="SKL37:SLB37"/>
    <mergeCell ref="SLC37:SLS37"/>
    <mergeCell ref="RZZ37:SAP37"/>
    <mergeCell ref="SAQ37:SBG37"/>
    <mergeCell ref="SBH37:SBX37"/>
    <mergeCell ref="SBY37:SCO37"/>
    <mergeCell ref="SCP37:SDF37"/>
    <mergeCell ref="SDG37:SDW37"/>
    <mergeCell ref="SDX37:SEN37"/>
    <mergeCell ref="SEO37:SFE37"/>
    <mergeCell ref="SFF37:SFV37"/>
    <mergeCell ref="RUC37:RUS37"/>
    <mergeCell ref="RUT37:RVJ37"/>
    <mergeCell ref="RVK37:RWA37"/>
    <mergeCell ref="RWB37:RWR37"/>
    <mergeCell ref="RWS37:RXI37"/>
    <mergeCell ref="RXJ37:RXZ37"/>
    <mergeCell ref="RYA37:RYQ37"/>
    <mergeCell ref="RYR37:RZH37"/>
    <mergeCell ref="RZI37:RZY37"/>
    <mergeCell ref="ROF37:ROV37"/>
    <mergeCell ref="ROW37:RPM37"/>
    <mergeCell ref="RPN37:RQD37"/>
    <mergeCell ref="RQE37:RQU37"/>
    <mergeCell ref="RQV37:RRL37"/>
    <mergeCell ref="RRM37:RSC37"/>
    <mergeCell ref="RSD37:RST37"/>
    <mergeCell ref="RSU37:RTK37"/>
    <mergeCell ref="RTL37:RUB37"/>
    <mergeCell ref="RII37:RIY37"/>
    <mergeCell ref="RIZ37:RJP37"/>
    <mergeCell ref="RJQ37:RKG37"/>
    <mergeCell ref="RKH37:RKX37"/>
    <mergeCell ref="RKY37:RLO37"/>
    <mergeCell ref="RLP37:RMF37"/>
    <mergeCell ref="RMG37:RMW37"/>
    <mergeCell ref="RMX37:RNN37"/>
    <mergeCell ref="RNO37:ROE37"/>
    <mergeCell ref="RCL37:RDB37"/>
    <mergeCell ref="RDC37:RDS37"/>
    <mergeCell ref="RDT37:REJ37"/>
    <mergeCell ref="REK37:RFA37"/>
    <mergeCell ref="RFB37:RFR37"/>
    <mergeCell ref="RFS37:RGI37"/>
    <mergeCell ref="RGJ37:RGZ37"/>
    <mergeCell ref="RHA37:RHQ37"/>
    <mergeCell ref="RHR37:RIH37"/>
    <mergeCell ref="QWO37:QXE37"/>
    <mergeCell ref="QXF37:QXV37"/>
    <mergeCell ref="QXW37:QYM37"/>
    <mergeCell ref="QYN37:QZD37"/>
    <mergeCell ref="QZE37:QZU37"/>
    <mergeCell ref="QZV37:RAL37"/>
    <mergeCell ref="RAM37:RBC37"/>
    <mergeCell ref="RBD37:RBT37"/>
    <mergeCell ref="RBU37:RCK37"/>
    <mergeCell ref="QQR37:QRH37"/>
    <mergeCell ref="QRI37:QRY37"/>
    <mergeCell ref="QRZ37:QSP37"/>
    <mergeCell ref="QSQ37:QTG37"/>
    <mergeCell ref="QTH37:QTX37"/>
    <mergeCell ref="QTY37:QUO37"/>
    <mergeCell ref="QUP37:QVF37"/>
    <mergeCell ref="QVG37:QVW37"/>
    <mergeCell ref="QVX37:QWN37"/>
    <mergeCell ref="QKU37:QLK37"/>
    <mergeCell ref="QLL37:QMB37"/>
    <mergeCell ref="QMC37:QMS37"/>
    <mergeCell ref="QMT37:QNJ37"/>
    <mergeCell ref="QNK37:QOA37"/>
    <mergeCell ref="QOB37:QOR37"/>
    <mergeCell ref="QOS37:QPI37"/>
    <mergeCell ref="QPJ37:QPZ37"/>
    <mergeCell ref="QQA37:QQQ37"/>
    <mergeCell ref="QEX37:QFN37"/>
    <mergeCell ref="QFO37:QGE37"/>
    <mergeCell ref="QGF37:QGV37"/>
    <mergeCell ref="QGW37:QHM37"/>
    <mergeCell ref="QHN37:QID37"/>
    <mergeCell ref="QIE37:QIU37"/>
    <mergeCell ref="QIV37:QJL37"/>
    <mergeCell ref="QJM37:QKC37"/>
    <mergeCell ref="QKD37:QKT37"/>
    <mergeCell ref="PZA37:PZQ37"/>
    <mergeCell ref="PZR37:QAH37"/>
    <mergeCell ref="QAI37:QAY37"/>
    <mergeCell ref="QAZ37:QBP37"/>
    <mergeCell ref="QBQ37:QCG37"/>
    <mergeCell ref="QCH37:QCX37"/>
    <mergeCell ref="QCY37:QDO37"/>
    <mergeCell ref="QDP37:QEF37"/>
    <mergeCell ref="QEG37:QEW37"/>
    <mergeCell ref="PTD37:PTT37"/>
    <mergeCell ref="PTU37:PUK37"/>
    <mergeCell ref="PUL37:PVB37"/>
    <mergeCell ref="PVC37:PVS37"/>
    <mergeCell ref="PVT37:PWJ37"/>
    <mergeCell ref="PWK37:PXA37"/>
    <mergeCell ref="PXB37:PXR37"/>
    <mergeCell ref="PXS37:PYI37"/>
    <mergeCell ref="PYJ37:PYZ37"/>
    <mergeCell ref="PNG37:PNW37"/>
    <mergeCell ref="PNX37:PON37"/>
    <mergeCell ref="POO37:PPE37"/>
    <mergeCell ref="PPF37:PPV37"/>
    <mergeCell ref="PPW37:PQM37"/>
    <mergeCell ref="PQN37:PRD37"/>
    <mergeCell ref="PRE37:PRU37"/>
    <mergeCell ref="PRV37:PSL37"/>
    <mergeCell ref="PSM37:PTC37"/>
    <mergeCell ref="PHJ37:PHZ37"/>
    <mergeCell ref="PIA37:PIQ37"/>
    <mergeCell ref="PIR37:PJH37"/>
    <mergeCell ref="PJI37:PJY37"/>
    <mergeCell ref="PJZ37:PKP37"/>
    <mergeCell ref="PKQ37:PLG37"/>
    <mergeCell ref="PLH37:PLX37"/>
    <mergeCell ref="PLY37:PMO37"/>
    <mergeCell ref="PMP37:PNF37"/>
    <mergeCell ref="PBM37:PCC37"/>
    <mergeCell ref="PCD37:PCT37"/>
    <mergeCell ref="PCU37:PDK37"/>
    <mergeCell ref="PDL37:PEB37"/>
    <mergeCell ref="PEC37:PES37"/>
    <mergeCell ref="PET37:PFJ37"/>
    <mergeCell ref="PFK37:PGA37"/>
    <mergeCell ref="PGB37:PGR37"/>
    <mergeCell ref="PGS37:PHI37"/>
    <mergeCell ref="OVP37:OWF37"/>
    <mergeCell ref="OWG37:OWW37"/>
    <mergeCell ref="OWX37:OXN37"/>
    <mergeCell ref="OXO37:OYE37"/>
    <mergeCell ref="OYF37:OYV37"/>
    <mergeCell ref="OYW37:OZM37"/>
    <mergeCell ref="OZN37:PAD37"/>
    <mergeCell ref="PAE37:PAU37"/>
    <mergeCell ref="PAV37:PBL37"/>
    <mergeCell ref="OPS37:OQI37"/>
    <mergeCell ref="OQJ37:OQZ37"/>
    <mergeCell ref="ORA37:ORQ37"/>
    <mergeCell ref="ORR37:OSH37"/>
    <mergeCell ref="OSI37:OSY37"/>
    <mergeCell ref="OSZ37:OTP37"/>
    <mergeCell ref="OTQ37:OUG37"/>
    <mergeCell ref="OUH37:OUX37"/>
    <mergeCell ref="OUY37:OVO37"/>
    <mergeCell ref="OJV37:OKL37"/>
    <mergeCell ref="OKM37:OLC37"/>
    <mergeCell ref="OLD37:OLT37"/>
    <mergeCell ref="OLU37:OMK37"/>
    <mergeCell ref="OML37:ONB37"/>
    <mergeCell ref="ONC37:ONS37"/>
    <mergeCell ref="ONT37:OOJ37"/>
    <mergeCell ref="OOK37:OPA37"/>
    <mergeCell ref="OPB37:OPR37"/>
    <mergeCell ref="ODY37:OEO37"/>
    <mergeCell ref="OEP37:OFF37"/>
    <mergeCell ref="OFG37:OFW37"/>
    <mergeCell ref="OFX37:OGN37"/>
    <mergeCell ref="OGO37:OHE37"/>
    <mergeCell ref="OHF37:OHV37"/>
    <mergeCell ref="OHW37:OIM37"/>
    <mergeCell ref="OIN37:OJD37"/>
    <mergeCell ref="OJE37:OJU37"/>
    <mergeCell ref="NYB37:NYR37"/>
    <mergeCell ref="NYS37:NZI37"/>
    <mergeCell ref="NZJ37:NZZ37"/>
    <mergeCell ref="OAA37:OAQ37"/>
    <mergeCell ref="OAR37:OBH37"/>
    <mergeCell ref="OBI37:OBY37"/>
    <mergeCell ref="OBZ37:OCP37"/>
    <mergeCell ref="OCQ37:ODG37"/>
    <mergeCell ref="ODH37:ODX37"/>
    <mergeCell ref="NSE37:NSU37"/>
    <mergeCell ref="NSV37:NTL37"/>
    <mergeCell ref="NTM37:NUC37"/>
    <mergeCell ref="NUD37:NUT37"/>
    <mergeCell ref="NUU37:NVK37"/>
    <mergeCell ref="NVL37:NWB37"/>
    <mergeCell ref="NWC37:NWS37"/>
    <mergeCell ref="NWT37:NXJ37"/>
    <mergeCell ref="NXK37:NYA37"/>
    <mergeCell ref="NMH37:NMX37"/>
    <mergeCell ref="NMY37:NNO37"/>
    <mergeCell ref="NNP37:NOF37"/>
    <mergeCell ref="NOG37:NOW37"/>
    <mergeCell ref="NOX37:NPN37"/>
    <mergeCell ref="NPO37:NQE37"/>
    <mergeCell ref="NQF37:NQV37"/>
    <mergeCell ref="NQW37:NRM37"/>
    <mergeCell ref="NRN37:NSD37"/>
    <mergeCell ref="NGK37:NHA37"/>
    <mergeCell ref="NHB37:NHR37"/>
    <mergeCell ref="NHS37:NII37"/>
    <mergeCell ref="NIJ37:NIZ37"/>
    <mergeCell ref="NJA37:NJQ37"/>
    <mergeCell ref="NJR37:NKH37"/>
    <mergeCell ref="NKI37:NKY37"/>
    <mergeCell ref="NKZ37:NLP37"/>
    <mergeCell ref="NLQ37:NMG37"/>
    <mergeCell ref="NAN37:NBD37"/>
    <mergeCell ref="NBE37:NBU37"/>
    <mergeCell ref="NBV37:NCL37"/>
    <mergeCell ref="NCM37:NDC37"/>
    <mergeCell ref="NDD37:NDT37"/>
    <mergeCell ref="NDU37:NEK37"/>
    <mergeCell ref="NEL37:NFB37"/>
    <mergeCell ref="NFC37:NFS37"/>
    <mergeCell ref="NFT37:NGJ37"/>
    <mergeCell ref="MUQ37:MVG37"/>
    <mergeCell ref="MVH37:MVX37"/>
    <mergeCell ref="MVY37:MWO37"/>
    <mergeCell ref="MWP37:MXF37"/>
    <mergeCell ref="MXG37:MXW37"/>
    <mergeCell ref="MXX37:MYN37"/>
    <mergeCell ref="MYO37:MZE37"/>
    <mergeCell ref="MZF37:MZV37"/>
    <mergeCell ref="MZW37:NAM37"/>
    <mergeCell ref="MOT37:MPJ37"/>
    <mergeCell ref="MPK37:MQA37"/>
    <mergeCell ref="MQB37:MQR37"/>
    <mergeCell ref="MQS37:MRI37"/>
    <mergeCell ref="MRJ37:MRZ37"/>
    <mergeCell ref="MSA37:MSQ37"/>
    <mergeCell ref="MSR37:MTH37"/>
    <mergeCell ref="MTI37:MTY37"/>
    <mergeCell ref="MTZ37:MUP37"/>
    <mergeCell ref="MIW37:MJM37"/>
    <mergeCell ref="MJN37:MKD37"/>
    <mergeCell ref="MKE37:MKU37"/>
    <mergeCell ref="MKV37:MLL37"/>
    <mergeCell ref="MLM37:MMC37"/>
    <mergeCell ref="MMD37:MMT37"/>
    <mergeCell ref="MMU37:MNK37"/>
    <mergeCell ref="MNL37:MOB37"/>
    <mergeCell ref="MOC37:MOS37"/>
    <mergeCell ref="MCZ37:MDP37"/>
    <mergeCell ref="MDQ37:MEG37"/>
    <mergeCell ref="MEH37:MEX37"/>
    <mergeCell ref="MEY37:MFO37"/>
    <mergeCell ref="MFP37:MGF37"/>
    <mergeCell ref="MGG37:MGW37"/>
    <mergeCell ref="MGX37:MHN37"/>
    <mergeCell ref="MHO37:MIE37"/>
    <mergeCell ref="MIF37:MIV37"/>
    <mergeCell ref="LXC37:LXS37"/>
    <mergeCell ref="LXT37:LYJ37"/>
    <mergeCell ref="LYK37:LZA37"/>
    <mergeCell ref="LZB37:LZR37"/>
    <mergeCell ref="LZS37:MAI37"/>
    <mergeCell ref="MAJ37:MAZ37"/>
    <mergeCell ref="MBA37:MBQ37"/>
    <mergeCell ref="MBR37:MCH37"/>
    <mergeCell ref="MCI37:MCY37"/>
    <mergeCell ref="LRF37:LRV37"/>
    <mergeCell ref="LRW37:LSM37"/>
    <mergeCell ref="LSN37:LTD37"/>
    <mergeCell ref="LTE37:LTU37"/>
    <mergeCell ref="LTV37:LUL37"/>
    <mergeCell ref="LUM37:LVC37"/>
    <mergeCell ref="LVD37:LVT37"/>
    <mergeCell ref="LVU37:LWK37"/>
    <mergeCell ref="LWL37:LXB37"/>
    <mergeCell ref="LLI37:LLY37"/>
    <mergeCell ref="LLZ37:LMP37"/>
    <mergeCell ref="LMQ37:LNG37"/>
    <mergeCell ref="LNH37:LNX37"/>
    <mergeCell ref="LNY37:LOO37"/>
    <mergeCell ref="LOP37:LPF37"/>
    <mergeCell ref="LPG37:LPW37"/>
    <mergeCell ref="LPX37:LQN37"/>
    <mergeCell ref="LQO37:LRE37"/>
    <mergeCell ref="LFL37:LGB37"/>
    <mergeCell ref="LGC37:LGS37"/>
    <mergeCell ref="LGT37:LHJ37"/>
    <mergeCell ref="LHK37:LIA37"/>
    <mergeCell ref="LIB37:LIR37"/>
    <mergeCell ref="LIS37:LJI37"/>
    <mergeCell ref="LJJ37:LJZ37"/>
    <mergeCell ref="LKA37:LKQ37"/>
    <mergeCell ref="LKR37:LLH37"/>
    <mergeCell ref="KZO37:LAE37"/>
    <mergeCell ref="LAF37:LAV37"/>
    <mergeCell ref="LAW37:LBM37"/>
    <mergeCell ref="LBN37:LCD37"/>
    <mergeCell ref="LCE37:LCU37"/>
    <mergeCell ref="LCV37:LDL37"/>
    <mergeCell ref="LDM37:LEC37"/>
    <mergeCell ref="LED37:LET37"/>
    <mergeCell ref="LEU37:LFK37"/>
    <mergeCell ref="KTR37:KUH37"/>
    <mergeCell ref="KUI37:KUY37"/>
    <mergeCell ref="KUZ37:KVP37"/>
    <mergeCell ref="KVQ37:KWG37"/>
    <mergeCell ref="KWH37:KWX37"/>
    <mergeCell ref="KWY37:KXO37"/>
    <mergeCell ref="KXP37:KYF37"/>
    <mergeCell ref="KYG37:KYW37"/>
    <mergeCell ref="KYX37:KZN37"/>
    <mergeCell ref="KNU37:KOK37"/>
    <mergeCell ref="KOL37:KPB37"/>
    <mergeCell ref="KPC37:KPS37"/>
    <mergeCell ref="KPT37:KQJ37"/>
    <mergeCell ref="KQK37:KRA37"/>
    <mergeCell ref="KRB37:KRR37"/>
    <mergeCell ref="KRS37:KSI37"/>
    <mergeCell ref="KSJ37:KSZ37"/>
    <mergeCell ref="KTA37:KTQ37"/>
    <mergeCell ref="KHX37:KIN37"/>
    <mergeCell ref="KIO37:KJE37"/>
    <mergeCell ref="KJF37:KJV37"/>
    <mergeCell ref="KJW37:KKM37"/>
    <mergeCell ref="KKN37:KLD37"/>
    <mergeCell ref="KLE37:KLU37"/>
    <mergeCell ref="KLV37:KML37"/>
    <mergeCell ref="KMM37:KNC37"/>
    <mergeCell ref="KND37:KNT37"/>
    <mergeCell ref="KCA37:KCQ37"/>
    <mergeCell ref="KCR37:KDH37"/>
    <mergeCell ref="KDI37:KDY37"/>
    <mergeCell ref="KDZ37:KEP37"/>
    <mergeCell ref="KEQ37:KFG37"/>
    <mergeCell ref="KFH37:KFX37"/>
    <mergeCell ref="KFY37:KGO37"/>
    <mergeCell ref="KGP37:KHF37"/>
    <mergeCell ref="KHG37:KHW37"/>
    <mergeCell ref="JWD37:JWT37"/>
    <mergeCell ref="JWU37:JXK37"/>
    <mergeCell ref="JXL37:JYB37"/>
    <mergeCell ref="JYC37:JYS37"/>
    <mergeCell ref="JYT37:JZJ37"/>
    <mergeCell ref="JZK37:KAA37"/>
    <mergeCell ref="KAB37:KAR37"/>
    <mergeCell ref="KAS37:KBI37"/>
    <mergeCell ref="KBJ37:KBZ37"/>
    <mergeCell ref="JQG37:JQW37"/>
    <mergeCell ref="JQX37:JRN37"/>
    <mergeCell ref="JRO37:JSE37"/>
    <mergeCell ref="JSF37:JSV37"/>
    <mergeCell ref="JSW37:JTM37"/>
    <mergeCell ref="JTN37:JUD37"/>
    <mergeCell ref="JUE37:JUU37"/>
    <mergeCell ref="JUV37:JVL37"/>
    <mergeCell ref="JVM37:JWC37"/>
    <mergeCell ref="JKJ37:JKZ37"/>
    <mergeCell ref="JLA37:JLQ37"/>
    <mergeCell ref="JLR37:JMH37"/>
    <mergeCell ref="JMI37:JMY37"/>
    <mergeCell ref="JMZ37:JNP37"/>
    <mergeCell ref="JNQ37:JOG37"/>
    <mergeCell ref="JOH37:JOX37"/>
    <mergeCell ref="JOY37:JPO37"/>
    <mergeCell ref="JPP37:JQF37"/>
    <mergeCell ref="JEM37:JFC37"/>
    <mergeCell ref="JFD37:JFT37"/>
    <mergeCell ref="JFU37:JGK37"/>
    <mergeCell ref="JGL37:JHB37"/>
    <mergeCell ref="JHC37:JHS37"/>
    <mergeCell ref="JHT37:JIJ37"/>
    <mergeCell ref="JIK37:JJA37"/>
    <mergeCell ref="JJB37:JJR37"/>
    <mergeCell ref="JJS37:JKI37"/>
    <mergeCell ref="IYP37:IZF37"/>
    <mergeCell ref="IZG37:IZW37"/>
    <mergeCell ref="IZX37:JAN37"/>
    <mergeCell ref="JAO37:JBE37"/>
    <mergeCell ref="JBF37:JBV37"/>
    <mergeCell ref="JBW37:JCM37"/>
    <mergeCell ref="JCN37:JDD37"/>
    <mergeCell ref="JDE37:JDU37"/>
    <mergeCell ref="JDV37:JEL37"/>
    <mergeCell ref="ISS37:ITI37"/>
    <mergeCell ref="ITJ37:ITZ37"/>
    <mergeCell ref="IUA37:IUQ37"/>
    <mergeCell ref="IUR37:IVH37"/>
    <mergeCell ref="IVI37:IVY37"/>
    <mergeCell ref="IVZ37:IWP37"/>
    <mergeCell ref="IWQ37:IXG37"/>
    <mergeCell ref="IXH37:IXX37"/>
    <mergeCell ref="IXY37:IYO37"/>
    <mergeCell ref="IMV37:INL37"/>
    <mergeCell ref="INM37:IOC37"/>
    <mergeCell ref="IOD37:IOT37"/>
    <mergeCell ref="IOU37:IPK37"/>
    <mergeCell ref="IPL37:IQB37"/>
    <mergeCell ref="IQC37:IQS37"/>
    <mergeCell ref="IQT37:IRJ37"/>
    <mergeCell ref="IRK37:ISA37"/>
    <mergeCell ref="ISB37:ISR37"/>
    <mergeCell ref="IGY37:IHO37"/>
    <mergeCell ref="IHP37:IIF37"/>
    <mergeCell ref="IIG37:IIW37"/>
    <mergeCell ref="IIX37:IJN37"/>
    <mergeCell ref="IJO37:IKE37"/>
    <mergeCell ref="IKF37:IKV37"/>
    <mergeCell ref="IKW37:ILM37"/>
    <mergeCell ref="ILN37:IMD37"/>
    <mergeCell ref="IME37:IMU37"/>
    <mergeCell ref="IBB37:IBR37"/>
    <mergeCell ref="IBS37:ICI37"/>
    <mergeCell ref="ICJ37:ICZ37"/>
    <mergeCell ref="IDA37:IDQ37"/>
    <mergeCell ref="IDR37:IEH37"/>
    <mergeCell ref="IEI37:IEY37"/>
    <mergeCell ref="IEZ37:IFP37"/>
    <mergeCell ref="IFQ37:IGG37"/>
    <mergeCell ref="IGH37:IGX37"/>
    <mergeCell ref="HVE37:HVU37"/>
    <mergeCell ref="HVV37:HWL37"/>
    <mergeCell ref="HWM37:HXC37"/>
    <mergeCell ref="HXD37:HXT37"/>
    <mergeCell ref="HXU37:HYK37"/>
    <mergeCell ref="HYL37:HZB37"/>
    <mergeCell ref="HZC37:HZS37"/>
    <mergeCell ref="HZT37:IAJ37"/>
    <mergeCell ref="IAK37:IBA37"/>
    <mergeCell ref="HPH37:HPX37"/>
    <mergeCell ref="HPY37:HQO37"/>
    <mergeCell ref="HQP37:HRF37"/>
    <mergeCell ref="HRG37:HRW37"/>
    <mergeCell ref="HRX37:HSN37"/>
    <mergeCell ref="HSO37:HTE37"/>
    <mergeCell ref="HTF37:HTV37"/>
    <mergeCell ref="HTW37:HUM37"/>
    <mergeCell ref="HUN37:HVD37"/>
    <mergeCell ref="HJK37:HKA37"/>
    <mergeCell ref="HKB37:HKR37"/>
    <mergeCell ref="HKS37:HLI37"/>
    <mergeCell ref="HLJ37:HLZ37"/>
    <mergeCell ref="HMA37:HMQ37"/>
    <mergeCell ref="HMR37:HNH37"/>
    <mergeCell ref="HNI37:HNY37"/>
    <mergeCell ref="HNZ37:HOP37"/>
    <mergeCell ref="HOQ37:HPG37"/>
    <mergeCell ref="HDN37:HED37"/>
    <mergeCell ref="HEE37:HEU37"/>
    <mergeCell ref="HEV37:HFL37"/>
    <mergeCell ref="HFM37:HGC37"/>
    <mergeCell ref="HGD37:HGT37"/>
    <mergeCell ref="HGU37:HHK37"/>
    <mergeCell ref="HHL37:HIB37"/>
    <mergeCell ref="HIC37:HIS37"/>
    <mergeCell ref="HIT37:HJJ37"/>
    <mergeCell ref="GXQ37:GYG37"/>
    <mergeCell ref="GYH37:GYX37"/>
    <mergeCell ref="GYY37:GZO37"/>
    <mergeCell ref="GZP37:HAF37"/>
    <mergeCell ref="HAG37:HAW37"/>
    <mergeCell ref="HAX37:HBN37"/>
    <mergeCell ref="HBO37:HCE37"/>
    <mergeCell ref="HCF37:HCV37"/>
    <mergeCell ref="HCW37:HDM37"/>
    <mergeCell ref="GRT37:GSJ37"/>
    <mergeCell ref="GSK37:GTA37"/>
    <mergeCell ref="GTB37:GTR37"/>
    <mergeCell ref="GTS37:GUI37"/>
    <mergeCell ref="GUJ37:GUZ37"/>
    <mergeCell ref="GVA37:GVQ37"/>
    <mergeCell ref="GVR37:GWH37"/>
    <mergeCell ref="GWI37:GWY37"/>
    <mergeCell ref="GWZ37:GXP37"/>
    <mergeCell ref="GLW37:GMM37"/>
    <mergeCell ref="GMN37:GND37"/>
    <mergeCell ref="GNE37:GNU37"/>
    <mergeCell ref="GNV37:GOL37"/>
    <mergeCell ref="GOM37:GPC37"/>
    <mergeCell ref="GPD37:GPT37"/>
    <mergeCell ref="GPU37:GQK37"/>
    <mergeCell ref="GQL37:GRB37"/>
    <mergeCell ref="GRC37:GRS37"/>
    <mergeCell ref="GFZ37:GGP37"/>
    <mergeCell ref="GGQ37:GHG37"/>
    <mergeCell ref="GHH37:GHX37"/>
    <mergeCell ref="GHY37:GIO37"/>
    <mergeCell ref="GIP37:GJF37"/>
    <mergeCell ref="GJG37:GJW37"/>
    <mergeCell ref="GJX37:GKN37"/>
    <mergeCell ref="GKO37:GLE37"/>
    <mergeCell ref="GLF37:GLV37"/>
    <mergeCell ref="GAC37:GAS37"/>
    <mergeCell ref="GAT37:GBJ37"/>
    <mergeCell ref="GBK37:GCA37"/>
    <mergeCell ref="GCB37:GCR37"/>
    <mergeCell ref="GCS37:GDI37"/>
    <mergeCell ref="GDJ37:GDZ37"/>
    <mergeCell ref="GEA37:GEQ37"/>
    <mergeCell ref="GER37:GFH37"/>
    <mergeCell ref="GFI37:GFY37"/>
    <mergeCell ref="FUF37:FUV37"/>
    <mergeCell ref="FUW37:FVM37"/>
    <mergeCell ref="FVN37:FWD37"/>
    <mergeCell ref="FWE37:FWU37"/>
    <mergeCell ref="FWV37:FXL37"/>
    <mergeCell ref="FXM37:FYC37"/>
    <mergeCell ref="FYD37:FYT37"/>
    <mergeCell ref="FYU37:FZK37"/>
    <mergeCell ref="FZL37:GAB37"/>
    <mergeCell ref="FOI37:FOY37"/>
    <mergeCell ref="FOZ37:FPP37"/>
    <mergeCell ref="FPQ37:FQG37"/>
    <mergeCell ref="FQH37:FQX37"/>
    <mergeCell ref="FQY37:FRO37"/>
    <mergeCell ref="FRP37:FSF37"/>
    <mergeCell ref="FSG37:FSW37"/>
    <mergeCell ref="FSX37:FTN37"/>
    <mergeCell ref="FTO37:FUE37"/>
    <mergeCell ref="FIL37:FJB37"/>
    <mergeCell ref="FJC37:FJS37"/>
    <mergeCell ref="FJT37:FKJ37"/>
    <mergeCell ref="FKK37:FLA37"/>
    <mergeCell ref="FLB37:FLR37"/>
    <mergeCell ref="FLS37:FMI37"/>
    <mergeCell ref="FMJ37:FMZ37"/>
    <mergeCell ref="FNA37:FNQ37"/>
    <mergeCell ref="FNR37:FOH37"/>
    <mergeCell ref="FCO37:FDE37"/>
    <mergeCell ref="FDF37:FDV37"/>
    <mergeCell ref="FDW37:FEM37"/>
    <mergeCell ref="FEN37:FFD37"/>
    <mergeCell ref="FFE37:FFU37"/>
    <mergeCell ref="FFV37:FGL37"/>
    <mergeCell ref="FGM37:FHC37"/>
    <mergeCell ref="FHD37:FHT37"/>
    <mergeCell ref="FHU37:FIK37"/>
    <mergeCell ref="EWR37:EXH37"/>
    <mergeCell ref="EXI37:EXY37"/>
    <mergeCell ref="EXZ37:EYP37"/>
    <mergeCell ref="EYQ37:EZG37"/>
    <mergeCell ref="EZH37:EZX37"/>
    <mergeCell ref="EZY37:FAO37"/>
    <mergeCell ref="FAP37:FBF37"/>
    <mergeCell ref="FBG37:FBW37"/>
    <mergeCell ref="FBX37:FCN37"/>
    <mergeCell ref="EQU37:ERK37"/>
    <mergeCell ref="ERL37:ESB37"/>
    <mergeCell ref="ESC37:ESS37"/>
    <mergeCell ref="EST37:ETJ37"/>
    <mergeCell ref="ETK37:EUA37"/>
    <mergeCell ref="EUB37:EUR37"/>
    <mergeCell ref="EUS37:EVI37"/>
    <mergeCell ref="EVJ37:EVZ37"/>
    <mergeCell ref="EWA37:EWQ37"/>
    <mergeCell ref="EKX37:ELN37"/>
    <mergeCell ref="ELO37:EME37"/>
    <mergeCell ref="EMF37:EMV37"/>
    <mergeCell ref="EMW37:ENM37"/>
    <mergeCell ref="ENN37:EOD37"/>
    <mergeCell ref="EOE37:EOU37"/>
    <mergeCell ref="EOV37:EPL37"/>
    <mergeCell ref="EPM37:EQC37"/>
    <mergeCell ref="EQD37:EQT37"/>
    <mergeCell ref="EFA37:EFQ37"/>
    <mergeCell ref="EFR37:EGH37"/>
    <mergeCell ref="EGI37:EGY37"/>
    <mergeCell ref="EGZ37:EHP37"/>
    <mergeCell ref="EHQ37:EIG37"/>
    <mergeCell ref="EIH37:EIX37"/>
    <mergeCell ref="EIY37:EJO37"/>
    <mergeCell ref="EJP37:EKF37"/>
    <mergeCell ref="EKG37:EKW37"/>
    <mergeCell ref="DZD37:DZT37"/>
    <mergeCell ref="DZU37:EAK37"/>
    <mergeCell ref="EAL37:EBB37"/>
    <mergeCell ref="EBC37:EBS37"/>
    <mergeCell ref="EBT37:ECJ37"/>
    <mergeCell ref="ECK37:EDA37"/>
    <mergeCell ref="EDB37:EDR37"/>
    <mergeCell ref="EDS37:EEI37"/>
    <mergeCell ref="EEJ37:EEZ37"/>
    <mergeCell ref="DTG37:DTW37"/>
    <mergeCell ref="DTX37:DUN37"/>
    <mergeCell ref="DUO37:DVE37"/>
    <mergeCell ref="DVF37:DVV37"/>
    <mergeCell ref="DVW37:DWM37"/>
    <mergeCell ref="DWN37:DXD37"/>
    <mergeCell ref="DXE37:DXU37"/>
    <mergeCell ref="DXV37:DYL37"/>
    <mergeCell ref="DYM37:DZC37"/>
    <mergeCell ref="DNJ37:DNZ37"/>
    <mergeCell ref="DOA37:DOQ37"/>
    <mergeCell ref="DOR37:DPH37"/>
    <mergeCell ref="DPI37:DPY37"/>
    <mergeCell ref="DPZ37:DQP37"/>
    <mergeCell ref="DQQ37:DRG37"/>
    <mergeCell ref="DRH37:DRX37"/>
    <mergeCell ref="DRY37:DSO37"/>
    <mergeCell ref="DSP37:DTF37"/>
    <mergeCell ref="DHM37:DIC37"/>
    <mergeCell ref="DID37:DIT37"/>
    <mergeCell ref="DIU37:DJK37"/>
    <mergeCell ref="DJL37:DKB37"/>
    <mergeCell ref="DKC37:DKS37"/>
    <mergeCell ref="DKT37:DLJ37"/>
    <mergeCell ref="DLK37:DMA37"/>
    <mergeCell ref="DMB37:DMR37"/>
    <mergeCell ref="DMS37:DNI37"/>
    <mergeCell ref="DBP37:DCF37"/>
    <mergeCell ref="DCG37:DCW37"/>
    <mergeCell ref="DCX37:DDN37"/>
    <mergeCell ref="DDO37:DEE37"/>
    <mergeCell ref="DEF37:DEV37"/>
    <mergeCell ref="DEW37:DFM37"/>
    <mergeCell ref="DFN37:DGD37"/>
    <mergeCell ref="DGE37:DGU37"/>
    <mergeCell ref="DGV37:DHL37"/>
    <mergeCell ref="CVS37:CWI37"/>
    <mergeCell ref="CWJ37:CWZ37"/>
    <mergeCell ref="CXA37:CXQ37"/>
    <mergeCell ref="CXR37:CYH37"/>
    <mergeCell ref="CYI37:CYY37"/>
    <mergeCell ref="CYZ37:CZP37"/>
    <mergeCell ref="CZQ37:DAG37"/>
    <mergeCell ref="DAH37:DAX37"/>
    <mergeCell ref="DAY37:DBO37"/>
    <mergeCell ref="CPV37:CQL37"/>
    <mergeCell ref="CQM37:CRC37"/>
    <mergeCell ref="CRD37:CRT37"/>
    <mergeCell ref="CRU37:CSK37"/>
    <mergeCell ref="CSL37:CTB37"/>
    <mergeCell ref="CTC37:CTS37"/>
    <mergeCell ref="CTT37:CUJ37"/>
    <mergeCell ref="CUK37:CVA37"/>
    <mergeCell ref="CVB37:CVR37"/>
    <mergeCell ref="CJY37:CKO37"/>
    <mergeCell ref="CKP37:CLF37"/>
    <mergeCell ref="CLG37:CLW37"/>
    <mergeCell ref="CLX37:CMN37"/>
    <mergeCell ref="CMO37:CNE37"/>
    <mergeCell ref="CNF37:CNV37"/>
    <mergeCell ref="CNW37:COM37"/>
    <mergeCell ref="CON37:CPD37"/>
    <mergeCell ref="CPE37:CPU37"/>
    <mergeCell ref="CEB37:CER37"/>
    <mergeCell ref="CES37:CFI37"/>
    <mergeCell ref="CFJ37:CFZ37"/>
    <mergeCell ref="CGA37:CGQ37"/>
    <mergeCell ref="CGR37:CHH37"/>
    <mergeCell ref="CHI37:CHY37"/>
    <mergeCell ref="CHZ37:CIP37"/>
    <mergeCell ref="CIQ37:CJG37"/>
    <mergeCell ref="CJH37:CJX37"/>
    <mergeCell ref="BYE37:BYU37"/>
    <mergeCell ref="BYV37:BZL37"/>
    <mergeCell ref="BZM37:CAC37"/>
    <mergeCell ref="CAD37:CAT37"/>
    <mergeCell ref="CAU37:CBK37"/>
    <mergeCell ref="CBL37:CCB37"/>
    <mergeCell ref="CCC37:CCS37"/>
    <mergeCell ref="CCT37:CDJ37"/>
    <mergeCell ref="CDK37:CEA37"/>
    <mergeCell ref="BSH37:BSX37"/>
    <mergeCell ref="BSY37:BTO37"/>
    <mergeCell ref="BTP37:BUF37"/>
    <mergeCell ref="BUG37:BUW37"/>
    <mergeCell ref="BUX37:BVN37"/>
    <mergeCell ref="BVO37:BWE37"/>
    <mergeCell ref="BWF37:BWV37"/>
    <mergeCell ref="BWW37:BXM37"/>
    <mergeCell ref="BXN37:BYD37"/>
    <mergeCell ref="BMK37:BNA37"/>
    <mergeCell ref="BNB37:BNR37"/>
    <mergeCell ref="BNS37:BOI37"/>
    <mergeCell ref="BOJ37:BOZ37"/>
    <mergeCell ref="BPA37:BPQ37"/>
    <mergeCell ref="BPR37:BQH37"/>
    <mergeCell ref="BQI37:BQY37"/>
    <mergeCell ref="BQZ37:BRP37"/>
    <mergeCell ref="BRQ37:BSG37"/>
    <mergeCell ref="BGN37:BHD37"/>
    <mergeCell ref="BHE37:BHU37"/>
    <mergeCell ref="BHV37:BIL37"/>
    <mergeCell ref="BIM37:BJC37"/>
    <mergeCell ref="BJD37:BJT37"/>
    <mergeCell ref="BJU37:BKK37"/>
    <mergeCell ref="BKL37:BLB37"/>
    <mergeCell ref="BLC37:BLS37"/>
    <mergeCell ref="BLT37:BMJ37"/>
    <mergeCell ref="BAQ37:BBG37"/>
    <mergeCell ref="BBH37:BBX37"/>
    <mergeCell ref="BBY37:BCO37"/>
    <mergeCell ref="BCP37:BDF37"/>
    <mergeCell ref="BDG37:BDW37"/>
    <mergeCell ref="BDX37:BEN37"/>
    <mergeCell ref="BEO37:BFE37"/>
    <mergeCell ref="BFF37:BFV37"/>
    <mergeCell ref="BFW37:BGM37"/>
    <mergeCell ref="AUT37:AVJ37"/>
    <mergeCell ref="AVK37:AWA37"/>
    <mergeCell ref="AWB37:AWR37"/>
    <mergeCell ref="AWS37:AXI37"/>
    <mergeCell ref="AXJ37:AXZ37"/>
    <mergeCell ref="AYA37:AYQ37"/>
    <mergeCell ref="AYR37:AZH37"/>
    <mergeCell ref="AZI37:AZY37"/>
    <mergeCell ref="AZZ37:BAP37"/>
    <mergeCell ref="AOW37:APM37"/>
    <mergeCell ref="APN37:AQD37"/>
    <mergeCell ref="AQE37:AQU37"/>
    <mergeCell ref="AQV37:ARL37"/>
    <mergeCell ref="ARM37:ASC37"/>
    <mergeCell ref="ASD37:AST37"/>
    <mergeCell ref="ASU37:ATK37"/>
    <mergeCell ref="ATL37:AUB37"/>
    <mergeCell ref="AUC37:AUS37"/>
    <mergeCell ref="AIZ37:AJP37"/>
    <mergeCell ref="AJQ37:AKG37"/>
    <mergeCell ref="AKH37:AKX37"/>
    <mergeCell ref="AKY37:ALO37"/>
    <mergeCell ref="ALP37:AMF37"/>
    <mergeCell ref="AMG37:AMW37"/>
    <mergeCell ref="AMX37:ANN37"/>
    <mergeCell ref="ANO37:AOE37"/>
    <mergeCell ref="AOF37:AOV37"/>
    <mergeCell ref="ADC37:ADS37"/>
    <mergeCell ref="ADT37:AEJ37"/>
    <mergeCell ref="AEK37:AFA37"/>
    <mergeCell ref="AFB37:AFR37"/>
    <mergeCell ref="AFS37:AGI37"/>
    <mergeCell ref="AGJ37:AGZ37"/>
    <mergeCell ref="AHA37:AHQ37"/>
    <mergeCell ref="AHR37:AIH37"/>
    <mergeCell ref="AII37:AIY37"/>
    <mergeCell ref="XF37:XV37"/>
    <mergeCell ref="XW37:YM37"/>
    <mergeCell ref="YN37:ZD37"/>
    <mergeCell ref="ZE37:ZU37"/>
    <mergeCell ref="ZV37:AAL37"/>
    <mergeCell ref="AAM37:ABC37"/>
    <mergeCell ref="ABD37:ABT37"/>
    <mergeCell ref="ABU37:ACK37"/>
    <mergeCell ref="ACL37:ADB37"/>
    <mergeCell ref="RI37:RY37"/>
    <mergeCell ref="RZ37:SP37"/>
    <mergeCell ref="SQ37:TG37"/>
    <mergeCell ref="TH37:TX37"/>
    <mergeCell ref="TY37:UO37"/>
    <mergeCell ref="UP37:VF37"/>
    <mergeCell ref="VG37:VW37"/>
    <mergeCell ref="VX37:WN37"/>
    <mergeCell ref="WO37:XE37"/>
    <mergeCell ref="LL37:MB37"/>
    <mergeCell ref="MC37:MS37"/>
    <mergeCell ref="MT37:NJ37"/>
    <mergeCell ref="NK37:OA37"/>
    <mergeCell ref="OB37:OR37"/>
    <mergeCell ref="OS37:PI37"/>
    <mergeCell ref="PJ37:PZ37"/>
    <mergeCell ref="QA37:QQ37"/>
    <mergeCell ref="QR37:RH37"/>
    <mergeCell ref="FO37:GE37"/>
    <mergeCell ref="GF37:GV37"/>
    <mergeCell ref="GW37:HM37"/>
    <mergeCell ref="HN37:ID37"/>
    <mergeCell ref="IE37:IU37"/>
    <mergeCell ref="IV37:JL37"/>
    <mergeCell ref="JM37:KC37"/>
    <mergeCell ref="KD37:KT37"/>
    <mergeCell ref="KU37:LK37"/>
    <mergeCell ref="R37:AH37"/>
    <mergeCell ref="AI37:AY37"/>
    <mergeCell ref="AZ37:BP37"/>
    <mergeCell ref="BQ37:CG37"/>
    <mergeCell ref="CH37:CX37"/>
    <mergeCell ref="CY37:DO37"/>
    <mergeCell ref="DP37:EF37"/>
    <mergeCell ref="EG37:EW37"/>
    <mergeCell ref="EX37:FN37"/>
    <mergeCell ref="WZL36:XAB36"/>
    <mergeCell ref="XAC36:XAS36"/>
    <mergeCell ref="XAT36:XBJ36"/>
    <mergeCell ref="XBK36:XCA36"/>
    <mergeCell ref="XCB36:XCR36"/>
    <mergeCell ref="XCS36:XDI36"/>
    <mergeCell ref="XDJ36:XDZ36"/>
    <mergeCell ref="XEA36:XEQ36"/>
    <mergeCell ref="XER36:XFD36"/>
    <mergeCell ref="WTO36:WUE36"/>
    <mergeCell ref="WUF36:WUV36"/>
    <mergeCell ref="WUW36:WVM36"/>
    <mergeCell ref="WVN36:WWD36"/>
    <mergeCell ref="WWE36:WWU36"/>
    <mergeCell ref="WWV36:WXL36"/>
    <mergeCell ref="WXM36:WYC36"/>
    <mergeCell ref="WYD36:WYT36"/>
    <mergeCell ref="WYU36:WZK36"/>
    <mergeCell ref="WNR36:WOH36"/>
    <mergeCell ref="WOI36:WOY36"/>
    <mergeCell ref="WOZ36:WPP36"/>
    <mergeCell ref="WPQ36:WQG36"/>
    <mergeCell ref="WQH36:WQX36"/>
    <mergeCell ref="WQY36:WRO36"/>
    <mergeCell ref="WRP36:WSF36"/>
    <mergeCell ref="WSG36:WSW36"/>
    <mergeCell ref="WSX36:WTN36"/>
    <mergeCell ref="WHU36:WIK36"/>
    <mergeCell ref="WIL36:WJB36"/>
    <mergeCell ref="WJC36:WJS36"/>
    <mergeCell ref="WJT36:WKJ36"/>
    <mergeCell ref="WKK36:WLA36"/>
    <mergeCell ref="WLB36:WLR36"/>
    <mergeCell ref="WLS36:WMI36"/>
    <mergeCell ref="WMJ36:WMZ36"/>
    <mergeCell ref="WNA36:WNQ36"/>
    <mergeCell ref="WBX36:WCN36"/>
    <mergeCell ref="WCO36:WDE36"/>
    <mergeCell ref="WDF36:WDV36"/>
    <mergeCell ref="WDW36:WEM36"/>
    <mergeCell ref="WEN36:WFD36"/>
    <mergeCell ref="WFE36:WFU36"/>
    <mergeCell ref="WFV36:WGL36"/>
    <mergeCell ref="WGM36:WHC36"/>
    <mergeCell ref="WHD36:WHT36"/>
    <mergeCell ref="VWA36:VWQ36"/>
    <mergeCell ref="VWR36:VXH36"/>
    <mergeCell ref="VXI36:VXY36"/>
    <mergeCell ref="VXZ36:VYP36"/>
    <mergeCell ref="VYQ36:VZG36"/>
    <mergeCell ref="VZH36:VZX36"/>
    <mergeCell ref="VZY36:WAO36"/>
    <mergeCell ref="WAP36:WBF36"/>
    <mergeCell ref="WBG36:WBW36"/>
    <mergeCell ref="VQD36:VQT36"/>
    <mergeCell ref="VQU36:VRK36"/>
    <mergeCell ref="VRL36:VSB36"/>
    <mergeCell ref="VSC36:VSS36"/>
    <mergeCell ref="VST36:VTJ36"/>
    <mergeCell ref="VTK36:VUA36"/>
    <mergeCell ref="VUB36:VUR36"/>
    <mergeCell ref="VUS36:VVI36"/>
    <mergeCell ref="VVJ36:VVZ36"/>
    <mergeCell ref="VKG36:VKW36"/>
    <mergeCell ref="VKX36:VLN36"/>
    <mergeCell ref="VLO36:VME36"/>
    <mergeCell ref="VMF36:VMV36"/>
    <mergeCell ref="VMW36:VNM36"/>
    <mergeCell ref="VNN36:VOD36"/>
    <mergeCell ref="VOE36:VOU36"/>
    <mergeCell ref="VOV36:VPL36"/>
    <mergeCell ref="VPM36:VQC36"/>
    <mergeCell ref="VEJ36:VEZ36"/>
    <mergeCell ref="VFA36:VFQ36"/>
    <mergeCell ref="VFR36:VGH36"/>
    <mergeCell ref="VGI36:VGY36"/>
    <mergeCell ref="VGZ36:VHP36"/>
    <mergeCell ref="VHQ36:VIG36"/>
    <mergeCell ref="VIH36:VIX36"/>
    <mergeCell ref="VIY36:VJO36"/>
    <mergeCell ref="VJP36:VKF36"/>
    <mergeCell ref="UYM36:UZC36"/>
    <mergeCell ref="UZD36:UZT36"/>
    <mergeCell ref="UZU36:VAK36"/>
    <mergeCell ref="VAL36:VBB36"/>
    <mergeCell ref="VBC36:VBS36"/>
    <mergeCell ref="VBT36:VCJ36"/>
    <mergeCell ref="VCK36:VDA36"/>
    <mergeCell ref="VDB36:VDR36"/>
    <mergeCell ref="VDS36:VEI36"/>
    <mergeCell ref="USP36:UTF36"/>
    <mergeCell ref="UTG36:UTW36"/>
    <mergeCell ref="UTX36:UUN36"/>
    <mergeCell ref="UUO36:UVE36"/>
    <mergeCell ref="UVF36:UVV36"/>
    <mergeCell ref="UVW36:UWM36"/>
    <mergeCell ref="UWN36:UXD36"/>
    <mergeCell ref="UXE36:UXU36"/>
    <mergeCell ref="UXV36:UYL36"/>
    <mergeCell ref="UMS36:UNI36"/>
    <mergeCell ref="UNJ36:UNZ36"/>
    <mergeCell ref="UOA36:UOQ36"/>
    <mergeCell ref="UOR36:UPH36"/>
    <mergeCell ref="UPI36:UPY36"/>
    <mergeCell ref="UPZ36:UQP36"/>
    <mergeCell ref="UQQ36:URG36"/>
    <mergeCell ref="URH36:URX36"/>
    <mergeCell ref="URY36:USO36"/>
    <mergeCell ref="UGV36:UHL36"/>
    <mergeCell ref="UHM36:UIC36"/>
    <mergeCell ref="UID36:UIT36"/>
    <mergeCell ref="UIU36:UJK36"/>
    <mergeCell ref="UJL36:UKB36"/>
    <mergeCell ref="UKC36:UKS36"/>
    <mergeCell ref="UKT36:ULJ36"/>
    <mergeCell ref="ULK36:UMA36"/>
    <mergeCell ref="UMB36:UMR36"/>
    <mergeCell ref="UAY36:UBO36"/>
    <mergeCell ref="UBP36:UCF36"/>
    <mergeCell ref="UCG36:UCW36"/>
    <mergeCell ref="UCX36:UDN36"/>
    <mergeCell ref="UDO36:UEE36"/>
    <mergeCell ref="UEF36:UEV36"/>
    <mergeCell ref="UEW36:UFM36"/>
    <mergeCell ref="UFN36:UGD36"/>
    <mergeCell ref="UGE36:UGU36"/>
    <mergeCell ref="TVB36:TVR36"/>
    <mergeCell ref="TVS36:TWI36"/>
    <mergeCell ref="TWJ36:TWZ36"/>
    <mergeCell ref="TXA36:TXQ36"/>
    <mergeCell ref="TXR36:TYH36"/>
    <mergeCell ref="TYI36:TYY36"/>
    <mergeCell ref="TYZ36:TZP36"/>
    <mergeCell ref="TZQ36:UAG36"/>
    <mergeCell ref="UAH36:UAX36"/>
    <mergeCell ref="TPE36:TPU36"/>
    <mergeCell ref="TPV36:TQL36"/>
    <mergeCell ref="TQM36:TRC36"/>
    <mergeCell ref="TRD36:TRT36"/>
    <mergeCell ref="TRU36:TSK36"/>
    <mergeCell ref="TSL36:TTB36"/>
    <mergeCell ref="TTC36:TTS36"/>
    <mergeCell ref="TTT36:TUJ36"/>
    <mergeCell ref="TUK36:TVA36"/>
    <mergeCell ref="TJH36:TJX36"/>
    <mergeCell ref="TJY36:TKO36"/>
    <mergeCell ref="TKP36:TLF36"/>
    <mergeCell ref="TLG36:TLW36"/>
    <mergeCell ref="TLX36:TMN36"/>
    <mergeCell ref="TMO36:TNE36"/>
    <mergeCell ref="TNF36:TNV36"/>
    <mergeCell ref="TNW36:TOM36"/>
    <mergeCell ref="TON36:TPD36"/>
    <mergeCell ref="TDK36:TEA36"/>
    <mergeCell ref="TEB36:TER36"/>
    <mergeCell ref="TES36:TFI36"/>
    <mergeCell ref="TFJ36:TFZ36"/>
    <mergeCell ref="TGA36:TGQ36"/>
    <mergeCell ref="TGR36:THH36"/>
    <mergeCell ref="THI36:THY36"/>
    <mergeCell ref="THZ36:TIP36"/>
    <mergeCell ref="TIQ36:TJG36"/>
    <mergeCell ref="SXN36:SYD36"/>
    <mergeCell ref="SYE36:SYU36"/>
    <mergeCell ref="SYV36:SZL36"/>
    <mergeCell ref="SZM36:TAC36"/>
    <mergeCell ref="TAD36:TAT36"/>
    <mergeCell ref="TAU36:TBK36"/>
    <mergeCell ref="TBL36:TCB36"/>
    <mergeCell ref="TCC36:TCS36"/>
    <mergeCell ref="TCT36:TDJ36"/>
    <mergeCell ref="SRQ36:SSG36"/>
    <mergeCell ref="SSH36:SSX36"/>
    <mergeCell ref="SSY36:STO36"/>
    <mergeCell ref="STP36:SUF36"/>
    <mergeCell ref="SUG36:SUW36"/>
    <mergeCell ref="SUX36:SVN36"/>
    <mergeCell ref="SVO36:SWE36"/>
    <mergeCell ref="SWF36:SWV36"/>
    <mergeCell ref="SWW36:SXM36"/>
    <mergeCell ref="SLT36:SMJ36"/>
    <mergeCell ref="SMK36:SNA36"/>
    <mergeCell ref="SNB36:SNR36"/>
    <mergeCell ref="SNS36:SOI36"/>
    <mergeCell ref="SOJ36:SOZ36"/>
    <mergeCell ref="SPA36:SPQ36"/>
    <mergeCell ref="SPR36:SQH36"/>
    <mergeCell ref="SQI36:SQY36"/>
    <mergeCell ref="SQZ36:SRP36"/>
    <mergeCell ref="SFW36:SGM36"/>
    <mergeCell ref="SGN36:SHD36"/>
    <mergeCell ref="SHE36:SHU36"/>
    <mergeCell ref="SHV36:SIL36"/>
    <mergeCell ref="SIM36:SJC36"/>
    <mergeCell ref="SJD36:SJT36"/>
    <mergeCell ref="SJU36:SKK36"/>
    <mergeCell ref="SKL36:SLB36"/>
    <mergeCell ref="SLC36:SLS36"/>
    <mergeCell ref="RZZ36:SAP36"/>
    <mergeCell ref="SAQ36:SBG36"/>
    <mergeCell ref="SBH36:SBX36"/>
    <mergeCell ref="SBY36:SCO36"/>
    <mergeCell ref="SCP36:SDF36"/>
    <mergeCell ref="SDG36:SDW36"/>
    <mergeCell ref="SDX36:SEN36"/>
    <mergeCell ref="SEO36:SFE36"/>
    <mergeCell ref="SFF36:SFV36"/>
    <mergeCell ref="RUC36:RUS36"/>
    <mergeCell ref="RUT36:RVJ36"/>
    <mergeCell ref="RVK36:RWA36"/>
    <mergeCell ref="RWB36:RWR36"/>
    <mergeCell ref="RWS36:RXI36"/>
    <mergeCell ref="RXJ36:RXZ36"/>
    <mergeCell ref="RYA36:RYQ36"/>
    <mergeCell ref="RYR36:RZH36"/>
    <mergeCell ref="RZI36:RZY36"/>
    <mergeCell ref="ROF36:ROV36"/>
    <mergeCell ref="ROW36:RPM36"/>
    <mergeCell ref="RPN36:RQD36"/>
    <mergeCell ref="RQE36:RQU36"/>
    <mergeCell ref="RQV36:RRL36"/>
    <mergeCell ref="RRM36:RSC36"/>
    <mergeCell ref="RSD36:RST36"/>
    <mergeCell ref="RSU36:RTK36"/>
    <mergeCell ref="RTL36:RUB36"/>
    <mergeCell ref="RII36:RIY36"/>
    <mergeCell ref="RIZ36:RJP36"/>
    <mergeCell ref="RJQ36:RKG36"/>
    <mergeCell ref="RKH36:RKX36"/>
    <mergeCell ref="RKY36:RLO36"/>
    <mergeCell ref="RLP36:RMF36"/>
    <mergeCell ref="RMG36:RMW36"/>
    <mergeCell ref="RMX36:RNN36"/>
    <mergeCell ref="RNO36:ROE36"/>
    <mergeCell ref="RCL36:RDB36"/>
    <mergeCell ref="RDC36:RDS36"/>
    <mergeCell ref="RDT36:REJ36"/>
    <mergeCell ref="REK36:RFA36"/>
    <mergeCell ref="RFB36:RFR36"/>
    <mergeCell ref="RFS36:RGI36"/>
    <mergeCell ref="RGJ36:RGZ36"/>
    <mergeCell ref="RHA36:RHQ36"/>
    <mergeCell ref="RHR36:RIH36"/>
    <mergeCell ref="QWO36:QXE36"/>
    <mergeCell ref="QXF36:QXV36"/>
    <mergeCell ref="QXW36:QYM36"/>
    <mergeCell ref="QYN36:QZD36"/>
    <mergeCell ref="QZE36:QZU36"/>
    <mergeCell ref="QZV36:RAL36"/>
    <mergeCell ref="RAM36:RBC36"/>
    <mergeCell ref="RBD36:RBT36"/>
    <mergeCell ref="RBU36:RCK36"/>
    <mergeCell ref="QQR36:QRH36"/>
    <mergeCell ref="QRI36:QRY36"/>
    <mergeCell ref="QRZ36:QSP36"/>
    <mergeCell ref="QSQ36:QTG36"/>
    <mergeCell ref="QTH36:QTX36"/>
    <mergeCell ref="QTY36:QUO36"/>
    <mergeCell ref="QUP36:QVF36"/>
    <mergeCell ref="QVG36:QVW36"/>
    <mergeCell ref="QVX36:QWN36"/>
    <mergeCell ref="QKU36:QLK36"/>
    <mergeCell ref="QLL36:QMB36"/>
    <mergeCell ref="QMC36:QMS36"/>
    <mergeCell ref="QMT36:QNJ36"/>
    <mergeCell ref="QNK36:QOA36"/>
    <mergeCell ref="QOB36:QOR36"/>
    <mergeCell ref="QOS36:QPI36"/>
    <mergeCell ref="QPJ36:QPZ36"/>
    <mergeCell ref="QQA36:QQQ36"/>
    <mergeCell ref="QEX36:QFN36"/>
    <mergeCell ref="QFO36:QGE36"/>
    <mergeCell ref="QGF36:QGV36"/>
    <mergeCell ref="QGW36:QHM36"/>
    <mergeCell ref="QHN36:QID36"/>
    <mergeCell ref="QIE36:QIU36"/>
    <mergeCell ref="QIV36:QJL36"/>
    <mergeCell ref="QJM36:QKC36"/>
    <mergeCell ref="QKD36:QKT36"/>
    <mergeCell ref="PZA36:PZQ36"/>
    <mergeCell ref="PZR36:QAH36"/>
    <mergeCell ref="QAI36:QAY36"/>
    <mergeCell ref="QAZ36:QBP36"/>
    <mergeCell ref="QBQ36:QCG36"/>
    <mergeCell ref="QCH36:QCX36"/>
    <mergeCell ref="QCY36:QDO36"/>
    <mergeCell ref="QDP36:QEF36"/>
    <mergeCell ref="QEG36:QEW36"/>
    <mergeCell ref="PTD36:PTT36"/>
    <mergeCell ref="PTU36:PUK36"/>
    <mergeCell ref="PUL36:PVB36"/>
    <mergeCell ref="PVC36:PVS36"/>
    <mergeCell ref="PVT36:PWJ36"/>
    <mergeCell ref="PWK36:PXA36"/>
    <mergeCell ref="PXB36:PXR36"/>
    <mergeCell ref="PXS36:PYI36"/>
    <mergeCell ref="PYJ36:PYZ36"/>
    <mergeCell ref="PNG36:PNW36"/>
    <mergeCell ref="PNX36:PON36"/>
    <mergeCell ref="POO36:PPE36"/>
    <mergeCell ref="PPF36:PPV36"/>
    <mergeCell ref="PPW36:PQM36"/>
    <mergeCell ref="PQN36:PRD36"/>
    <mergeCell ref="PRE36:PRU36"/>
    <mergeCell ref="PRV36:PSL36"/>
    <mergeCell ref="PSM36:PTC36"/>
    <mergeCell ref="PHJ36:PHZ36"/>
    <mergeCell ref="PIA36:PIQ36"/>
    <mergeCell ref="PIR36:PJH36"/>
    <mergeCell ref="PJI36:PJY36"/>
    <mergeCell ref="PJZ36:PKP36"/>
    <mergeCell ref="PKQ36:PLG36"/>
    <mergeCell ref="PLH36:PLX36"/>
    <mergeCell ref="PLY36:PMO36"/>
    <mergeCell ref="PMP36:PNF36"/>
    <mergeCell ref="PBM36:PCC36"/>
    <mergeCell ref="PCD36:PCT36"/>
    <mergeCell ref="PCU36:PDK36"/>
    <mergeCell ref="PDL36:PEB36"/>
    <mergeCell ref="PEC36:PES36"/>
    <mergeCell ref="PET36:PFJ36"/>
    <mergeCell ref="PFK36:PGA36"/>
    <mergeCell ref="PGB36:PGR36"/>
    <mergeCell ref="PGS36:PHI36"/>
    <mergeCell ref="OVP36:OWF36"/>
    <mergeCell ref="OWG36:OWW36"/>
    <mergeCell ref="OWX36:OXN36"/>
    <mergeCell ref="OXO36:OYE36"/>
    <mergeCell ref="OYF36:OYV36"/>
    <mergeCell ref="OYW36:OZM36"/>
    <mergeCell ref="OZN36:PAD36"/>
    <mergeCell ref="PAE36:PAU36"/>
    <mergeCell ref="PAV36:PBL36"/>
    <mergeCell ref="OPS36:OQI36"/>
    <mergeCell ref="OQJ36:OQZ36"/>
    <mergeCell ref="ORA36:ORQ36"/>
    <mergeCell ref="ORR36:OSH36"/>
    <mergeCell ref="OSI36:OSY36"/>
    <mergeCell ref="OSZ36:OTP36"/>
    <mergeCell ref="OTQ36:OUG36"/>
    <mergeCell ref="OUH36:OUX36"/>
    <mergeCell ref="OUY36:OVO36"/>
    <mergeCell ref="OJV36:OKL36"/>
    <mergeCell ref="OKM36:OLC36"/>
    <mergeCell ref="OLD36:OLT36"/>
    <mergeCell ref="OLU36:OMK36"/>
    <mergeCell ref="OML36:ONB36"/>
    <mergeCell ref="ONC36:ONS36"/>
    <mergeCell ref="ONT36:OOJ36"/>
    <mergeCell ref="OOK36:OPA36"/>
    <mergeCell ref="OPB36:OPR36"/>
    <mergeCell ref="ODY36:OEO36"/>
    <mergeCell ref="OEP36:OFF36"/>
    <mergeCell ref="OFG36:OFW36"/>
    <mergeCell ref="OFX36:OGN36"/>
    <mergeCell ref="OGO36:OHE36"/>
    <mergeCell ref="OHF36:OHV36"/>
    <mergeCell ref="OHW36:OIM36"/>
    <mergeCell ref="OIN36:OJD36"/>
    <mergeCell ref="OJE36:OJU36"/>
    <mergeCell ref="NYB36:NYR36"/>
    <mergeCell ref="NYS36:NZI36"/>
    <mergeCell ref="NZJ36:NZZ36"/>
    <mergeCell ref="OAA36:OAQ36"/>
    <mergeCell ref="OAR36:OBH36"/>
    <mergeCell ref="OBI36:OBY36"/>
    <mergeCell ref="OBZ36:OCP36"/>
    <mergeCell ref="OCQ36:ODG36"/>
    <mergeCell ref="ODH36:ODX36"/>
    <mergeCell ref="NSE36:NSU36"/>
    <mergeCell ref="NSV36:NTL36"/>
    <mergeCell ref="NTM36:NUC36"/>
    <mergeCell ref="NUD36:NUT36"/>
    <mergeCell ref="NUU36:NVK36"/>
    <mergeCell ref="NVL36:NWB36"/>
    <mergeCell ref="NWC36:NWS36"/>
    <mergeCell ref="NWT36:NXJ36"/>
    <mergeCell ref="NXK36:NYA36"/>
    <mergeCell ref="NMH36:NMX36"/>
    <mergeCell ref="NMY36:NNO36"/>
    <mergeCell ref="NNP36:NOF36"/>
    <mergeCell ref="NOG36:NOW36"/>
    <mergeCell ref="NOX36:NPN36"/>
    <mergeCell ref="NPO36:NQE36"/>
    <mergeCell ref="NQF36:NQV36"/>
    <mergeCell ref="NQW36:NRM36"/>
    <mergeCell ref="NRN36:NSD36"/>
    <mergeCell ref="NGK36:NHA36"/>
    <mergeCell ref="NHB36:NHR36"/>
    <mergeCell ref="NHS36:NII36"/>
    <mergeCell ref="NIJ36:NIZ36"/>
    <mergeCell ref="NJA36:NJQ36"/>
    <mergeCell ref="NJR36:NKH36"/>
    <mergeCell ref="NKI36:NKY36"/>
    <mergeCell ref="NKZ36:NLP36"/>
    <mergeCell ref="NLQ36:NMG36"/>
    <mergeCell ref="NAN36:NBD36"/>
    <mergeCell ref="NBE36:NBU36"/>
    <mergeCell ref="NBV36:NCL36"/>
    <mergeCell ref="NCM36:NDC36"/>
    <mergeCell ref="NDD36:NDT36"/>
    <mergeCell ref="NDU36:NEK36"/>
    <mergeCell ref="NEL36:NFB36"/>
    <mergeCell ref="NFC36:NFS36"/>
    <mergeCell ref="NFT36:NGJ36"/>
    <mergeCell ref="MUQ36:MVG36"/>
    <mergeCell ref="MVH36:MVX36"/>
    <mergeCell ref="MVY36:MWO36"/>
    <mergeCell ref="MWP36:MXF36"/>
    <mergeCell ref="MXG36:MXW36"/>
    <mergeCell ref="MXX36:MYN36"/>
    <mergeCell ref="MYO36:MZE36"/>
    <mergeCell ref="MZF36:MZV36"/>
    <mergeCell ref="MZW36:NAM36"/>
    <mergeCell ref="MOT36:MPJ36"/>
    <mergeCell ref="MPK36:MQA36"/>
    <mergeCell ref="MQB36:MQR36"/>
    <mergeCell ref="MQS36:MRI36"/>
    <mergeCell ref="MRJ36:MRZ36"/>
    <mergeCell ref="MSA36:MSQ36"/>
    <mergeCell ref="MSR36:MTH36"/>
    <mergeCell ref="MTI36:MTY36"/>
    <mergeCell ref="MTZ36:MUP36"/>
    <mergeCell ref="MIW36:MJM36"/>
    <mergeCell ref="MJN36:MKD36"/>
    <mergeCell ref="MKE36:MKU36"/>
    <mergeCell ref="MKV36:MLL36"/>
    <mergeCell ref="MLM36:MMC36"/>
    <mergeCell ref="MMD36:MMT36"/>
    <mergeCell ref="MMU36:MNK36"/>
    <mergeCell ref="MNL36:MOB36"/>
    <mergeCell ref="MOC36:MOS36"/>
    <mergeCell ref="MCZ36:MDP36"/>
    <mergeCell ref="MDQ36:MEG36"/>
    <mergeCell ref="MEH36:MEX36"/>
    <mergeCell ref="MEY36:MFO36"/>
    <mergeCell ref="MFP36:MGF36"/>
    <mergeCell ref="MGG36:MGW36"/>
    <mergeCell ref="MGX36:MHN36"/>
    <mergeCell ref="MHO36:MIE36"/>
    <mergeCell ref="MIF36:MIV36"/>
    <mergeCell ref="LXC36:LXS36"/>
    <mergeCell ref="LXT36:LYJ36"/>
    <mergeCell ref="LYK36:LZA36"/>
    <mergeCell ref="LZB36:LZR36"/>
    <mergeCell ref="LZS36:MAI36"/>
    <mergeCell ref="MAJ36:MAZ36"/>
    <mergeCell ref="MBA36:MBQ36"/>
    <mergeCell ref="MBR36:MCH36"/>
    <mergeCell ref="MCI36:MCY36"/>
    <mergeCell ref="LRF36:LRV36"/>
    <mergeCell ref="LRW36:LSM36"/>
    <mergeCell ref="LSN36:LTD36"/>
    <mergeCell ref="LTE36:LTU36"/>
    <mergeCell ref="LTV36:LUL36"/>
    <mergeCell ref="LUM36:LVC36"/>
    <mergeCell ref="LVD36:LVT36"/>
    <mergeCell ref="LVU36:LWK36"/>
    <mergeCell ref="LWL36:LXB36"/>
    <mergeCell ref="LLI36:LLY36"/>
    <mergeCell ref="LLZ36:LMP36"/>
    <mergeCell ref="LMQ36:LNG36"/>
    <mergeCell ref="LNH36:LNX36"/>
    <mergeCell ref="LNY36:LOO36"/>
    <mergeCell ref="LOP36:LPF36"/>
    <mergeCell ref="LPG36:LPW36"/>
    <mergeCell ref="LPX36:LQN36"/>
    <mergeCell ref="LQO36:LRE36"/>
    <mergeCell ref="LFL36:LGB36"/>
    <mergeCell ref="LGC36:LGS36"/>
    <mergeCell ref="LGT36:LHJ36"/>
    <mergeCell ref="LHK36:LIA36"/>
    <mergeCell ref="LIB36:LIR36"/>
    <mergeCell ref="LIS36:LJI36"/>
    <mergeCell ref="LJJ36:LJZ36"/>
    <mergeCell ref="LKA36:LKQ36"/>
    <mergeCell ref="LKR36:LLH36"/>
    <mergeCell ref="KZO36:LAE36"/>
    <mergeCell ref="LAF36:LAV36"/>
    <mergeCell ref="LAW36:LBM36"/>
    <mergeCell ref="LBN36:LCD36"/>
    <mergeCell ref="LCE36:LCU36"/>
    <mergeCell ref="LCV36:LDL36"/>
    <mergeCell ref="LDM36:LEC36"/>
    <mergeCell ref="LED36:LET36"/>
    <mergeCell ref="LEU36:LFK36"/>
    <mergeCell ref="KTR36:KUH36"/>
    <mergeCell ref="KUI36:KUY36"/>
    <mergeCell ref="KUZ36:KVP36"/>
    <mergeCell ref="KVQ36:KWG36"/>
    <mergeCell ref="KWH36:KWX36"/>
    <mergeCell ref="KWY36:KXO36"/>
    <mergeCell ref="KXP36:KYF36"/>
    <mergeCell ref="KYG36:KYW36"/>
    <mergeCell ref="KYX36:KZN36"/>
    <mergeCell ref="KNU36:KOK36"/>
    <mergeCell ref="KOL36:KPB36"/>
    <mergeCell ref="KPC36:KPS36"/>
    <mergeCell ref="KPT36:KQJ36"/>
    <mergeCell ref="KQK36:KRA36"/>
    <mergeCell ref="KRB36:KRR36"/>
    <mergeCell ref="KRS36:KSI36"/>
    <mergeCell ref="KSJ36:KSZ36"/>
    <mergeCell ref="KTA36:KTQ36"/>
    <mergeCell ref="KHX36:KIN36"/>
    <mergeCell ref="KIO36:KJE36"/>
    <mergeCell ref="KJF36:KJV36"/>
    <mergeCell ref="KJW36:KKM36"/>
    <mergeCell ref="KKN36:KLD36"/>
    <mergeCell ref="KLE36:KLU36"/>
    <mergeCell ref="KLV36:KML36"/>
    <mergeCell ref="KMM36:KNC36"/>
    <mergeCell ref="KND36:KNT36"/>
    <mergeCell ref="KCA36:KCQ36"/>
    <mergeCell ref="KCR36:KDH36"/>
    <mergeCell ref="KDI36:KDY36"/>
    <mergeCell ref="KDZ36:KEP36"/>
    <mergeCell ref="KEQ36:KFG36"/>
    <mergeCell ref="KFH36:KFX36"/>
    <mergeCell ref="KFY36:KGO36"/>
    <mergeCell ref="KGP36:KHF36"/>
    <mergeCell ref="KHG36:KHW36"/>
    <mergeCell ref="JWD36:JWT36"/>
    <mergeCell ref="JWU36:JXK36"/>
    <mergeCell ref="JXL36:JYB36"/>
    <mergeCell ref="JYC36:JYS36"/>
    <mergeCell ref="JYT36:JZJ36"/>
    <mergeCell ref="JZK36:KAA36"/>
    <mergeCell ref="KAB36:KAR36"/>
    <mergeCell ref="KAS36:KBI36"/>
    <mergeCell ref="KBJ36:KBZ36"/>
    <mergeCell ref="JQG36:JQW36"/>
    <mergeCell ref="JQX36:JRN36"/>
    <mergeCell ref="JRO36:JSE36"/>
    <mergeCell ref="JSF36:JSV36"/>
    <mergeCell ref="JSW36:JTM36"/>
    <mergeCell ref="JTN36:JUD36"/>
    <mergeCell ref="JUE36:JUU36"/>
    <mergeCell ref="JUV36:JVL36"/>
    <mergeCell ref="JVM36:JWC36"/>
    <mergeCell ref="JKJ36:JKZ36"/>
    <mergeCell ref="JLA36:JLQ36"/>
    <mergeCell ref="JLR36:JMH36"/>
    <mergeCell ref="JMI36:JMY36"/>
    <mergeCell ref="JMZ36:JNP36"/>
    <mergeCell ref="JNQ36:JOG36"/>
    <mergeCell ref="JOH36:JOX36"/>
    <mergeCell ref="JOY36:JPO36"/>
    <mergeCell ref="JPP36:JQF36"/>
    <mergeCell ref="JEM36:JFC36"/>
    <mergeCell ref="JFD36:JFT36"/>
    <mergeCell ref="JFU36:JGK36"/>
    <mergeCell ref="JGL36:JHB36"/>
    <mergeCell ref="JHC36:JHS36"/>
    <mergeCell ref="JHT36:JIJ36"/>
    <mergeCell ref="JIK36:JJA36"/>
    <mergeCell ref="JJB36:JJR36"/>
    <mergeCell ref="JJS36:JKI36"/>
    <mergeCell ref="IYP36:IZF36"/>
    <mergeCell ref="IZG36:IZW36"/>
    <mergeCell ref="IZX36:JAN36"/>
    <mergeCell ref="JAO36:JBE36"/>
    <mergeCell ref="JBF36:JBV36"/>
    <mergeCell ref="JBW36:JCM36"/>
    <mergeCell ref="JCN36:JDD36"/>
    <mergeCell ref="JDE36:JDU36"/>
    <mergeCell ref="JDV36:JEL36"/>
    <mergeCell ref="ISS36:ITI36"/>
    <mergeCell ref="ITJ36:ITZ36"/>
    <mergeCell ref="IUA36:IUQ36"/>
    <mergeCell ref="IUR36:IVH36"/>
    <mergeCell ref="IVI36:IVY36"/>
    <mergeCell ref="IVZ36:IWP36"/>
    <mergeCell ref="IWQ36:IXG36"/>
    <mergeCell ref="IXH36:IXX36"/>
    <mergeCell ref="IXY36:IYO36"/>
    <mergeCell ref="IMV36:INL36"/>
    <mergeCell ref="INM36:IOC36"/>
    <mergeCell ref="IOD36:IOT36"/>
    <mergeCell ref="IOU36:IPK36"/>
    <mergeCell ref="IPL36:IQB36"/>
    <mergeCell ref="IQC36:IQS36"/>
    <mergeCell ref="IQT36:IRJ36"/>
    <mergeCell ref="IRK36:ISA36"/>
    <mergeCell ref="ISB36:ISR36"/>
    <mergeCell ref="IGY36:IHO36"/>
    <mergeCell ref="IHP36:IIF36"/>
    <mergeCell ref="IIG36:IIW36"/>
    <mergeCell ref="IIX36:IJN36"/>
    <mergeCell ref="IJO36:IKE36"/>
    <mergeCell ref="IKF36:IKV36"/>
    <mergeCell ref="IKW36:ILM36"/>
    <mergeCell ref="ILN36:IMD36"/>
    <mergeCell ref="IME36:IMU36"/>
    <mergeCell ref="IBB36:IBR36"/>
    <mergeCell ref="IBS36:ICI36"/>
    <mergeCell ref="ICJ36:ICZ36"/>
    <mergeCell ref="IDA36:IDQ36"/>
    <mergeCell ref="IDR36:IEH36"/>
    <mergeCell ref="IEI36:IEY36"/>
    <mergeCell ref="IEZ36:IFP36"/>
    <mergeCell ref="IFQ36:IGG36"/>
    <mergeCell ref="IGH36:IGX36"/>
    <mergeCell ref="HVE36:HVU36"/>
    <mergeCell ref="HVV36:HWL36"/>
    <mergeCell ref="HWM36:HXC36"/>
    <mergeCell ref="HXD36:HXT36"/>
    <mergeCell ref="HXU36:HYK36"/>
    <mergeCell ref="HYL36:HZB36"/>
    <mergeCell ref="HZC36:HZS36"/>
    <mergeCell ref="HZT36:IAJ36"/>
    <mergeCell ref="IAK36:IBA36"/>
    <mergeCell ref="HPH36:HPX36"/>
    <mergeCell ref="HPY36:HQO36"/>
    <mergeCell ref="HQP36:HRF36"/>
    <mergeCell ref="HRG36:HRW36"/>
    <mergeCell ref="HRX36:HSN36"/>
    <mergeCell ref="HSO36:HTE36"/>
    <mergeCell ref="HTF36:HTV36"/>
    <mergeCell ref="HTW36:HUM36"/>
    <mergeCell ref="HUN36:HVD36"/>
    <mergeCell ref="HJK36:HKA36"/>
    <mergeCell ref="HKB36:HKR36"/>
    <mergeCell ref="HKS36:HLI36"/>
    <mergeCell ref="HLJ36:HLZ36"/>
    <mergeCell ref="HMA36:HMQ36"/>
    <mergeCell ref="HMR36:HNH36"/>
    <mergeCell ref="HNI36:HNY36"/>
    <mergeCell ref="HNZ36:HOP36"/>
    <mergeCell ref="HOQ36:HPG36"/>
    <mergeCell ref="HDN36:HED36"/>
    <mergeCell ref="HEE36:HEU36"/>
    <mergeCell ref="HEV36:HFL36"/>
    <mergeCell ref="HFM36:HGC36"/>
    <mergeCell ref="HGD36:HGT36"/>
    <mergeCell ref="HGU36:HHK36"/>
    <mergeCell ref="HHL36:HIB36"/>
    <mergeCell ref="HIC36:HIS36"/>
    <mergeCell ref="HIT36:HJJ36"/>
    <mergeCell ref="GXQ36:GYG36"/>
    <mergeCell ref="GYH36:GYX36"/>
    <mergeCell ref="GYY36:GZO36"/>
    <mergeCell ref="GZP36:HAF36"/>
    <mergeCell ref="HAG36:HAW36"/>
    <mergeCell ref="HAX36:HBN36"/>
    <mergeCell ref="HBO36:HCE36"/>
    <mergeCell ref="HCF36:HCV36"/>
    <mergeCell ref="HCW36:HDM36"/>
    <mergeCell ref="GRT36:GSJ36"/>
    <mergeCell ref="GSK36:GTA36"/>
    <mergeCell ref="GTB36:GTR36"/>
    <mergeCell ref="GTS36:GUI36"/>
    <mergeCell ref="GUJ36:GUZ36"/>
    <mergeCell ref="GVA36:GVQ36"/>
    <mergeCell ref="GVR36:GWH36"/>
    <mergeCell ref="GWI36:GWY36"/>
    <mergeCell ref="GWZ36:GXP36"/>
    <mergeCell ref="GLW36:GMM36"/>
    <mergeCell ref="GMN36:GND36"/>
    <mergeCell ref="GNE36:GNU36"/>
    <mergeCell ref="GNV36:GOL36"/>
    <mergeCell ref="GOM36:GPC36"/>
    <mergeCell ref="GPD36:GPT36"/>
    <mergeCell ref="GPU36:GQK36"/>
    <mergeCell ref="GQL36:GRB36"/>
    <mergeCell ref="GRC36:GRS36"/>
    <mergeCell ref="GFZ36:GGP36"/>
    <mergeCell ref="GGQ36:GHG36"/>
    <mergeCell ref="GHH36:GHX36"/>
    <mergeCell ref="GHY36:GIO36"/>
    <mergeCell ref="GIP36:GJF36"/>
    <mergeCell ref="GJG36:GJW36"/>
    <mergeCell ref="GJX36:GKN36"/>
    <mergeCell ref="GKO36:GLE36"/>
    <mergeCell ref="GLF36:GLV36"/>
    <mergeCell ref="GAC36:GAS36"/>
    <mergeCell ref="GAT36:GBJ36"/>
    <mergeCell ref="GBK36:GCA36"/>
    <mergeCell ref="GCB36:GCR36"/>
    <mergeCell ref="GCS36:GDI36"/>
    <mergeCell ref="GDJ36:GDZ36"/>
    <mergeCell ref="GEA36:GEQ36"/>
    <mergeCell ref="GER36:GFH36"/>
    <mergeCell ref="GFI36:GFY36"/>
    <mergeCell ref="FUF36:FUV36"/>
    <mergeCell ref="FUW36:FVM36"/>
    <mergeCell ref="FVN36:FWD36"/>
    <mergeCell ref="FWE36:FWU36"/>
    <mergeCell ref="FWV36:FXL36"/>
    <mergeCell ref="FXM36:FYC36"/>
    <mergeCell ref="FYD36:FYT36"/>
    <mergeCell ref="FYU36:FZK36"/>
    <mergeCell ref="FZL36:GAB36"/>
    <mergeCell ref="FOI36:FOY36"/>
    <mergeCell ref="FOZ36:FPP36"/>
    <mergeCell ref="FPQ36:FQG36"/>
    <mergeCell ref="FQH36:FQX36"/>
    <mergeCell ref="FQY36:FRO36"/>
    <mergeCell ref="FRP36:FSF36"/>
    <mergeCell ref="FSG36:FSW36"/>
    <mergeCell ref="FSX36:FTN36"/>
    <mergeCell ref="FTO36:FUE36"/>
    <mergeCell ref="FIL36:FJB36"/>
    <mergeCell ref="FJC36:FJS36"/>
    <mergeCell ref="FJT36:FKJ36"/>
    <mergeCell ref="FKK36:FLA36"/>
    <mergeCell ref="FLB36:FLR36"/>
    <mergeCell ref="FLS36:FMI36"/>
    <mergeCell ref="FMJ36:FMZ36"/>
    <mergeCell ref="FNA36:FNQ36"/>
    <mergeCell ref="FNR36:FOH36"/>
    <mergeCell ref="FCO36:FDE36"/>
    <mergeCell ref="FDF36:FDV36"/>
    <mergeCell ref="FDW36:FEM36"/>
    <mergeCell ref="FEN36:FFD36"/>
    <mergeCell ref="FFE36:FFU36"/>
    <mergeCell ref="FFV36:FGL36"/>
    <mergeCell ref="FGM36:FHC36"/>
    <mergeCell ref="FHD36:FHT36"/>
    <mergeCell ref="FHU36:FIK36"/>
    <mergeCell ref="EWR36:EXH36"/>
    <mergeCell ref="EXI36:EXY36"/>
    <mergeCell ref="EXZ36:EYP36"/>
    <mergeCell ref="EYQ36:EZG36"/>
    <mergeCell ref="EZH36:EZX36"/>
    <mergeCell ref="EZY36:FAO36"/>
    <mergeCell ref="FAP36:FBF36"/>
    <mergeCell ref="FBG36:FBW36"/>
    <mergeCell ref="FBX36:FCN36"/>
    <mergeCell ref="EQU36:ERK36"/>
    <mergeCell ref="ERL36:ESB36"/>
    <mergeCell ref="ESC36:ESS36"/>
    <mergeCell ref="EST36:ETJ36"/>
    <mergeCell ref="ETK36:EUA36"/>
    <mergeCell ref="EUB36:EUR36"/>
    <mergeCell ref="EUS36:EVI36"/>
    <mergeCell ref="EVJ36:EVZ36"/>
    <mergeCell ref="EWA36:EWQ36"/>
    <mergeCell ref="EKX36:ELN36"/>
    <mergeCell ref="ELO36:EME36"/>
    <mergeCell ref="EMF36:EMV36"/>
    <mergeCell ref="EMW36:ENM36"/>
    <mergeCell ref="ENN36:EOD36"/>
    <mergeCell ref="EOE36:EOU36"/>
    <mergeCell ref="EOV36:EPL36"/>
    <mergeCell ref="EPM36:EQC36"/>
    <mergeCell ref="EQD36:EQT36"/>
    <mergeCell ref="EFA36:EFQ36"/>
    <mergeCell ref="EFR36:EGH36"/>
    <mergeCell ref="EGI36:EGY36"/>
    <mergeCell ref="EGZ36:EHP36"/>
    <mergeCell ref="EHQ36:EIG36"/>
    <mergeCell ref="EIH36:EIX36"/>
    <mergeCell ref="EIY36:EJO36"/>
    <mergeCell ref="EJP36:EKF36"/>
    <mergeCell ref="EKG36:EKW36"/>
    <mergeCell ref="DZD36:DZT36"/>
    <mergeCell ref="DZU36:EAK36"/>
    <mergeCell ref="EAL36:EBB36"/>
    <mergeCell ref="EBC36:EBS36"/>
    <mergeCell ref="EBT36:ECJ36"/>
    <mergeCell ref="ECK36:EDA36"/>
    <mergeCell ref="EDB36:EDR36"/>
    <mergeCell ref="EDS36:EEI36"/>
    <mergeCell ref="EEJ36:EEZ36"/>
    <mergeCell ref="DTG36:DTW36"/>
    <mergeCell ref="DTX36:DUN36"/>
    <mergeCell ref="DUO36:DVE36"/>
    <mergeCell ref="DVF36:DVV36"/>
    <mergeCell ref="DVW36:DWM36"/>
    <mergeCell ref="DWN36:DXD36"/>
    <mergeCell ref="DXE36:DXU36"/>
    <mergeCell ref="DXV36:DYL36"/>
    <mergeCell ref="DYM36:DZC36"/>
    <mergeCell ref="DNJ36:DNZ36"/>
    <mergeCell ref="DOA36:DOQ36"/>
    <mergeCell ref="DOR36:DPH36"/>
    <mergeCell ref="DPI36:DPY36"/>
    <mergeCell ref="DPZ36:DQP36"/>
    <mergeCell ref="DQQ36:DRG36"/>
    <mergeCell ref="DRH36:DRX36"/>
    <mergeCell ref="DRY36:DSO36"/>
    <mergeCell ref="DSP36:DTF36"/>
    <mergeCell ref="DHM36:DIC36"/>
    <mergeCell ref="DID36:DIT36"/>
    <mergeCell ref="DIU36:DJK36"/>
    <mergeCell ref="DJL36:DKB36"/>
    <mergeCell ref="DKC36:DKS36"/>
    <mergeCell ref="DKT36:DLJ36"/>
    <mergeCell ref="DLK36:DMA36"/>
    <mergeCell ref="DMB36:DMR36"/>
    <mergeCell ref="DMS36:DNI36"/>
    <mergeCell ref="DBP36:DCF36"/>
    <mergeCell ref="DCG36:DCW36"/>
    <mergeCell ref="DCX36:DDN36"/>
    <mergeCell ref="DDO36:DEE36"/>
    <mergeCell ref="DEF36:DEV36"/>
    <mergeCell ref="DEW36:DFM36"/>
    <mergeCell ref="DFN36:DGD36"/>
    <mergeCell ref="DGE36:DGU36"/>
    <mergeCell ref="DGV36:DHL36"/>
    <mergeCell ref="CVS36:CWI36"/>
    <mergeCell ref="CWJ36:CWZ36"/>
    <mergeCell ref="CXA36:CXQ36"/>
    <mergeCell ref="CXR36:CYH36"/>
    <mergeCell ref="CYI36:CYY36"/>
    <mergeCell ref="CYZ36:CZP36"/>
    <mergeCell ref="CZQ36:DAG36"/>
    <mergeCell ref="DAH36:DAX36"/>
    <mergeCell ref="DAY36:DBO36"/>
    <mergeCell ref="CPV36:CQL36"/>
    <mergeCell ref="CQM36:CRC36"/>
    <mergeCell ref="CRD36:CRT36"/>
    <mergeCell ref="CRU36:CSK36"/>
    <mergeCell ref="CSL36:CTB36"/>
    <mergeCell ref="CTC36:CTS36"/>
    <mergeCell ref="CTT36:CUJ36"/>
    <mergeCell ref="CUK36:CVA36"/>
    <mergeCell ref="CVB36:CVR36"/>
    <mergeCell ref="CJY36:CKO36"/>
    <mergeCell ref="CKP36:CLF36"/>
    <mergeCell ref="CLG36:CLW36"/>
    <mergeCell ref="CLX36:CMN36"/>
    <mergeCell ref="CMO36:CNE36"/>
    <mergeCell ref="CNF36:CNV36"/>
    <mergeCell ref="CNW36:COM36"/>
    <mergeCell ref="CON36:CPD36"/>
    <mergeCell ref="CPE36:CPU36"/>
    <mergeCell ref="CEB36:CER36"/>
    <mergeCell ref="CES36:CFI36"/>
    <mergeCell ref="CFJ36:CFZ36"/>
    <mergeCell ref="CGA36:CGQ36"/>
    <mergeCell ref="CGR36:CHH36"/>
    <mergeCell ref="CHI36:CHY36"/>
    <mergeCell ref="CHZ36:CIP36"/>
    <mergeCell ref="CIQ36:CJG36"/>
    <mergeCell ref="CJH36:CJX36"/>
    <mergeCell ref="BYE36:BYU36"/>
    <mergeCell ref="BYV36:BZL36"/>
    <mergeCell ref="BZM36:CAC36"/>
    <mergeCell ref="CAD36:CAT36"/>
    <mergeCell ref="CAU36:CBK36"/>
    <mergeCell ref="CBL36:CCB36"/>
    <mergeCell ref="CCC36:CCS36"/>
    <mergeCell ref="CCT36:CDJ36"/>
    <mergeCell ref="CDK36:CEA36"/>
    <mergeCell ref="BSH36:BSX36"/>
    <mergeCell ref="BSY36:BTO36"/>
    <mergeCell ref="BTP36:BUF36"/>
    <mergeCell ref="BUG36:BUW36"/>
    <mergeCell ref="BUX36:BVN36"/>
    <mergeCell ref="BVO36:BWE36"/>
    <mergeCell ref="BWF36:BWV36"/>
    <mergeCell ref="BWW36:BXM36"/>
    <mergeCell ref="BXN36:BYD36"/>
    <mergeCell ref="BMK36:BNA36"/>
    <mergeCell ref="BNB36:BNR36"/>
    <mergeCell ref="BNS36:BOI36"/>
    <mergeCell ref="BOJ36:BOZ36"/>
    <mergeCell ref="BPA36:BPQ36"/>
    <mergeCell ref="BPR36:BQH36"/>
    <mergeCell ref="BQI36:BQY36"/>
    <mergeCell ref="BQZ36:BRP36"/>
    <mergeCell ref="BRQ36:BSG36"/>
    <mergeCell ref="BGN36:BHD36"/>
    <mergeCell ref="BHE36:BHU36"/>
    <mergeCell ref="BHV36:BIL36"/>
    <mergeCell ref="BIM36:BJC36"/>
    <mergeCell ref="BJD36:BJT36"/>
    <mergeCell ref="BJU36:BKK36"/>
    <mergeCell ref="BKL36:BLB36"/>
    <mergeCell ref="BLC36:BLS36"/>
    <mergeCell ref="BLT36:BMJ36"/>
    <mergeCell ref="BAQ36:BBG36"/>
    <mergeCell ref="BBH36:BBX36"/>
    <mergeCell ref="BBY36:BCO36"/>
    <mergeCell ref="BCP36:BDF36"/>
    <mergeCell ref="BDG36:BDW36"/>
    <mergeCell ref="BDX36:BEN36"/>
    <mergeCell ref="BEO36:BFE36"/>
    <mergeCell ref="BFF36:BFV36"/>
    <mergeCell ref="BFW36:BGM36"/>
    <mergeCell ref="AUT36:AVJ36"/>
    <mergeCell ref="AVK36:AWA36"/>
    <mergeCell ref="AWB36:AWR36"/>
    <mergeCell ref="AWS36:AXI36"/>
    <mergeCell ref="AXJ36:AXZ36"/>
    <mergeCell ref="AYA36:AYQ36"/>
    <mergeCell ref="AYR36:AZH36"/>
    <mergeCell ref="AZI36:AZY36"/>
    <mergeCell ref="AZZ36:BAP36"/>
    <mergeCell ref="AOW36:APM36"/>
    <mergeCell ref="APN36:AQD36"/>
    <mergeCell ref="AQE36:AQU36"/>
    <mergeCell ref="AQV36:ARL36"/>
    <mergeCell ref="ARM36:ASC36"/>
    <mergeCell ref="ASD36:AST36"/>
    <mergeCell ref="ASU36:ATK36"/>
    <mergeCell ref="ATL36:AUB36"/>
    <mergeCell ref="AUC36:AUS36"/>
    <mergeCell ref="AIZ36:AJP36"/>
    <mergeCell ref="AJQ36:AKG36"/>
    <mergeCell ref="AKH36:AKX36"/>
    <mergeCell ref="AKY36:ALO36"/>
    <mergeCell ref="ALP36:AMF36"/>
    <mergeCell ref="AMG36:AMW36"/>
    <mergeCell ref="AMX36:ANN36"/>
    <mergeCell ref="ANO36:AOE36"/>
    <mergeCell ref="AOF36:AOV36"/>
    <mergeCell ref="ADC36:ADS36"/>
    <mergeCell ref="ADT36:AEJ36"/>
    <mergeCell ref="AEK36:AFA36"/>
    <mergeCell ref="AFB36:AFR36"/>
    <mergeCell ref="AFS36:AGI36"/>
    <mergeCell ref="AGJ36:AGZ36"/>
    <mergeCell ref="AHA36:AHQ36"/>
    <mergeCell ref="AHR36:AIH36"/>
    <mergeCell ref="AII36:AIY36"/>
    <mergeCell ref="XF36:XV36"/>
    <mergeCell ref="XW36:YM36"/>
    <mergeCell ref="YN36:ZD36"/>
    <mergeCell ref="ZE36:ZU36"/>
    <mergeCell ref="ZV36:AAL36"/>
    <mergeCell ref="AAM36:ABC36"/>
    <mergeCell ref="ABD36:ABT36"/>
    <mergeCell ref="ABU36:ACK36"/>
    <mergeCell ref="ACL36:ADB36"/>
    <mergeCell ref="RI36:RY36"/>
    <mergeCell ref="RZ36:SP36"/>
    <mergeCell ref="SQ36:TG36"/>
    <mergeCell ref="TH36:TX36"/>
    <mergeCell ref="TY36:UO36"/>
    <mergeCell ref="UP36:VF36"/>
    <mergeCell ref="VG36:VW36"/>
    <mergeCell ref="VX36:WN36"/>
    <mergeCell ref="WO36:XE36"/>
    <mergeCell ref="LL36:MB36"/>
    <mergeCell ref="MC36:MS36"/>
    <mergeCell ref="MT36:NJ36"/>
    <mergeCell ref="NK36:OA36"/>
    <mergeCell ref="OB36:OR36"/>
    <mergeCell ref="OS36:PI36"/>
    <mergeCell ref="PJ36:PZ36"/>
    <mergeCell ref="QA36:QQ36"/>
    <mergeCell ref="QR36:RH36"/>
    <mergeCell ref="FO36:GE36"/>
    <mergeCell ref="GF36:GV36"/>
    <mergeCell ref="GW36:HM36"/>
    <mergeCell ref="HN36:ID36"/>
    <mergeCell ref="IE36:IU36"/>
    <mergeCell ref="IV36:JL36"/>
    <mergeCell ref="JM36:KC36"/>
    <mergeCell ref="KD36:KT36"/>
    <mergeCell ref="KU36:LK36"/>
    <mergeCell ref="R36:AH36"/>
    <mergeCell ref="AI36:AY36"/>
    <mergeCell ref="AZ36:BP36"/>
    <mergeCell ref="BQ36:CG36"/>
    <mergeCell ref="CH36:CX36"/>
    <mergeCell ref="CY36:DO36"/>
    <mergeCell ref="DP36:EF36"/>
    <mergeCell ref="EG36:EW36"/>
    <mergeCell ref="EX36:FN36"/>
    <mergeCell ref="E48:F48"/>
    <mergeCell ref="G48:H48"/>
    <mergeCell ref="J48:K48"/>
    <mergeCell ref="L48:M48"/>
    <mergeCell ref="O48:P48"/>
    <mergeCell ref="E50:F50"/>
    <mergeCell ref="G50:H50"/>
    <mergeCell ref="J50:K50"/>
    <mergeCell ref="L50:M50"/>
    <mergeCell ref="O50:P50"/>
    <mergeCell ref="E49:F49"/>
    <mergeCell ref="G49:H49"/>
    <mergeCell ref="J49:K49"/>
    <mergeCell ref="L49:M49"/>
    <mergeCell ref="O49:P49"/>
    <mergeCell ref="O46:P46"/>
    <mergeCell ref="E44:F44"/>
    <mergeCell ref="G44:H44"/>
    <mergeCell ref="J43:K43"/>
    <mergeCell ref="L43:M43"/>
    <mergeCell ref="O43:P43"/>
    <mergeCell ref="J47:K47"/>
    <mergeCell ref="L47:M47"/>
    <mergeCell ref="O47:P47"/>
    <mergeCell ref="G43:H43"/>
    <mergeCell ref="E43:F43"/>
    <mergeCell ref="O44:P44"/>
    <mergeCell ref="E45:F45"/>
    <mergeCell ref="G45:H45"/>
    <mergeCell ref="J45:K45"/>
    <mergeCell ref="L45:M45"/>
    <mergeCell ref="O45:P45"/>
    <mergeCell ref="E46:F46"/>
    <mergeCell ref="G46:H46"/>
    <mergeCell ref="J46:K46"/>
    <mergeCell ref="L46:M46"/>
    <mergeCell ref="E47:F47"/>
    <mergeCell ref="G47:H47"/>
    <mergeCell ref="B1:Q1"/>
    <mergeCell ref="B2:Q2"/>
    <mergeCell ref="B39:Q39"/>
    <mergeCell ref="B40:Q40"/>
    <mergeCell ref="A35:Q35"/>
    <mergeCell ref="D3:G3"/>
    <mergeCell ref="A3:C3"/>
    <mergeCell ref="J44:K44"/>
    <mergeCell ref="L44:M44"/>
    <mergeCell ref="A41:C41"/>
    <mergeCell ref="D41:H41"/>
    <mergeCell ref="I41:M41"/>
    <mergeCell ref="N41:Q41"/>
    <mergeCell ref="M3:Q3"/>
    <mergeCell ref="H3:L3"/>
    <mergeCell ref="E42:F42"/>
    <mergeCell ref="G42:H42"/>
    <mergeCell ref="J42:K42"/>
    <mergeCell ref="L42:M42"/>
    <mergeCell ref="O42:P42"/>
    <mergeCell ref="A36:Q36"/>
    <mergeCell ref="A37:Q37"/>
    <mergeCell ref="A38:Q38"/>
    <mergeCell ref="O57:P57"/>
    <mergeCell ref="E59:F59"/>
    <mergeCell ref="E58:F58"/>
    <mergeCell ref="G58:H58"/>
    <mergeCell ref="J58:K58"/>
    <mergeCell ref="L58:M58"/>
    <mergeCell ref="O58:P58"/>
    <mergeCell ref="G59:H59"/>
    <mergeCell ref="J59:K59"/>
    <mergeCell ref="L59:M59"/>
    <mergeCell ref="O59:P59"/>
    <mergeCell ref="E54:F54"/>
    <mergeCell ref="G54:H54"/>
    <mergeCell ref="J54:K54"/>
    <mergeCell ref="L54:M54"/>
    <mergeCell ref="O54:P54"/>
    <mergeCell ref="E51:F51"/>
    <mergeCell ref="G51:H51"/>
    <mergeCell ref="J51:K51"/>
    <mergeCell ref="L51:M51"/>
    <mergeCell ref="O51:P51"/>
    <mergeCell ref="E52:F52"/>
    <mergeCell ref="G52:H52"/>
    <mergeCell ref="J52:K52"/>
    <mergeCell ref="L52:M52"/>
    <mergeCell ref="O52:P52"/>
    <mergeCell ref="J66:K66"/>
    <mergeCell ref="L66:M66"/>
    <mergeCell ref="O66:P66"/>
    <mergeCell ref="E53:F53"/>
    <mergeCell ref="G53:H53"/>
    <mergeCell ref="J53:K53"/>
    <mergeCell ref="L53:M53"/>
    <mergeCell ref="O53:P53"/>
    <mergeCell ref="E55:F55"/>
    <mergeCell ref="G55:H55"/>
    <mergeCell ref="J55:K55"/>
    <mergeCell ref="L55:M55"/>
    <mergeCell ref="O55:P55"/>
    <mergeCell ref="E61:F61"/>
    <mergeCell ref="G61:H61"/>
    <mergeCell ref="J61:K61"/>
    <mergeCell ref="L61:M61"/>
    <mergeCell ref="O61:P61"/>
    <mergeCell ref="E60:F60"/>
    <mergeCell ref="G60:H60"/>
    <mergeCell ref="J60:K60"/>
    <mergeCell ref="L60:M60"/>
    <mergeCell ref="O60:P60"/>
    <mergeCell ref="E56:F56"/>
    <mergeCell ref="G56:H56"/>
    <mergeCell ref="J56:K56"/>
    <mergeCell ref="L56:M56"/>
    <mergeCell ref="O56:P56"/>
    <mergeCell ref="E57:F57"/>
    <mergeCell ref="G57:H57"/>
    <mergeCell ref="J57:K57"/>
    <mergeCell ref="L57:M57"/>
    <mergeCell ref="E64:F64"/>
    <mergeCell ref="G64:H64"/>
    <mergeCell ref="J64:K64"/>
    <mergeCell ref="L64:M64"/>
    <mergeCell ref="O64:P64"/>
    <mergeCell ref="E70:F70"/>
    <mergeCell ref="G70:H70"/>
    <mergeCell ref="J70:K70"/>
    <mergeCell ref="L70:M70"/>
    <mergeCell ref="O70:P70"/>
    <mergeCell ref="E62:F62"/>
    <mergeCell ref="G62:H62"/>
    <mergeCell ref="J62:K62"/>
    <mergeCell ref="L62:M62"/>
    <mergeCell ref="O62:P62"/>
    <mergeCell ref="E63:F63"/>
    <mergeCell ref="G63:H63"/>
    <mergeCell ref="J63:K63"/>
    <mergeCell ref="L63:M63"/>
    <mergeCell ref="O63:P63"/>
    <mergeCell ref="E67:F67"/>
    <mergeCell ref="G67:H67"/>
    <mergeCell ref="J67:K67"/>
    <mergeCell ref="L67:M67"/>
    <mergeCell ref="O67:P67"/>
    <mergeCell ref="E65:F65"/>
    <mergeCell ref="G65:H65"/>
    <mergeCell ref="J65:K65"/>
    <mergeCell ref="L65:M65"/>
    <mergeCell ref="O65:P65"/>
    <mergeCell ref="E66:F66"/>
    <mergeCell ref="G66:H66"/>
    <mergeCell ref="E72:F72"/>
    <mergeCell ref="G72:H72"/>
    <mergeCell ref="J72:K72"/>
    <mergeCell ref="L72:M72"/>
    <mergeCell ref="O72:P72"/>
    <mergeCell ref="E71:F71"/>
    <mergeCell ref="G71:H71"/>
    <mergeCell ref="J71:K71"/>
    <mergeCell ref="L71:M71"/>
    <mergeCell ref="O71:P71"/>
    <mergeCell ref="E69:F69"/>
    <mergeCell ref="G69:H69"/>
    <mergeCell ref="J69:K69"/>
    <mergeCell ref="L69:M69"/>
    <mergeCell ref="O69:P69"/>
    <mergeCell ref="E68:F68"/>
    <mergeCell ref="G68:H68"/>
    <mergeCell ref="J68:K68"/>
    <mergeCell ref="L68:M68"/>
    <mergeCell ref="O68:P68"/>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105"/>
  <sheetViews>
    <sheetView workbookViewId="0">
      <selection activeCell="P75" sqref="P75"/>
    </sheetView>
  </sheetViews>
  <sheetFormatPr defaultColWidth="8.85546875" defaultRowHeight="12.75"/>
  <cols>
    <col min="1" max="1" width="11.7109375" style="1832" customWidth="1"/>
    <col min="2" max="2" width="8" style="1832" customWidth="1"/>
    <col min="3" max="3" width="6.7109375" style="1832" bestFit="1" customWidth="1"/>
    <col min="4" max="4" width="10.28515625" style="1832" customWidth="1"/>
    <col min="5" max="5" width="8.42578125" style="1832" customWidth="1"/>
    <col min="6" max="6" width="5" style="1832" customWidth="1"/>
    <col min="7" max="7" width="16.42578125" style="1832" customWidth="1"/>
    <col min="8" max="8" width="5" style="1832" customWidth="1"/>
    <col min="9" max="9" width="10" style="1832" customWidth="1"/>
    <col min="10" max="10" width="4.7109375" style="1832" customWidth="1"/>
    <col min="11" max="11" width="9.5703125" style="1832" customWidth="1"/>
    <col min="12" max="12" width="4.7109375" style="1832" customWidth="1"/>
    <col min="13" max="13" width="10.5703125" style="1832" bestFit="1" customWidth="1"/>
    <col min="14" max="14" width="7.28515625" style="1832" customWidth="1"/>
    <col min="15" max="15" width="6.5703125" style="1832" bestFit="1" customWidth="1"/>
    <col min="16" max="16" width="4.28515625" style="1832" customWidth="1"/>
    <col min="17" max="17" width="7.42578125" style="1832" customWidth="1"/>
    <col min="18" max="18" width="4.140625" style="1832" customWidth="1"/>
    <col min="19" max="19" width="3.85546875" style="1832" customWidth="1"/>
    <col min="20" max="20" width="9" style="1832" bestFit="1" customWidth="1"/>
    <col min="21" max="21" width="9.28515625" style="1832" bestFit="1" customWidth="1"/>
    <col min="22" max="22" width="9.140625" style="1832" bestFit="1" customWidth="1"/>
    <col min="23" max="16384" width="8.85546875" style="1832"/>
  </cols>
  <sheetData>
    <row r="1" spans="1:28" ht="33.75" customHeight="1">
      <c r="A1" s="1055" t="s">
        <v>36</v>
      </c>
      <c r="B1" s="2907"/>
      <c r="C1" s="4720" t="s">
        <v>138</v>
      </c>
      <c r="D1" s="4721"/>
      <c r="E1" s="4721"/>
      <c r="F1" s="4721"/>
      <c r="G1" s="4721"/>
      <c r="H1" s="4721"/>
      <c r="I1" s="4721"/>
      <c r="J1" s="4721"/>
      <c r="K1" s="4721"/>
      <c r="L1" s="4721"/>
      <c r="M1" s="4721"/>
      <c r="N1" s="4721"/>
      <c r="O1" s="4721"/>
      <c r="P1" s="4721"/>
      <c r="Q1" s="4721"/>
      <c r="R1" s="4722"/>
      <c r="S1" s="2607"/>
      <c r="T1" s="2582"/>
    </row>
    <row r="2" spans="1:28" ht="14.25" customHeight="1" thickBot="1">
      <c r="A2" s="4079"/>
      <c r="B2" s="391"/>
      <c r="C2" s="4723" t="s">
        <v>37</v>
      </c>
      <c r="D2" s="4724"/>
      <c r="E2" s="4724"/>
      <c r="F2" s="4724"/>
      <c r="G2" s="4724"/>
      <c r="H2" s="4724"/>
      <c r="I2" s="4724"/>
      <c r="J2" s="4724"/>
      <c r="K2" s="4724"/>
      <c r="L2" s="4724"/>
      <c r="M2" s="4724"/>
      <c r="N2" s="4724"/>
      <c r="O2" s="4724"/>
      <c r="P2" s="4724"/>
      <c r="Q2" s="4724"/>
      <c r="R2" s="4725"/>
      <c r="S2" s="2607"/>
      <c r="T2" s="2582"/>
    </row>
    <row r="3" spans="1:28" ht="15.75" customHeight="1" thickBot="1">
      <c r="A3" s="4710" t="s">
        <v>230</v>
      </c>
      <c r="B3" s="4728"/>
      <c r="C3" s="4729"/>
      <c r="D3" s="4080"/>
      <c r="E3" s="4081"/>
      <c r="F3" s="4081"/>
      <c r="G3" s="4082" t="s">
        <v>139</v>
      </c>
      <c r="H3" s="4082"/>
      <c r="I3" s="4083"/>
      <c r="J3" s="4083"/>
      <c r="K3" s="4084"/>
      <c r="L3" s="4084"/>
      <c r="M3" s="4084"/>
      <c r="N3" s="4084"/>
      <c r="O3" s="4085"/>
      <c r="P3" s="4085"/>
      <c r="Q3" s="4086"/>
      <c r="R3" s="4087"/>
    </row>
    <row r="4" spans="1:28" ht="68.25" customHeight="1">
      <c r="A4" s="4088" t="s">
        <v>104</v>
      </c>
      <c r="B4" s="4089" t="s">
        <v>233</v>
      </c>
      <c r="C4" s="4090" t="s">
        <v>234</v>
      </c>
      <c r="D4" s="4184" t="s">
        <v>236</v>
      </c>
      <c r="E4" s="4091" t="s">
        <v>140</v>
      </c>
      <c r="F4" s="4092" t="s">
        <v>106</v>
      </c>
      <c r="G4" s="4093" t="s">
        <v>141</v>
      </c>
      <c r="H4" s="4094" t="s">
        <v>106</v>
      </c>
      <c r="I4" s="4095" t="s">
        <v>142</v>
      </c>
      <c r="J4" s="4092" t="s">
        <v>106</v>
      </c>
      <c r="K4" s="4095" t="s">
        <v>143</v>
      </c>
      <c r="L4" s="4092" t="s">
        <v>106</v>
      </c>
      <c r="M4" s="4093" t="s">
        <v>59</v>
      </c>
      <c r="N4" s="4094" t="s">
        <v>106</v>
      </c>
      <c r="O4" s="4093" t="s">
        <v>144</v>
      </c>
      <c r="P4" s="4094" t="s">
        <v>106</v>
      </c>
      <c r="Q4" s="4093" t="s">
        <v>145</v>
      </c>
      <c r="R4" s="4096" t="s">
        <v>106</v>
      </c>
      <c r="X4" s="2154"/>
    </row>
    <row r="5" spans="1:28" ht="13.7" customHeight="1">
      <c r="A5" s="4097" t="s">
        <v>720</v>
      </c>
      <c r="B5" s="4098">
        <v>16300</v>
      </c>
      <c r="C5" s="4099">
        <v>15360</v>
      </c>
      <c r="D5" s="4100">
        <v>4001</v>
      </c>
      <c r="E5" s="4101">
        <v>1231</v>
      </c>
      <c r="F5" s="4157">
        <f>SUM(E5/D5)*100</f>
        <v>30.76730817295676</v>
      </c>
      <c r="G5" s="4101">
        <v>218</v>
      </c>
      <c r="H5" s="4102">
        <f t="shared" ref="H5:H24" si="0">SUM(G5/D5)*100</f>
        <v>5.448637840539865</v>
      </c>
      <c r="I5" s="4103">
        <v>127</v>
      </c>
      <c r="J5" s="4104">
        <f t="shared" ref="J5:J24" si="1">SUM(I5/D5)*100</f>
        <v>3.1742064483879027</v>
      </c>
      <c r="K5" s="4101">
        <v>903</v>
      </c>
      <c r="L5" s="4157">
        <f>SUM(K5/D5)*100</f>
        <v>22.569357660584856</v>
      </c>
      <c r="M5" s="4101">
        <v>567</v>
      </c>
      <c r="N5" s="4175">
        <f t="shared" ref="N5:N24" si="2">SUM(M5/D5)*100</f>
        <v>14.17145713571607</v>
      </c>
      <c r="O5" s="4105">
        <v>938</v>
      </c>
      <c r="P5" s="4157">
        <f t="shared" ref="P5:P24" si="3">SUM(O5/D5)*100</f>
        <v>23.444138965258684</v>
      </c>
      <c r="Q5" s="4101">
        <v>17</v>
      </c>
      <c r="R5" s="4177">
        <f t="shared" ref="R5:R24" si="4">SUM(Q5/D5)*100</f>
        <v>0.42489377655586097</v>
      </c>
      <c r="T5" s="1831"/>
    </row>
    <row r="6" spans="1:28" ht="13.7" customHeight="1">
      <c r="A6" s="4106" t="s">
        <v>641</v>
      </c>
      <c r="B6" s="4107">
        <v>16350</v>
      </c>
      <c r="C6" s="4108">
        <v>15395</v>
      </c>
      <c r="D6" s="4109">
        <v>4008</v>
      </c>
      <c r="E6" s="4110">
        <v>1234</v>
      </c>
      <c r="F6" s="4158">
        <f t="shared" ref="F6:F24" si="5">SUM(E6/D6)*100</f>
        <v>30.788423153692612</v>
      </c>
      <c r="G6" s="4110">
        <v>214</v>
      </c>
      <c r="H6" s="2636">
        <f t="shared" si="0"/>
        <v>5.3393213572854297</v>
      </c>
      <c r="I6" s="4110">
        <v>130</v>
      </c>
      <c r="J6" s="2636">
        <f t="shared" si="1"/>
        <v>3.243512974051896</v>
      </c>
      <c r="K6" s="4110">
        <v>907</v>
      </c>
      <c r="L6" s="4158">
        <f t="shared" ref="L6:L24" si="6">SUM(K6/D6)*100</f>
        <v>22.629740518962077</v>
      </c>
      <c r="M6" s="4110">
        <v>565</v>
      </c>
      <c r="N6" s="4158">
        <f t="shared" si="2"/>
        <v>14.09680638722555</v>
      </c>
      <c r="O6" s="4110">
        <v>939</v>
      </c>
      <c r="P6" s="4158">
        <f t="shared" si="3"/>
        <v>23.428143712574851</v>
      </c>
      <c r="Q6" s="4112">
        <v>19</v>
      </c>
      <c r="R6" s="4178">
        <f t="shared" si="4"/>
        <v>0.47405189620758487</v>
      </c>
      <c r="T6" s="1831"/>
    </row>
    <row r="7" spans="1:28" ht="13.7" customHeight="1">
      <c r="A7" s="4106" t="s">
        <v>654</v>
      </c>
      <c r="B7" s="4107">
        <v>16380</v>
      </c>
      <c r="C7" s="4108">
        <v>15430</v>
      </c>
      <c r="D7" s="4109">
        <v>4009</v>
      </c>
      <c r="E7" s="4110">
        <v>1240</v>
      </c>
      <c r="F7" s="4158">
        <f t="shared" si="5"/>
        <v>30.930406585183341</v>
      </c>
      <c r="G7" s="4110">
        <v>213</v>
      </c>
      <c r="H7" s="4111">
        <f t="shared" si="0"/>
        <v>5.3130456472935892</v>
      </c>
      <c r="I7" s="4110">
        <v>130</v>
      </c>
      <c r="J7" s="2636">
        <f t="shared" si="1"/>
        <v>3.2427039161885758</v>
      </c>
      <c r="K7" s="4110">
        <v>903</v>
      </c>
      <c r="L7" s="4158">
        <f t="shared" si="6"/>
        <v>22.524320279371416</v>
      </c>
      <c r="M7" s="4110">
        <v>562</v>
      </c>
      <c r="N7" s="4158">
        <f t="shared" si="2"/>
        <v>14.018458468445996</v>
      </c>
      <c r="O7" s="4110">
        <v>943</v>
      </c>
      <c r="P7" s="4158">
        <f t="shared" si="3"/>
        <v>23.522075330506361</v>
      </c>
      <c r="Q7" s="4112">
        <v>18</v>
      </c>
      <c r="R7" s="4178">
        <f t="shared" si="4"/>
        <v>0.4489897730107259</v>
      </c>
      <c r="T7" s="1831"/>
    </row>
    <row r="8" spans="1:28" ht="13.7" customHeight="1">
      <c r="A8" s="4113" t="s">
        <v>655</v>
      </c>
      <c r="B8" s="4114">
        <v>16335</v>
      </c>
      <c r="C8" s="4115">
        <v>15376</v>
      </c>
      <c r="D8" s="4116">
        <v>4007</v>
      </c>
      <c r="E8" s="4117">
        <v>1231</v>
      </c>
      <c r="F8" s="4118">
        <f t="shared" si="5"/>
        <v>30.721237833790866</v>
      </c>
      <c r="G8" s="4119">
        <v>213</v>
      </c>
      <c r="H8" s="4120">
        <f t="shared" si="0"/>
        <v>5.3156975293236837</v>
      </c>
      <c r="I8" s="4119">
        <v>131</v>
      </c>
      <c r="J8" s="4120">
        <f t="shared" si="1"/>
        <v>3.2692787621662092</v>
      </c>
      <c r="K8" s="4119">
        <v>921</v>
      </c>
      <c r="L8" s="4159">
        <f t="shared" si="6"/>
        <v>22.984776640878462</v>
      </c>
      <c r="M8" s="4119">
        <v>558</v>
      </c>
      <c r="N8" s="4159">
        <f t="shared" si="2"/>
        <v>13.925630147242327</v>
      </c>
      <c r="O8" s="4119">
        <v>943</v>
      </c>
      <c r="P8" s="4159">
        <f t="shared" si="3"/>
        <v>23.533815822310956</v>
      </c>
      <c r="Q8" s="4119">
        <v>10</v>
      </c>
      <c r="R8" s="4179">
        <f t="shared" si="4"/>
        <v>0.24956326428749687</v>
      </c>
      <c r="T8" s="1831"/>
    </row>
    <row r="9" spans="1:28" ht="13.7" customHeight="1">
      <c r="A9" s="4106" t="s">
        <v>730</v>
      </c>
      <c r="B9" s="4107">
        <v>16163</v>
      </c>
      <c r="C9" s="4108">
        <v>15213</v>
      </c>
      <c r="D9" s="4121">
        <v>3957</v>
      </c>
      <c r="E9" s="4110">
        <v>1166</v>
      </c>
      <c r="F9" s="4122">
        <f t="shared" si="5"/>
        <v>29.466767753348496</v>
      </c>
      <c r="G9" s="4112">
        <v>212</v>
      </c>
      <c r="H9" s="4123">
        <f t="shared" si="0"/>
        <v>5.3575941369724536</v>
      </c>
      <c r="I9" s="4112">
        <v>128</v>
      </c>
      <c r="J9" s="4123">
        <f t="shared" si="1"/>
        <v>3.2347738185494057</v>
      </c>
      <c r="K9" s="4112">
        <v>927</v>
      </c>
      <c r="L9" s="4158">
        <f t="shared" si="6"/>
        <v>23.426838514025778</v>
      </c>
      <c r="M9" s="4112">
        <v>571</v>
      </c>
      <c r="N9" s="4158">
        <f t="shared" si="2"/>
        <v>14.43012383118524</v>
      </c>
      <c r="O9" s="4112">
        <v>945</v>
      </c>
      <c r="P9" s="4158">
        <f t="shared" si="3"/>
        <v>23.881728582259289</v>
      </c>
      <c r="Q9" s="4112">
        <v>0</v>
      </c>
      <c r="R9" s="4178">
        <f t="shared" si="4"/>
        <v>0</v>
      </c>
      <c r="T9" s="3096"/>
    </row>
    <row r="10" spans="1:28" ht="13.7" customHeight="1">
      <c r="A10" s="4106" t="s">
        <v>723</v>
      </c>
      <c r="B10" s="4107">
        <v>16246</v>
      </c>
      <c r="C10" s="4108">
        <v>15268</v>
      </c>
      <c r="D10" s="4109">
        <v>3982</v>
      </c>
      <c r="E10" s="4110">
        <v>1172</v>
      </c>
      <c r="F10" s="4122">
        <f t="shared" si="5"/>
        <v>29.432446007031643</v>
      </c>
      <c r="G10" s="4112">
        <v>213</v>
      </c>
      <c r="H10" s="4111">
        <f t="shared" si="0"/>
        <v>5.3490708186840781</v>
      </c>
      <c r="I10" s="4112">
        <v>132</v>
      </c>
      <c r="J10" s="4111">
        <f t="shared" si="1"/>
        <v>3.3149171270718232</v>
      </c>
      <c r="K10" s="4112">
        <v>930</v>
      </c>
      <c r="L10" s="4160">
        <f t="shared" si="6"/>
        <v>23.355097940733298</v>
      </c>
      <c r="M10" s="4112">
        <v>572</v>
      </c>
      <c r="N10" s="4160">
        <f t="shared" si="2"/>
        <v>14.3646408839779</v>
      </c>
      <c r="O10" s="4112">
        <v>951</v>
      </c>
      <c r="P10" s="4160">
        <f t="shared" si="3"/>
        <v>23.882471120040179</v>
      </c>
      <c r="Q10" s="4112">
        <v>4</v>
      </c>
      <c r="R10" s="4178">
        <f t="shared" si="4"/>
        <v>0.10045203415369162</v>
      </c>
      <c r="T10" s="3096"/>
    </row>
    <row r="11" spans="1:28" ht="13.7" customHeight="1">
      <c r="A11" s="4124" t="s">
        <v>724</v>
      </c>
      <c r="B11" s="4107">
        <v>16260</v>
      </c>
      <c r="C11" s="4108">
        <v>15305</v>
      </c>
      <c r="D11" s="4109">
        <v>3996</v>
      </c>
      <c r="E11" s="4110">
        <v>1164</v>
      </c>
      <c r="F11" s="4112">
        <f t="shared" si="5"/>
        <v>29.129129129129126</v>
      </c>
      <c r="G11" s="4112">
        <v>213</v>
      </c>
      <c r="H11" s="4111">
        <f t="shared" si="0"/>
        <v>5.3303303303303302</v>
      </c>
      <c r="I11" s="4112">
        <v>140</v>
      </c>
      <c r="J11" s="4111">
        <f t="shared" si="1"/>
        <v>3.5035035035035036</v>
      </c>
      <c r="K11" s="4112">
        <v>930</v>
      </c>
      <c r="L11" s="4160">
        <f t="shared" si="6"/>
        <v>23.273273273273272</v>
      </c>
      <c r="M11" s="4112">
        <v>577</v>
      </c>
      <c r="N11" s="4160">
        <f t="shared" si="2"/>
        <v>14.43943943943944</v>
      </c>
      <c r="O11" s="4112">
        <v>965</v>
      </c>
      <c r="P11" s="4160">
        <f t="shared" si="3"/>
        <v>24.149149149149149</v>
      </c>
      <c r="Q11" s="4112">
        <v>7</v>
      </c>
      <c r="R11" s="4178">
        <f t="shared" si="4"/>
        <v>0.17517517517517517</v>
      </c>
      <c r="T11" s="3096"/>
    </row>
    <row r="12" spans="1:28" ht="13.7" customHeight="1">
      <c r="A12" s="4125" t="s">
        <v>763</v>
      </c>
      <c r="B12" s="4114">
        <v>16103</v>
      </c>
      <c r="C12" s="4115">
        <v>15186</v>
      </c>
      <c r="D12" s="4116">
        <v>3984</v>
      </c>
      <c r="E12" s="4117">
        <v>1154</v>
      </c>
      <c r="F12" s="4119">
        <f t="shared" si="5"/>
        <v>28.96586345381526</v>
      </c>
      <c r="G12" s="4119">
        <v>211</v>
      </c>
      <c r="H12" s="4120">
        <f t="shared" si="0"/>
        <v>5.296184738955823</v>
      </c>
      <c r="I12" s="4119">
        <v>140</v>
      </c>
      <c r="J12" s="4120">
        <f t="shared" si="1"/>
        <v>3.5140562248995986</v>
      </c>
      <c r="K12" s="4119">
        <v>917</v>
      </c>
      <c r="L12" s="4161">
        <f t="shared" si="6"/>
        <v>23.01706827309237</v>
      </c>
      <c r="M12" s="4119">
        <v>584</v>
      </c>
      <c r="N12" s="4161">
        <f t="shared" si="2"/>
        <v>14.65863453815261</v>
      </c>
      <c r="O12" s="4119">
        <v>974</v>
      </c>
      <c r="P12" s="4161">
        <f t="shared" si="3"/>
        <v>24.447791164658632</v>
      </c>
      <c r="Q12" s="4119">
        <v>4</v>
      </c>
      <c r="R12" s="4179">
        <f t="shared" si="4"/>
        <v>0.1004016064257028</v>
      </c>
      <c r="T12" s="3096"/>
    </row>
    <row r="13" spans="1:28" ht="13.7" customHeight="1">
      <c r="A13" s="4106" t="s">
        <v>766</v>
      </c>
      <c r="B13" s="4107">
        <v>15889</v>
      </c>
      <c r="C13" s="4108">
        <v>15018</v>
      </c>
      <c r="D13" s="4121">
        <v>3932</v>
      </c>
      <c r="E13" s="4110">
        <v>1122</v>
      </c>
      <c r="F13" s="4122">
        <f t="shared" si="5"/>
        <v>28.535096642929808</v>
      </c>
      <c r="G13" s="4112">
        <v>214</v>
      </c>
      <c r="H13" s="4123">
        <f t="shared" si="0"/>
        <v>5.4425228891149544</v>
      </c>
      <c r="I13" s="4112">
        <v>137</v>
      </c>
      <c r="J13" s="4123">
        <f t="shared" si="1"/>
        <v>3.4842319430315363</v>
      </c>
      <c r="K13" s="4112">
        <v>901</v>
      </c>
      <c r="L13" s="4158">
        <f t="shared" si="6"/>
        <v>22.914547304170902</v>
      </c>
      <c r="M13" s="4112">
        <v>584</v>
      </c>
      <c r="N13" s="4158">
        <f t="shared" si="2"/>
        <v>14.852492370295014</v>
      </c>
      <c r="O13" s="4112">
        <v>969</v>
      </c>
      <c r="P13" s="4158">
        <f t="shared" si="3"/>
        <v>24.643947100712104</v>
      </c>
      <c r="Q13" s="4112">
        <v>5</v>
      </c>
      <c r="R13" s="4178">
        <f t="shared" si="4"/>
        <v>0.12716174974567651</v>
      </c>
      <c r="T13" s="3096"/>
    </row>
    <row r="14" spans="1:28" ht="13.7" customHeight="1">
      <c r="A14" s="4106" t="s">
        <v>747</v>
      </c>
      <c r="B14" s="4107">
        <v>15954</v>
      </c>
      <c r="C14" s="4108">
        <v>15057</v>
      </c>
      <c r="D14" s="4109">
        <v>3950</v>
      </c>
      <c r="E14" s="4110">
        <v>1130</v>
      </c>
      <c r="F14" s="4122">
        <f t="shared" si="5"/>
        <v>28.607594936708864</v>
      </c>
      <c r="G14" s="4112">
        <v>212</v>
      </c>
      <c r="H14" s="4111">
        <f t="shared" si="0"/>
        <v>5.3670886075949369</v>
      </c>
      <c r="I14" s="4112">
        <v>138</v>
      </c>
      <c r="J14" s="4111">
        <f t="shared" si="1"/>
        <v>3.4936708860759493</v>
      </c>
      <c r="K14" s="4112">
        <v>898</v>
      </c>
      <c r="L14" s="4160">
        <f t="shared" si="6"/>
        <v>22.734177215189874</v>
      </c>
      <c r="M14" s="4112">
        <v>597</v>
      </c>
      <c r="N14" s="4160">
        <f t="shared" si="2"/>
        <v>15.113924050632912</v>
      </c>
      <c r="O14" s="4112">
        <v>973</v>
      </c>
      <c r="P14" s="4160">
        <f t="shared" si="3"/>
        <v>24.632911392405063</v>
      </c>
      <c r="Q14" s="4112">
        <v>2</v>
      </c>
      <c r="R14" s="4178">
        <f t="shared" si="4"/>
        <v>5.0632911392405069E-2</v>
      </c>
      <c r="T14" s="3096"/>
    </row>
    <row r="15" spans="1:28" ht="13.5" customHeight="1">
      <c r="A15" s="4124" t="s">
        <v>797</v>
      </c>
      <c r="B15" s="4107">
        <v>15932</v>
      </c>
      <c r="C15" s="4108">
        <v>15028</v>
      </c>
      <c r="D15" s="4109">
        <v>3954</v>
      </c>
      <c r="E15" s="4110">
        <v>1127</v>
      </c>
      <c r="F15" s="4112">
        <f t="shared" si="5"/>
        <v>28.502781992918564</v>
      </c>
      <c r="G15" s="4112">
        <v>214</v>
      </c>
      <c r="H15" s="4111">
        <f t="shared" si="0"/>
        <v>5.4122407688416789</v>
      </c>
      <c r="I15" s="4112">
        <v>138</v>
      </c>
      <c r="J15" s="4111">
        <f t="shared" si="1"/>
        <v>3.4901365705614569</v>
      </c>
      <c r="K15" s="4112">
        <v>893</v>
      </c>
      <c r="L15" s="4160">
        <f t="shared" si="6"/>
        <v>22.584724329792614</v>
      </c>
      <c r="M15" s="4112">
        <v>595</v>
      </c>
      <c r="N15" s="4160">
        <f t="shared" si="2"/>
        <v>15.048052604957004</v>
      </c>
      <c r="O15" s="4112">
        <v>985</v>
      </c>
      <c r="P15" s="4160">
        <f t="shared" si="3"/>
        <v>24.911482043500254</v>
      </c>
      <c r="Q15" s="4112">
        <v>2</v>
      </c>
      <c r="R15" s="4178">
        <f t="shared" si="4"/>
        <v>5.0581689428426911E-2</v>
      </c>
      <c r="T15" s="1831"/>
    </row>
    <row r="16" spans="1:28" ht="13.5" customHeight="1">
      <c r="A16" s="4125" t="s">
        <v>749</v>
      </c>
      <c r="B16" s="4114">
        <v>15688</v>
      </c>
      <c r="C16" s="4115">
        <v>14803</v>
      </c>
      <c r="D16" s="4116">
        <v>3899</v>
      </c>
      <c r="E16" s="4117">
        <v>1106</v>
      </c>
      <c r="F16" s="4119">
        <f t="shared" si="5"/>
        <v>28.366247755834827</v>
      </c>
      <c r="G16" s="4119">
        <v>207</v>
      </c>
      <c r="H16" s="4120">
        <f t="shared" si="0"/>
        <v>5.3090536034880742</v>
      </c>
      <c r="I16" s="4119">
        <v>134</v>
      </c>
      <c r="J16" s="4120">
        <f t="shared" si="1"/>
        <v>3.4367786611951785</v>
      </c>
      <c r="K16" s="4119">
        <v>884</v>
      </c>
      <c r="L16" s="4161">
        <f t="shared" si="6"/>
        <v>22.672480123108489</v>
      </c>
      <c r="M16" s="4119">
        <v>595</v>
      </c>
      <c r="N16" s="4161">
        <f t="shared" si="2"/>
        <v>15.260323159784562</v>
      </c>
      <c r="O16" s="4119">
        <v>970</v>
      </c>
      <c r="P16" s="4161">
        <f t="shared" si="3"/>
        <v>24.878173890741216</v>
      </c>
      <c r="Q16" s="4119">
        <v>3</v>
      </c>
      <c r="R16" s="4179">
        <f t="shared" si="4"/>
        <v>7.6942805847653242E-2</v>
      </c>
      <c r="T16" s="1831"/>
      <c r="X16" s="2154"/>
      <c r="AB16" s="1831"/>
    </row>
    <row r="17" spans="1:28" ht="13.5" customHeight="1">
      <c r="A17" s="4106" t="s">
        <v>859</v>
      </c>
      <c r="B17" s="4107">
        <v>15445</v>
      </c>
      <c r="C17" s="4108">
        <v>14599</v>
      </c>
      <c r="D17" s="4109">
        <v>3818</v>
      </c>
      <c r="E17" s="4110">
        <v>1057</v>
      </c>
      <c r="F17" s="4112">
        <f t="shared" si="5"/>
        <v>27.684651650078575</v>
      </c>
      <c r="G17" s="4112">
        <v>202</v>
      </c>
      <c r="H17" s="4111">
        <f t="shared" si="0"/>
        <v>5.2907281299109483</v>
      </c>
      <c r="I17" s="4112">
        <v>135</v>
      </c>
      <c r="J17" s="4111">
        <f t="shared" si="1"/>
        <v>3.535882661079099</v>
      </c>
      <c r="K17" s="4112">
        <v>873</v>
      </c>
      <c r="L17" s="4160">
        <f t="shared" si="6"/>
        <v>22.86537454164484</v>
      </c>
      <c r="M17" s="4112">
        <v>589</v>
      </c>
      <c r="N17" s="4160">
        <f t="shared" si="2"/>
        <v>15.426925091671032</v>
      </c>
      <c r="O17" s="4112">
        <v>959</v>
      </c>
      <c r="P17" s="4160">
        <f t="shared" si="3"/>
        <v>25.117862755369302</v>
      </c>
      <c r="Q17" s="4112">
        <v>3</v>
      </c>
      <c r="R17" s="4178">
        <f t="shared" si="4"/>
        <v>7.8575170246202197E-2</v>
      </c>
      <c r="T17" s="1831"/>
      <c r="AB17" s="1831"/>
    </row>
    <row r="18" spans="1:28" ht="13.5" customHeight="1">
      <c r="A18" s="4106" t="s">
        <v>817</v>
      </c>
      <c r="B18" s="4126">
        <v>15440</v>
      </c>
      <c r="C18" s="4127">
        <v>14575</v>
      </c>
      <c r="D18" s="4128">
        <v>3814</v>
      </c>
      <c r="E18" s="4110">
        <v>1043</v>
      </c>
      <c r="F18" s="4112">
        <f t="shared" si="5"/>
        <v>27.346617724174095</v>
      </c>
      <c r="G18" s="4112">
        <v>201</v>
      </c>
      <c r="H18" s="4111">
        <f t="shared" si="0"/>
        <v>5.2700576822233876</v>
      </c>
      <c r="I18" s="4112">
        <v>136</v>
      </c>
      <c r="J18" s="4111">
        <f t="shared" si="1"/>
        <v>3.5658101730466698</v>
      </c>
      <c r="K18" s="4112">
        <v>876</v>
      </c>
      <c r="L18" s="4160">
        <f t="shared" si="6"/>
        <v>22.968012585212374</v>
      </c>
      <c r="M18" s="4112">
        <v>588</v>
      </c>
      <c r="N18" s="4160">
        <f t="shared" si="2"/>
        <v>15.416885159937074</v>
      </c>
      <c r="O18" s="4112">
        <v>969</v>
      </c>
      <c r="P18" s="4160">
        <f t="shared" si="3"/>
        <v>25.406397482957527</v>
      </c>
      <c r="Q18" s="4112">
        <v>1</v>
      </c>
      <c r="R18" s="4178">
        <f t="shared" si="4"/>
        <v>2.6219192448872573E-2</v>
      </c>
      <c r="T18" s="1831"/>
      <c r="U18" s="1831"/>
      <c r="AB18" s="1831"/>
    </row>
    <row r="19" spans="1:28" ht="13.5" customHeight="1">
      <c r="A19" s="4124" t="s">
        <v>860</v>
      </c>
      <c r="B19" s="4126">
        <v>15463</v>
      </c>
      <c r="C19" s="4127">
        <v>14578</v>
      </c>
      <c r="D19" s="4128">
        <v>3804</v>
      </c>
      <c r="E19" s="4110">
        <v>1025</v>
      </c>
      <c r="F19" s="4112">
        <f t="shared" si="5"/>
        <v>26.945320715036804</v>
      </c>
      <c r="G19" s="4112">
        <v>201</v>
      </c>
      <c r="H19" s="4111">
        <f t="shared" si="0"/>
        <v>5.2839116719242902</v>
      </c>
      <c r="I19" s="4112">
        <v>138</v>
      </c>
      <c r="J19" s="4111">
        <f t="shared" si="1"/>
        <v>3.6277602523659311</v>
      </c>
      <c r="K19" s="4112">
        <v>871</v>
      </c>
      <c r="L19" s="4160">
        <f t="shared" si="6"/>
        <v>22.89695057833859</v>
      </c>
      <c r="M19" s="4112">
        <v>591</v>
      </c>
      <c r="N19" s="4160">
        <f t="shared" si="2"/>
        <v>15.53627760252366</v>
      </c>
      <c r="O19" s="4112">
        <v>978</v>
      </c>
      <c r="P19" s="4160">
        <f t="shared" si="3"/>
        <v>25.709779179810727</v>
      </c>
      <c r="Q19" s="4112">
        <v>0</v>
      </c>
      <c r="R19" s="4178">
        <f t="shared" si="4"/>
        <v>0</v>
      </c>
      <c r="T19" s="1831"/>
      <c r="U19" s="1831"/>
      <c r="V19" s="1831"/>
      <c r="AB19" s="1831"/>
    </row>
    <row r="20" spans="1:28" ht="13.5" customHeight="1">
      <c r="A20" s="4125" t="s">
        <v>818</v>
      </c>
      <c r="B20" s="4129">
        <v>15383</v>
      </c>
      <c r="C20" s="4130">
        <v>14493</v>
      </c>
      <c r="D20" s="4131">
        <v>3773</v>
      </c>
      <c r="E20" s="4117">
        <v>1021</v>
      </c>
      <c r="F20" s="4119">
        <f t="shared" si="5"/>
        <v>27.060694407633186</v>
      </c>
      <c r="G20" s="4119">
        <v>193</v>
      </c>
      <c r="H20" s="4120">
        <f t="shared" si="0"/>
        <v>5.1152928703949119</v>
      </c>
      <c r="I20" s="4119">
        <v>137</v>
      </c>
      <c r="J20" s="4120">
        <f t="shared" si="1"/>
        <v>3.6310628147362842</v>
      </c>
      <c r="K20" s="4119">
        <v>856</v>
      </c>
      <c r="L20" s="4161">
        <f t="shared" si="6"/>
        <v>22.687516565067586</v>
      </c>
      <c r="M20" s="4119">
        <v>588</v>
      </c>
      <c r="N20" s="4161">
        <f t="shared" si="2"/>
        <v>15.584415584415584</v>
      </c>
      <c r="O20" s="4119">
        <v>976</v>
      </c>
      <c r="P20" s="4161">
        <f t="shared" si="3"/>
        <v>25.86800954147893</v>
      </c>
      <c r="Q20" s="4119">
        <v>2</v>
      </c>
      <c r="R20" s="4179">
        <f t="shared" si="4"/>
        <v>5.3008216273522389E-2</v>
      </c>
      <c r="T20" s="1831"/>
      <c r="U20" s="1831"/>
      <c r="V20" s="1831"/>
      <c r="AB20" s="1831"/>
    </row>
    <row r="21" spans="1:28" ht="13.5" customHeight="1">
      <c r="A21" s="4132" t="s">
        <v>866</v>
      </c>
      <c r="B21" s="4126">
        <v>15201</v>
      </c>
      <c r="C21" s="4127">
        <v>14337</v>
      </c>
      <c r="D21" s="4128">
        <v>3392</v>
      </c>
      <c r="E21" s="4110">
        <v>985</v>
      </c>
      <c r="F21" s="4112">
        <f t="shared" si="5"/>
        <v>29.038915094339622</v>
      </c>
      <c r="G21" s="4112">
        <v>138</v>
      </c>
      <c r="H21" s="4111">
        <f t="shared" si="0"/>
        <v>4.0683962264150946</v>
      </c>
      <c r="I21" s="4112">
        <v>76</v>
      </c>
      <c r="J21" s="4111">
        <f t="shared" si="1"/>
        <v>2.2405660377358489</v>
      </c>
      <c r="K21" s="4112">
        <v>771</v>
      </c>
      <c r="L21" s="4160">
        <f t="shared" si="6"/>
        <v>22.72995283018868</v>
      </c>
      <c r="M21" s="4112">
        <v>543</v>
      </c>
      <c r="N21" s="4160">
        <f t="shared" si="2"/>
        <v>16.008254716981131</v>
      </c>
      <c r="O21" s="4112">
        <v>877</v>
      </c>
      <c r="P21" s="4160">
        <f t="shared" si="3"/>
        <v>25.854952830188676</v>
      </c>
      <c r="Q21" s="4112">
        <v>2</v>
      </c>
      <c r="R21" s="4178">
        <f t="shared" si="4"/>
        <v>5.8962264150943397E-2</v>
      </c>
      <c r="T21" s="1831"/>
      <c r="U21" s="1831"/>
      <c r="V21" s="1831"/>
      <c r="AB21" s="1831"/>
    </row>
    <row r="22" spans="1:28" ht="13.5" customHeight="1">
      <c r="A22" s="4133" t="s">
        <v>873</v>
      </c>
      <c r="B22" s="4126">
        <v>15239</v>
      </c>
      <c r="C22" s="4127">
        <v>14355</v>
      </c>
      <c r="D22" s="4128">
        <v>3402</v>
      </c>
      <c r="E22" s="4110">
        <v>983</v>
      </c>
      <c r="F22" s="4112">
        <f t="shared" si="5"/>
        <v>28.894767783656672</v>
      </c>
      <c r="G22" s="4112">
        <v>137</v>
      </c>
      <c r="H22" s="4111">
        <f t="shared" si="0"/>
        <v>4.0270429159318049</v>
      </c>
      <c r="I22" s="4112">
        <v>74</v>
      </c>
      <c r="J22" s="4111">
        <f t="shared" si="1"/>
        <v>2.1751910640799532</v>
      </c>
      <c r="K22" s="4112">
        <v>775</v>
      </c>
      <c r="L22" s="4160">
        <f t="shared" si="6"/>
        <v>22.78071722516167</v>
      </c>
      <c r="M22" s="4112">
        <v>545</v>
      </c>
      <c r="N22" s="4160">
        <f t="shared" si="2"/>
        <v>16.019988242210463</v>
      </c>
      <c r="O22" s="4112">
        <v>886</v>
      </c>
      <c r="P22" s="4160">
        <f t="shared" si="3"/>
        <v>26.0435038212816</v>
      </c>
      <c r="Q22" s="4112">
        <v>2</v>
      </c>
      <c r="R22" s="4178">
        <f t="shared" si="4"/>
        <v>5.8788947677836566E-2</v>
      </c>
      <c r="T22" s="1831"/>
      <c r="U22" s="1831"/>
      <c r="V22" s="1831"/>
      <c r="AB22" s="1831"/>
    </row>
    <row r="23" spans="1:28" ht="13.5" customHeight="1">
      <c r="A23" s="4133" t="s">
        <v>860</v>
      </c>
      <c r="B23" s="4126">
        <v>15221</v>
      </c>
      <c r="C23" s="4127">
        <v>14316</v>
      </c>
      <c r="D23" s="4128">
        <v>3404</v>
      </c>
      <c r="E23" s="4110">
        <v>977</v>
      </c>
      <c r="F23" s="4112">
        <f t="shared" si="5"/>
        <v>28.701527614571091</v>
      </c>
      <c r="G23" s="4112">
        <v>138</v>
      </c>
      <c r="H23" s="4111">
        <f t="shared" si="0"/>
        <v>4.0540540540540544</v>
      </c>
      <c r="I23" s="4112">
        <v>67</v>
      </c>
      <c r="J23" s="4111">
        <f t="shared" si="1"/>
        <v>1.9682726204465335</v>
      </c>
      <c r="K23" s="4112">
        <v>778</v>
      </c>
      <c r="L23" s="4160">
        <f t="shared" si="6"/>
        <v>22.855464159811987</v>
      </c>
      <c r="M23" s="4112">
        <v>552</v>
      </c>
      <c r="N23" s="4160">
        <f t="shared" si="2"/>
        <v>16.216216216216218</v>
      </c>
      <c r="O23" s="4112">
        <v>892</v>
      </c>
      <c r="P23" s="4160">
        <f t="shared" si="3"/>
        <v>26.204465334900117</v>
      </c>
      <c r="Q23" s="4112">
        <v>0</v>
      </c>
      <c r="R23" s="4180">
        <f t="shared" si="4"/>
        <v>0</v>
      </c>
      <c r="T23" s="1831"/>
      <c r="U23" s="1831"/>
      <c r="V23" s="1831"/>
      <c r="AB23" s="1831"/>
    </row>
    <row r="24" spans="1:28" ht="13.5" customHeight="1">
      <c r="A24" s="4125" t="s">
        <v>874</v>
      </c>
      <c r="B24" s="4129">
        <v>15064</v>
      </c>
      <c r="C24" s="4130">
        <v>14193</v>
      </c>
      <c r="D24" s="4131">
        <v>3374</v>
      </c>
      <c r="E24" s="4117">
        <v>965</v>
      </c>
      <c r="F24" s="4119">
        <f t="shared" si="5"/>
        <v>28.601066982809719</v>
      </c>
      <c r="G24" s="4119">
        <v>136</v>
      </c>
      <c r="H24" s="4120">
        <f t="shared" si="0"/>
        <v>4.0308239478363959</v>
      </c>
      <c r="I24" s="4119">
        <v>67</v>
      </c>
      <c r="J24" s="4120">
        <f t="shared" si="1"/>
        <v>1.9857735625370478</v>
      </c>
      <c r="K24" s="4119">
        <v>768</v>
      </c>
      <c r="L24" s="4161">
        <f t="shared" si="6"/>
        <v>22.762299940723178</v>
      </c>
      <c r="M24" s="4119">
        <v>542</v>
      </c>
      <c r="N24" s="4161">
        <f t="shared" si="2"/>
        <v>16.064018968583284</v>
      </c>
      <c r="O24" s="4119">
        <v>893</v>
      </c>
      <c r="P24" s="4161">
        <f t="shared" si="3"/>
        <v>26.467101363366925</v>
      </c>
      <c r="Q24" s="4119">
        <v>3</v>
      </c>
      <c r="R24" s="4179">
        <f t="shared" si="4"/>
        <v>8.8915234143449914E-2</v>
      </c>
      <c r="T24" s="1831"/>
      <c r="U24" s="1831"/>
      <c r="V24" s="1831"/>
      <c r="AB24" s="1831"/>
    </row>
    <row r="25" spans="1:28" ht="13.5" customHeight="1">
      <c r="A25" s="4132" t="s">
        <v>912</v>
      </c>
      <c r="B25" s="4126">
        <v>14953</v>
      </c>
      <c r="C25" s="4127">
        <v>14066</v>
      </c>
      <c r="D25" s="4128">
        <v>3322</v>
      </c>
      <c r="E25" s="4110">
        <v>936</v>
      </c>
      <c r="F25" s="4112">
        <f>SUM(E25/D25)*100</f>
        <v>28.175797712221552</v>
      </c>
      <c r="G25" s="4112">
        <v>129</v>
      </c>
      <c r="H25" s="4111">
        <f>SUM(G25/D25)*100</f>
        <v>3.8832028898254065</v>
      </c>
      <c r="I25" s="4112">
        <v>66</v>
      </c>
      <c r="J25" s="4111">
        <f t="shared" ref="J25" si="7">SUM(I25/D25)*100</f>
        <v>1.9867549668874174</v>
      </c>
      <c r="K25" s="4112">
        <v>758</v>
      </c>
      <c r="L25" s="4160">
        <f t="shared" ref="L25" si="8">SUM(K25/D25)*100</f>
        <v>22.817579771222153</v>
      </c>
      <c r="M25" s="4112">
        <v>543</v>
      </c>
      <c r="N25" s="4160">
        <f t="shared" ref="N25" si="9">SUM(M25/D25)*100</f>
        <v>16.34557495484648</v>
      </c>
      <c r="O25" s="4112">
        <v>890</v>
      </c>
      <c r="P25" s="4160">
        <f t="shared" ref="P25" si="10">SUM(O25/D25)*100</f>
        <v>26.791089704996988</v>
      </c>
      <c r="Q25" s="4112">
        <v>0</v>
      </c>
      <c r="R25" s="4178">
        <f t="shared" ref="R25" si="11">SUM(Q25/D25)*100</f>
        <v>0</v>
      </c>
      <c r="T25" s="1831"/>
      <c r="U25" s="1831"/>
      <c r="V25" s="1831"/>
      <c r="AB25" s="1831"/>
    </row>
    <row r="26" spans="1:28">
      <c r="A26" s="4134" t="s">
        <v>916</v>
      </c>
      <c r="B26" s="4107">
        <v>15014</v>
      </c>
      <c r="C26" s="4108">
        <v>14107</v>
      </c>
      <c r="D26" s="4121">
        <v>3329</v>
      </c>
      <c r="E26" s="4110">
        <v>934</v>
      </c>
      <c r="F26" s="4112">
        <f t="shared" ref="F26:F30" si="12">SUM(E26/D26)*100</f>
        <v>28.05647341544007</v>
      </c>
      <c r="G26" s="4112">
        <v>127</v>
      </c>
      <c r="H26" s="4123">
        <f t="shared" ref="H26:H30" si="13">SUM(G26/D26)*100</f>
        <v>3.8149594472814656</v>
      </c>
      <c r="I26" s="4112">
        <v>64</v>
      </c>
      <c r="J26" s="4123">
        <f t="shared" ref="J26:J30" si="14">SUM(I26/D26)*100</f>
        <v>1.9224992490237309</v>
      </c>
      <c r="K26" s="4112">
        <v>766</v>
      </c>
      <c r="L26" s="4160">
        <f t="shared" ref="L26:L30" si="15">SUM(K26/D26)*100</f>
        <v>23.00991288675278</v>
      </c>
      <c r="M26" s="4112">
        <v>547</v>
      </c>
      <c r="N26" s="4160">
        <f t="shared" ref="N26:N30" si="16">SUM(M26/D26)*100</f>
        <v>16.431360768999699</v>
      </c>
      <c r="O26" s="4112">
        <v>891</v>
      </c>
      <c r="P26" s="4160">
        <f t="shared" ref="P26:P30" si="17">SUM(O26/D26)*100</f>
        <v>26.764794232502254</v>
      </c>
      <c r="Q26" s="4112">
        <v>0</v>
      </c>
      <c r="R26" s="4178">
        <f t="shared" ref="R26:R30" si="18">SUM(Q26/D26)*100</f>
        <v>0</v>
      </c>
      <c r="T26" s="1831"/>
      <c r="U26" s="1831"/>
      <c r="V26" s="1831"/>
    </row>
    <row r="27" spans="1:28">
      <c r="A27" s="4134" t="s">
        <v>934</v>
      </c>
      <c r="B27" s="4107">
        <v>15028</v>
      </c>
      <c r="C27" s="4108">
        <v>14115</v>
      </c>
      <c r="D27" s="4121">
        <v>3337</v>
      </c>
      <c r="E27" s="4110">
        <v>930</v>
      </c>
      <c r="F27" s="4112">
        <f t="shared" si="12"/>
        <v>27.869343721905903</v>
      </c>
      <c r="G27" s="4112">
        <v>126</v>
      </c>
      <c r="H27" s="4123">
        <f t="shared" si="13"/>
        <v>3.7758465687743485</v>
      </c>
      <c r="I27" s="4112">
        <v>66</v>
      </c>
      <c r="J27" s="4123">
        <f t="shared" si="14"/>
        <v>1.9778243931675159</v>
      </c>
      <c r="K27" s="4112">
        <v>767</v>
      </c>
      <c r="L27" s="4160">
        <f t="shared" si="15"/>
        <v>22.98471681150734</v>
      </c>
      <c r="M27" s="4112">
        <v>550</v>
      </c>
      <c r="N27" s="4160">
        <f t="shared" si="16"/>
        <v>16.48186994306263</v>
      </c>
      <c r="O27" s="4112">
        <v>897</v>
      </c>
      <c r="P27" s="4160">
        <f t="shared" si="17"/>
        <v>26.880431525322145</v>
      </c>
      <c r="Q27" s="4112">
        <v>1</v>
      </c>
      <c r="R27" s="4178">
        <f t="shared" si="18"/>
        <v>2.9967036260113877E-2</v>
      </c>
      <c r="T27" s="1831"/>
      <c r="U27" s="1831"/>
      <c r="V27" s="1831"/>
      <c r="Y27" s="2154"/>
    </row>
    <row r="28" spans="1:28">
      <c r="A28" s="4135" t="s">
        <v>935</v>
      </c>
      <c r="B28" s="4114">
        <v>15002</v>
      </c>
      <c r="C28" s="4115">
        <v>14077</v>
      </c>
      <c r="D28" s="4136">
        <v>3337</v>
      </c>
      <c r="E28" s="4117">
        <v>928</v>
      </c>
      <c r="F28" s="4119">
        <f t="shared" si="12"/>
        <v>27.809409649385675</v>
      </c>
      <c r="G28" s="4119">
        <v>125</v>
      </c>
      <c r="H28" s="4137">
        <f t="shared" si="13"/>
        <v>3.7458795325142349</v>
      </c>
      <c r="I28" s="4119">
        <v>69</v>
      </c>
      <c r="J28" s="4137">
        <f t="shared" si="14"/>
        <v>2.0677255019478573</v>
      </c>
      <c r="K28" s="4119">
        <v>759</v>
      </c>
      <c r="L28" s="4161">
        <f t="shared" si="15"/>
        <v>22.744980521426431</v>
      </c>
      <c r="M28" s="4119">
        <v>554</v>
      </c>
      <c r="N28" s="4161">
        <f t="shared" si="16"/>
        <v>16.601738088103087</v>
      </c>
      <c r="O28" s="4119">
        <v>902</v>
      </c>
      <c r="P28" s="4161">
        <f t="shared" si="17"/>
        <v>27.030266706622712</v>
      </c>
      <c r="Q28" s="4119">
        <v>0</v>
      </c>
      <c r="R28" s="4181">
        <f t="shared" si="18"/>
        <v>0</v>
      </c>
      <c r="T28" s="1831"/>
      <c r="U28" s="1831"/>
      <c r="V28" s="1831"/>
    </row>
    <row r="29" spans="1:28">
      <c r="A29" s="4134" t="s">
        <v>936</v>
      </c>
      <c r="B29" s="4107">
        <v>14969</v>
      </c>
      <c r="C29" s="4108">
        <v>14049</v>
      </c>
      <c r="D29" s="4121">
        <v>3328</v>
      </c>
      <c r="E29" s="4110">
        <v>898</v>
      </c>
      <c r="F29" s="4112">
        <f t="shared" si="12"/>
        <v>26.983173076923077</v>
      </c>
      <c r="G29" s="4112">
        <v>124</v>
      </c>
      <c r="H29" s="4123">
        <f t="shared" si="13"/>
        <v>3.7259615384615383</v>
      </c>
      <c r="I29" s="4112">
        <v>70</v>
      </c>
      <c r="J29" s="4123">
        <f t="shared" si="14"/>
        <v>2.1033653846153846</v>
      </c>
      <c r="K29" s="4112">
        <v>758</v>
      </c>
      <c r="L29" s="4160">
        <f t="shared" si="15"/>
        <v>22.776442307692307</v>
      </c>
      <c r="M29" s="4112">
        <v>573</v>
      </c>
      <c r="N29" s="4160">
        <f t="shared" si="16"/>
        <v>17.217548076923077</v>
      </c>
      <c r="O29" s="4112">
        <v>904</v>
      </c>
      <c r="P29" s="4160">
        <f t="shared" si="17"/>
        <v>27.163461538461537</v>
      </c>
      <c r="Q29" s="4112">
        <v>1</v>
      </c>
      <c r="R29" s="4178">
        <f t="shared" si="18"/>
        <v>3.0048076923076924E-2</v>
      </c>
      <c r="T29" s="1831"/>
      <c r="U29" s="1831"/>
      <c r="V29" s="1831"/>
    </row>
    <row r="30" spans="1:28">
      <c r="A30" s="4134" t="s">
        <v>962</v>
      </c>
      <c r="B30" s="4107">
        <v>15054</v>
      </c>
      <c r="C30" s="4108">
        <v>14102</v>
      </c>
      <c r="D30" s="4121">
        <v>3349</v>
      </c>
      <c r="E30" s="4110">
        <v>907</v>
      </c>
      <c r="F30" s="4112">
        <f t="shared" si="12"/>
        <v>27.082711257091667</v>
      </c>
      <c r="G30" s="4112">
        <v>122</v>
      </c>
      <c r="H30" s="4123">
        <f t="shared" si="13"/>
        <v>3.6428784711854281</v>
      </c>
      <c r="I30" s="4112">
        <v>67</v>
      </c>
      <c r="J30" s="4123">
        <f t="shared" si="14"/>
        <v>2.0005971931919975</v>
      </c>
      <c r="K30" s="4112">
        <v>757</v>
      </c>
      <c r="L30" s="4160">
        <f t="shared" si="15"/>
        <v>22.603762317109585</v>
      </c>
      <c r="M30" s="4112">
        <v>575</v>
      </c>
      <c r="N30" s="4160">
        <f t="shared" si="16"/>
        <v>17.169304269931324</v>
      </c>
      <c r="O30" s="4112">
        <v>919</v>
      </c>
      <c r="P30" s="4160">
        <f t="shared" si="17"/>
        <v>27.441027172290234</v>
      </c>
      <c r="Q30" s="4112">
        <v>2</v>
      </c>
      <c r="R30" s="4178">
        <f t="shared" si="18"/>
        <v>5.9719319199761124E-2</v>
      </c>
      <c r="T30" s="1831"/>
      <c r="U30" s="1831"/>
      <c r="V30" s="1831"/>
    </row>
    <row r="31" spans="1:28">
      <c r="A31" s="4134" t="s">
        <v>981</v>
      </c>
      <c r="B31" s="4107">
        <v>15095</v>
      </c>
      <c r="C31" s="4108">
        <v>14134</v>
      </c>
      <c r="D31" s="4121">
        <v>3375</v>
      </c>
      <c r="E31" s="4110">
        <v>907</v>
      </c>
      <c r="F31" s="4112">
        <f t="shared" ref="F31:F34" si="19">SUM(E31/D31)*100</f>
        <v>26.874074074074073</v>
      </c>
      <c r="G31" s="4112">
        <v>123</v>
      </c>
      <c r="H31" s="4123">
        <f t="shared" ref="H31:H34" si="20">SUM(G31/D31)*100</f>
        <v>3.6444444444444448</v>
      </c>
      <c r="I31" s="4112">
        <v>71</v>
      </c>
      <c r="J31" s="4123">
        <f t="shared" ref="J31:J34" si="21">SUM(I31/D31)*100</f>
        <v>2.1037037037037036</v>
      </c>
      <c r="K31" s="4112">
        <v>750</v>
      </c>
      <c r="L31" s="4160">
        <f t="shared" ref="L31:L34" si="22">SUM(K31/D31)*100</f>
        <v>22.222222222222221</v>
      </c>
      <c r="M31" s="4112">
        <v>595</v>
      </c>
      <c r="N31" s="4160">
        <f t="shared" ref="N31:N34" si="23">SUM(M31/D31)*100</f>
        <v>17.62962962962963</v>
      </c>
      <c r="O31" s="4112">
        <v>929</v>
      </c>
      <c r="P31" s="4160">
        <f t="shared" ref="P31:P34" si="24">SUM(O31/D31)*100</f>
        <v>27.525925925925925</v>
      </c>
      <c r="Q31" s="4112">
        <v>0</v>
      </c>
      <c r="R31" s="4180">
        <f t="shared" ref="R31:R34" si="25">SUM(Q31/D31)*100</f>
        <v>0</v>
      </c>
      <c r="T31" s="1831"/>
      <c r="U31" s="1831"/>
      <c r="V31" s="1831"/>
    </row>
    <row r="32" spans="1:28">
      <c r="A32" s="4135" t="s">
        <v>1000</v>
      </c>
      <c r="B32" s="4114">
        <v>15064</v>
      </c>
      <c r="C32" s="4115">
        <v>14098</v>
      </c>
      <c r="D32" s="4136">
        <v>3375</v>
      </c>
      <c r="E32" s="4117">
        <v>904</v>
      </c>
      <c r="F32" s="4119">
        <f t="shared" ref="F32" si="26">SUM(E32/D32)*100</f>
        <v>26.785185185185185</v>
      </c>
      <c r="G32" s="4119">
        <v>120</v>
      </c>
      <c r="H32" s="4137">
        <f t="shared" ref="H32" si="27">SUM(G32/D32)*100</f>
        <v>3.5555555555555554</v>
      </c>
      <c r="I32" s="4119">
        <v>69</v>
      </c>
      <c r="J32" s="4137">
        <f t="shared" ref="J32" si="28">SUM(I32/D32)*100</f>
        <v>2.0444444444444447</v>
      </c>
      <c r="K32" s="4119">
        <v>750</v>
      </c>
      <c r="L32" s="4161">
        <f t="shared" ref="L32" si="29">SUM(K32/D32)*100</f>
        <v>22.222222222222221</v>
      </c>
      <c r="M32" s="4119">
        <v>609</v>
      </c>
      <c r="N32" s="4161">
        <f t="shared" ref="N32" si="30">SUM(M32/D32)*100</f>
        <v>18.044444444444444</v>
      </c>
      <c r="O32" s="4119">
        <v>923</v>
      </c>
      <c r="P32" s="4161">
        <f t="shared" ref="P32" si="31">SUM(O32/D32)*100</f>
        <v>27.348148148148148</v>
      </c>
      <c r="Q32" s="4119">
        <v>0</v>
      </c>
      <c r="R32" s="4181">
        <f t="shared" ref="R32" si="32">SUM(Q32/D32)*100</f>
        <v>0</v>
      </c>
      <c r="T32" s="1831"/>
      <c r="U32" s="1831"/>
      <c r="V32" s="1831"/>
    </row>
    <row r="33" spans="1:23">
      <c r="A33" s="4134" t="s">
        <v>1009</v>
      </c>
      <c r="B33" s="4168">
        <v>14988</v>
      </c>
      <c r="C33" s="4169">
        <v>14050</v>
      </c>
      <c r="D33" s="4170">
        <v>3346</v>
      </c>
      <c r="E33" s="4171">
        <v>867</v>
      </c>
      <c r="F33" s="4172">
        <v>25.911536162582188</v>
      </c>
      <c r="G33" s="4172">
        <v>121</v>
      </c>
      <c r="H33" s="4173">
        <v>3.6162582187686789</v>
      </c>
      <c r="I33" s="4172">
        <v>70</v>
      </c>
      <c r="J33" s="4173">
        <v>2.0920502092050208</v>
      </c>
      <c r="K33" s="4172">
        <v>754</v>
      </c>
      <c r="L33" s="4174">
        <v>22.534369396294082</v>
      </c>
      <c r="M33" s="4172">
        <v>617</v>
      </c>
      <c r="N33" s="4174">
        <v>18.439928272564256</v>
      </c>
      <c r="O33" s="4172">
        <v>916</v>
      </c>
      <c r="P33" s="4174">
        <v>27.375971309025704</v>
      </c>
      <c r="Q33" s="4172">
        <v>1</v>
      </c>
      <c r="R33" s="4182">
        <v>2.9886431560071723E-2</v>
      </c>
      <c r="T33" s="1831"/>
      <c r="U33" s="1831"/>
      <c r="V33" s="1831"/>
    </row>
    <row r="34" spans="1:23" ht="13.5" thickBot="1">
      <c r="A34" s="4138" t="s">
        <v>1026</v>
      </c>
      <c r="B34" s="4162">
        <v>15043</v>
      </c>
      <c r="C34" s="4163">
        <v>14074</v>
      </c>
      <c r="D34" s="4164">
        <v>3372</v>
      </c>
      <c r="E34" s="4165">
        <v>863</v>
      </c>
      <c r="F34" s="4166">
        <f t="shared" si="19"/>
        <v>25.59311981020166</v>
      </c>
      <c r="G34" s="4166">
        <v>121</v>
      </c>
      <c r="H34" s="4167">
        <f t="shared" si="20"/>
        <v>3.5883748517200478</v>
      </c>
      <c r="I34" s="4166">
        <v>71</v>
      </c>
      <c r="J34" s="4167">
        <f t="shared" si="21"/>
        <v>2.1055753262158956</v>
      </c>
      <c r="K34" s="4166">
        <v>761</v>
      </c>
      <c r="L34" s="4166">
        <f t="shared" si="22"/>
        <v>22.56820877817319</v>
      </c>
      <c r="M34" s="4166">
        <v>625</v>
      </c>
      <c r="N34" s="4176">
        <f t="shared" si="23"/>
        <v>18.5349940688019</v>
      </c>
      <c r="O34" s="4166">
        <v>930</v>
      </c>
      <c r="P34" s="4176">
        <f t="shared" si="24"/>
        <v>27.580071174377224</v>
      </c>
      <c r="Q34" s="4166">
        <v>1</v>
      </c>
      <c r="R34" s="4183">
        <f t="shared" si="25"/>
        <v>2.9655990510083038E-2</v>
      </c>
      <c r="T34" s="3096"/>
      <c r="U34" s="4056">
        <f>D34-E34-G34-I34-K34-M34-Q34</f>
        <v>930</v>
      </c>
      <c r="V34" s="4057">
        <f>R34+P34+N34+L34+J34+H34+F34</f>
        <v>100</v>
      </c>
    </row>
    <row r="35" spans="1:23" ht="21.6" customHeight="1">
      <c r="A35" s="4560"/>
      <c r="B35" s="4560"/>
      <c r="C35" s="4560"/>
      <c r="D35" s="4560"/>
      <c r="E35" s="4560"/>
      <c r="F35" s="4560"/>
      <c r="G35" s="4560"/>
      <c r="H35" s="4560"/>
      <c r="I35" s="4560"/>
      <c r="J35" s="4560"/>
      <c r="K35" s="4560"/>
      <c r="L35" s="4560"/>
      <c r="M35" s="4560"/>
      <c r="N35" s="4560"/>
      <c r="O35" s="4560"/>
      <c r="P35" s="4560"/>
      <c r="Q35" s="4560"/>
    </row>
    <row r="36" spans="1:23" s="3" customFormat="1" ht="21.6" customHeight="1">
      <c r="A36" s="4718" t="s">
        <v>762</v>
      </c>
      <c r="B36" s="4718"/>
      <c r="C36" s="4718"/>
      <c r="D36" s="4718"/>
      <c r="E36" s="4718"/>
      <c r="F36" s="4718"/>
      <c r="G36" s="4718"/>
      <c r="H36" s="4718"/>
      <c r="I36" s="4718"/>
      <c r="J36" s="4718"/>
      <c r="K36" s="4718"/>
      <c r="L36" s="4718"/>
      <c r="M36" s="4718"/>
      <c r="N36" s="4718"/>
      <c r="O36" s="4718"/>
      <c r="P36" s="4718"/>
      <c r="Q36" s="4718"/>
    </row>
    <row r="37" spans="1:23" s="3" customFormat="1" ht="45" customHeight="1">
      <c r="A37" s="4718" t="s">
        <v>1028</v>
      </c>
      <c r="B37" s="4718"/>
      <c r="C37" s="4718"/>
      <c r="D37" s="4718"/>
      <c r="E37" s="4718"/>
      <c r="F37" s="4718"/>
      <c r="G37" s="4718"/>
      <c r="H37" s="4718"/>
      <c r="I37" s="4718"/>
      <c r="J37" s="4718"/>
      <c r="K37" s="4718"/>
      <c r="L37" s="4718"/>
      <c r="M37" s="4718"/>
      <c r="N37" s="4718"/>
      <c r="O37" s="4718"/>
      <c r="P37" s="4718"/>
      <c r="Q37" s="4718"/>
    </row>
    <row r="38" spans="1:23" ht="18.75" customHeight="1" thickBot="1"/>
    <row r="39" spans="1:23" ht="32.25" customHeight="1">
      <c r="A39" s="1055" t="s">
        <v>38</v>
      </c>
      <c r="B39" s="391"/>
      <c r="C39" s="4720" t="s">
        <v>10</v>
      </c>
      <c r="D39" s="4726"/>
      <c r="E39" s="4726"/>
      <c r="F39" s="4726"/>
      <c r="G39" s="4726"/>
      <c r="H39" s="4726"/>
      <c r="I39" s="4726"/>
      <c r="J39" s="4726"/>
      <c r="K39" s="4726"/>
      <c r="L39" s="4726"/>
      <c r="M39" s="4726"/>
      <c r="N39" s="4726"/>
      <c r="O39" s="4726"/>
      <c r="P39" s="4726"/>
      <c r="Q39" s="4726"/>
      <c r="R39" s="4727"/>
    </row>
    <row r="40" spans="1:23" ht="23.25" customHeight="1" thickBot="1">
      <c r="A40" s="4079"/>
      <c r="B40" s="4139"/>
      <c r="C40" s="4723" t="s">
        <v>728</v>
      </c>
      <c r="D40" s="4724"/>
      <c r="E40" s="4724"/>
      <c r="F40" s="4724"/>
      <c r="G40" s="4724"/>
      <c r="H40" s="4724"/>
      <c r="I40" s="4724"/>
      <c r="J40" s="4724"/>
      <c r="K40" s="4724"/>
      <c r="L40" s="4724"/>
      <c r="M40" s="4724"/>
      <c r="N40" s="4724"/>
      <c r="O40" s="4724"/>
      <c r="P40" s="4724"/>
      <c r="Q40" s="4724"/>
      <c r="R40" s="4725"/>
    </row>
    <row r="41" spans="1:23" ht="15.75" customHeight="1" thickBot="1">
      <c r="A41" s="4710" t="s">
        <v>230</v>
      </c>
      <c r="B41" s="4728"/>
      <c r="C41" s="4729"/>
      <c r="D41" s="4041"/>
      <c r="E41" s="4081"/>
      <c r="F41" s="4081"/>
      <c r="G41" s="4082" t="s">
        <v>139</v>
      </c>
      <c r="H41" s="4082"/>
      <c r="I41" s="4083"/>
      <c r="J41" s="4083"/>
      <c r="K41" s="4084"/>
      <c r="L41" s="4084"/>
      <c r="M41" s="4084"/>
      <c r="N41" s="4084"/>
      <c r="O41" s="4083"/>
      <c r="P41" s="4083"/>
      <c r="Q41" s="4140"/>
      <c r="R41" s="4141"/>
    </row>
    <row r="42" spans="1:23" ht="42.75" customHeight="1" thickBot="1">
      <c r="A42" s="4088" t="s">
        <v>232</v>
      </c>
      <c r="B42" s="2604" t="s">
        <v>233</v>
      </c>
      <c r="C42" s="4142" t="s">
        <v>234</v>
      </c>
      <c r="D42" s="4143" t="s">
        <v>236</v>
      </c>
      <c r="E42" s="4737" t="s">
        <v>140</v>
      </c>
      <c r="F42" s="4734"/>
      <c r="G42" s="4732" t="s">
        <v>141</v>
      </c>
      <c r="H42" s="4734"/>
      <c r="I42" s="4732" t="s">
        <v>142</v>
      </c>
      <c r="J42" s="4734"/>
      <c r="K42" s="4732" t="s">
        <v>143</v>
      </c>
      <c r="L42" s="4734"/>
      <c r="M42" s="4735" t="s">
        <v>59</v>
      </c>
      <c r="N42" s="4736"/>
      <c r="O42" s="4732" t="s">
        <v>144</v>
      </c>
      <c r="P42" s="4734"/>
      <c r="Q42" s="4732" t="s">
        <v>145</v>
      </c>
      <c r="R42" s="4733"/>
    </row>
    <row r="43" spans="1:23" ht="13.7" customHeight="1">
      <c r="A43" s="4144" t="s">
        <v>765</v>
      </c>
      <c r="B43" s="4145">
        <v>-0.72477008343992111</v>
      </c>
      <c r="C43" s="4146">
        <v>-0.55677845396866132</v>
      </c>
      <c r="D43" s="4147">
        <v>-0.19955101022698329</v>
      </c>
      <c r="E43" s="4730">
        <v>-3.828125</v>
      </c>
      <c r="F43" s="4731">
        <v>-3.635829323919026</v>
      </c>
      <c r="G43" s="4692">
        <v>-1.3574660633484115</v>
      </c>
      <c r="H43" s="4692">
        <v>-1.1602303044148385</v>
      </c>
      <c r="I43" s="4730">
        <v>1.5999999999999943</v>
      </c>
      <c r="J43" s="4731">
        <v>1.8031492126968232</v>
      </c>
      <c r="K43" s="4692">
        <v>-0.5506607929515468</v>
      </c>
      <c r="L43" s="4692">
        <v>-0.35181182677898448</v>
      </c>
      <c r="M43" s="4730">
        <v>4.0366972477064138</v>
      </c>
      <c r="N43" s="4731">
        <v>4.2447186368545431</v>
      </c>
      <c r="O43" s="4692">
        <v>2.8508771929824519</v>
      </c>
      <c r="P43" s="4692">
        <v>3.0565275347829584</v>
      </c>
      <c r="Q43" s="4716">
        <v>-5.5555555555555598</v>
      </c>
      <c r="R43" s="4717"/>
      <c r="W43" s="2154"/>
    </row>
    <row r="44" spans="1:23" ht="13.7" customHeight="1">
      <c r="A44" s="4106" t="s">
        <v>641</v>
      </c>
      <c r="B44" s="4148">
        <v>-0.78281449117058344</v>
      </c>
      <c r="C44" s="4149">
        <v>-0.78623445253592195</v>
      </c>
      <c r="D44" s="4150">
        <v>-0.76751671205744287</v>
      </c>
      <c r="E44" s="4676">
        <v>-4.1181041181041138</v>
      </c>
      <c r="F44" s="4679">
        <v>-3.3765026279996277</v>
      </c>
      <c r="G44" s="4689">
        <v>-3.167420814479641</v>
      </c>
      <c r="H44" s="4689">
        <v>-2.4184662349508841</v>
      </c>
      <c r="I44" s="4676">
        <v>1.5625</v>
      </c>
      <c r="J44" s="4679">
        <v>2.348038298403182</v>
      </c>
      <c r="K44" s="4689">
        <v>-0.98253275109169635</v>
      </c>
      <c r="L44" s="4689">
        <v>-0.21667908724036522</v>
      </c>
      <c r="M44" s="4676">
        <v>2.35507246376811</v>
      </c>
      <c r="N44" s="4679">
        <v>3.1467409384130463</v>
      </c>
      <c r="O44" s="4689">
        <v>2.28758169934639</v>
      </c>
      <c r="P44" s="4689">
        <v>3.0787281645858684</v>
      </c>
      <c r="Q44" s="4676">
        <v>11.764705882352942</v>
      </c>
      <c r="R44" s="4677"/>
    </row>
    <row r="45" spans="1:23" ht="13.7" customHeight="1">
      <c r="A45" s="4106" t="s">
        <v>654</v>
      </c>
      <c r="B45" s="4148">
        <v>-0.7874015748031411</v>
      </c>
      <c r="C45" s="4149">
        <v>-0.62471823275585336</v>
      </c>
      <c r="D45" s="4150">
        <v>-0.61973227565691502</v>
      </c>
      <c r="E45" s="4676">
        <v>-3.0492572322126676</v>
      </c>
      <c r="F45" s="4679">
        <v>-2.4446753990386298</v>
      </c>
      <c r="G45" s="4689">
        <v>-3.6199095022624448</v>
      </c>
      <c r="H45" s="4689">
        <v>-3.018886238993943</v>
      </c>
      <c r="I45" s="4676">
        <v>2.3622047244094517</v>
      </c>
      <c r="J45" s="4679">
        <v>3.0005322669662604</v>
      </c>
      <c r="K45" s="4689">
        <v>-0.44101433296582115</v>
      </c>
      <c r="L45" s="4689">
        <v>0.17983242225389517</v>
      </c>
      <c r="M45" s="4676">
        <v>0</v>
      </c>
      <c r="N45" s="4679">
        <v>0.62359690695932102</v>
      </c>
      <c r="O45" s="4689">
        <v>2.4999999999999858</v>
      </c>
      <c r="P45" s="4689">
        <v>3.1391868296333172</v>
      </c>
      <c r="Q45" s="4676">
        <v>0</v>
      </c>
      <c r="R45" s="4677"/>
    </row>
    <row r="46" spans="1:23" ht="13.7" customHeight="1">
      <c r="A46" s="4113" t="s">
        <v>655</v>
      </c>
      <c r="B46" s="4151">
        <v>-0.89188205314889046</v>
      </c>
      <c r="C46" s="4152">
        <v>-0.71673016078001694</v>
      </c>
      <c r="D46" s="4153">
        <v>-0.76770678553739913</v>
      </c>
      <c r="E46" s="4682">
        <v>-3.2992930086410013</v>
      </c>
      <c r="F46" s="4685">
        <v>-2.5511717416751623</v>
      </c>
      <c r="G46" s="4688">
        <v>-3.6199095022624448</v>
      </c>
      <c r="H46" s="4688">
        <v>-2.8742686723573172</v>
      </c>
      <c r="I46" s="4682">
        <v>4.8000000000000114</v>
      </c>
      <c r="J46" s="4685">
        <v>5.6107811330172126</v>
      </c>
      <c r="K46" s="4688">
        <v>0.98684210526316463</v>
      </c>
      <c r="L46" s="4688">
        <v>1.7681228902052908</v>
      </c>
      <c r="M46" s="4682">
        <v>-1.2389380530973426</v>
      </c>
      <c r="N46" s="4685">
        <v>-0.47487692997431452</v>
      </c>
      <c r="O46" s="4688">
        <v>2.056277056277068</v>
      </c>
      <c r="P46" s="4688">
        <v>2.8458314832160596</v>
      </c>
      <c r="Q46" s="4687" t="s">
        <v>927</v>
      </c>
      <c r="R46" s="4719"/>
    </row>
    <row r="47" spans="1:23" ht="13.7" customHeight="1">
      <c r="A47" s="4106" t="s">
        <v>731</v>
      </c>
      <c r="B47" s="4148">
        <f t="shared" ref="B47:G50" si="33">SUM(B9/B5)*100-100</f>
        <v>-0.84049079754601053</v>
      </c>
      <c r="C47" s="4149">
        <f t="shared" si="33"/>
        <v>-0.95703125</v>
      </c>
      <c r="D47" s="4150">
        <f t="shared" si="33"/>
        <v>-1.0997250687328091</v>
      </c>
      <c r="E47" s="4676">
        <f t="shared" si="33"/>
        <v>-5.2802599512591399</v>
      </c>
      <c r="F47" s="4679">
        <f t="shared" si="33"/>
        <v>-4.2270204864765759</v>
      </c>
      <c r="G47" s="4689">
        <f t="shared" si="33"/>
        <v>-2.7522935779816464</v>
      </c>
      <c r="H47" s="4689">
        <f t="shared" ref="H47:P47" si="34">SUM(H9/H5)*100-100</f>
        <v>-1.6709443026294224</v>
      </c>
      <c r="I47" s="4676">
        <f t="shared" si="34"/>
        <v>0.7874015748031411</v>
      </c>
      <c r="J47" s="4679">
        <f t="shared" si="34"/>
        <v>1.9081106143005826</v>
      </c>
      <c r="K47" s="4689">
        <f t="shared" si="34"/>
        <v>2.6578073089700922</v>
      </c>
      <c r="L47" s="4689">
        <f t="shared" si="34"/>
        <v>3.7993143904951694</v>
      </c>
      <c r="M47" s="4676">
        <f t="shared" si="34"/>
        <v>0.70546737213403787</v>
      </c>
      <c r="N47" s="4679">
        <f t="shared" si="34"/>
        <v>1.8252653413970847</v>
      </c>
      <c r="O47" s="4689">
        <f t="shared" si="34"/>
        <v>0.74626865671640985</v>
      </c>
      <c r="P47" s="4689">
        <f t="shared" si="34"/>
        <v>1.8665203172914886</v>
      </c>
      <c r="Q47" s="4716" t="s">
        <v>927</v>
      </c>
      <c r="R47" s="4717"/>
    </row>
    <row r="48" spans="1:23" ht="13.7" customHeight="1">
      <c r="A48" s="4106" t="s">
        <v>723</v>
      </c>
      <c r="B48" s="4148">
        <f t="shared" si="33"/>
        <v>-0.6360856269113242</v>
      </c>
      <c r="C48" s="4149">
        <f t="shared" si="33"/>
        <v>-0.82494316336473617</v>
      </c>
      <c r="D48" s="4150">
        <f t="shared" si="33"/>
        <v>-0.64870259481037351</v>
      </c>
      <c r="E48" s="4676">
        <f t="shared" si="33"/>
        <v>-5.0243111831442491</v>
      </c>
      <c r="F48" s="4679">
        <f t="shared" si="33"/>
        <v>-4.4041786092521562</v>
      </c>
      <c r="G48" s="4689">
        <f t="shared" si="33"/>
        <v>-0.46728971962616583</v>
      </c>
      <c r="H48" s="4689">
        <f t="shared" ref="H48:P48" si="35">SUM(H10/H6)*100-100</f>
        <v>0.18259738918588653</v>
      </c>
      <c r="I48" s="4676">
        <f t="shared" si="35"/>
        <v>1.538461538461533</v>
      </c>
      <c r="J48" s="4679">
        <f t="shared" si="35"/>
        <v>2.2014449638759146</v>
      </c>
      <c r="K48" s="4689">
        <f t="shared" si="35"/>
        <v>2.5358324145534681</v>
      </c>
      <c r="L48" s="4689">
        <f t="shared" si="35"/>
        <v>3.2053280556329184</v>
      </c>
      <c r="M48" s="4676">
        <f t="shared" si="35"/>
        <v>1.2389380530973426</v>
      </c>
      <c r="N48" s="4679">
        <f t="shared" si="35"/>
        <v>1.8999657751918875</v>
      </c>
      <c r="O48" s="4689">
        <f t="shared" si="35"/>
        <v>1.2779552715654887</v>
      </c>
      <c r="P48" s="4689">
        <f t="shared" si="35"/>
        <v>1.9392377519925788</v>
      </c>
      <c r="Q48" s="4676">
        <f t="shared" ref="Q48:Q72" si="36">SUM(Q10/Q6)*100-100</f>
        <v>-78.94736842105263</v>
      </c>
      <c r="R48" s="4677"/>
    </row>
    <row r="49" spans="1:18" ht="13.7" customHeight="1">
      <c r="A49" s="4124" t="s">
        <v>724</v>
      </c>
      <c r="B49" s="4148">
        <f t="shared" si="33"/>
        <v>-0.73260073260073</v>
      </c>
      <c r="C49" s="4149">
        <f t="shared" si="33"/>
        <v>-0.81011017498380511</v>
      </c>
      <c r="D49" s="4150">
        <f t="shared" si="33"/>
        <v>-0.32427039161885318</v>
      </c>
      <c r="E49" s="4676">
        <f t="shared" si="33"/>
        <v>-6.1290322580645125</v>
      </c>
      <c r="F49" s="4679">
        <f t="shared" si="33"/>
        <v>-5.8236462268720572</v>
      </c>
      <c r="G49" s="4689">
        <f>SUM(G11/G7)*100-100</f>
        <v>0</v>
      </c>
      <c r="H49" s="4689">
        <f t="shared" ref="H49:P49" si="37">SUM(H11/H7)*100-100</f>
        <v>0.32532532532532343</v>
      </c>
      <c r="I49" s="4676">
        <f t="shared" si="37"/>
        <v>7.6923076923076934</v>
      </c>
      <c r="J49" s="4679">
        <f t="shared" si="37"/>
        <v>8.0426580426580472</v>
      </c>
      <c r="K49" s="4689">
        <f t="shared" si="37"/>
        <v>2.9900332225913644</v>
      </c>
      <c r="L49" s="4689">
        <f t="shared" si="37"/>
        <v>3.3250858832253982</v>
      </c>
      <c r="M49" s="4676">
        <f t="shared" si="37"/>
        <v>2.669039145907476</v>
      </c>
      <c r="N49" s="4679">
        <f t="shared" si="37"/>
        <v>3.0030475315172964</v>
      </c>
      <c r="O49" s="4689">
        <f t="shared" si="37"/>
        <v>2.3329798515376439</v>
      </c>
      <c r="P49" s="4689">
        <f t="shared" si="37"/>
        <v>2.6658949511547689</v>
      </c>
      <c r="Q49" s="4676">
        <f t="shared" si="36"/>
        <v>-61.111111111111107</v>
      </c>
      <c r="R49" s="4677"/>
    </row>
    <row r="50" spans="1:18" ht="13.7" customHeight="1">
      <c r="A50" s="4125" t="s">
        <v>763</v>
      </c>
      <c r="B50" s="4151">
        <f t="shared" si="33"/>
        <v>-1.4202632384450453</v>
      </c>
      <c r="C50" s="4152">
        <f t="shared" si="33"/>
        <v>-1.2356919875130075</v>
      </c>
      <c r="D50" s="4153">
        <f>SUM(D12/D8)*100-100</f>
        <v>-0.57399550786124109</v>
      </c>
      <c r="E50" s="4682">
        <f t="shared" si="33"/>
        <v>-6.2550771730300596</v>
      </c>
      <c r="F50" s="4685">
        <f t="shared" si="33"/>
        <v>-5.7138790743803867</v>
      </c>
      <c r="G50" s="4688">
        <f t="shared" si="33"/>
        <v>-0.93896713615023941</v>
      </c>
      <c r="H50" s="4688">
        <f t="shared" ref="H50:P50" si="38">SUM(H12/H8)*100-100</f>
        <v>-0.36707864321134309</v>
      </c>
      <c r="I50" s="4682">
        <f t="shared" si="38"/>
        <v>6.8702290076335828</v>
      </c>
      <c r="J50" s="4685">
        <f t="shared" si="38"/>
        <v>7.4872007112419112</v>
      </c>
      <c r="K50" s="4688">
        <f t="shared" si="38"/>
        <v>-0.43431053203039482</v>
      </c>
      <c r="L50" s="4688">
        <f t="shared" si="38"/>
        <v>0.14049139009895839</v>
      </c>
      <c r="M50" s="4682">
        <f t="shared" si="38"/>
        <v>4.6594982078853207</v>
      </c>
      <c r="N50" s="4685">
        <f t="shared" si="38"/>
        <v>5.2637071583826298</v>
      </c>
      <c r="O50" s="4688">
        <f t="shared" si="38"/>
        <v>3.2873806998939585</v>
      </c>
      <c r="P50" s="4688">
        <f t="shared" si="38"/>
        <v>3.8836682892758603</v>
      </c>
      <c r="Q50" s="4687">
        <f t="shared" si="36"/>
        <v>-60</v>
      </c>
      <c r="R50" s="4719"/>
    </row>
    <row r="51" spans="1:18" ht="13.7" customHeight="1">
      <c r="A51" s="4106" t="s">
        <v>764</v>
      </c>
      <c r="B51" s="4148">
        <f t="shared" ref="B51:C53" si="39">SUM(B13/B9)*100-100</f>
        <v>-1.6952298459444393</v>
      </c>
      <c r="C51" s="4149">
        <f t="shared" si="39"/>
        <v>-1.281798461841845</v>
      </c>
      <c r="D51" s="4150">
        <f>SUM(D13/D9)*100-100</f>
        <v>-0.63179176143542293</v>
      </c>
      <c r="E51" s="4676">
        <f t="shared" ref="E51:P51" si="40">SUM(E13/E9)*100-100</f>
        <v>-3.7735849056603712</v>
      </c>
      <c r="F51" s="4679">
        <f t="shared" si="40"/>
        <v>-3.1617689399028706</v>
      </c>
      <c r="G51" s="4689">
        <f t="shared" si="40"/>
        <v>0.94339622641510346</v>
      </c>
      <c r="H51" s="4689">
        <f t="shared" si="40"/>
        <v>1.5852031708861887</v>
      </c>
      <c r="I51" s="4676">
        <f t="shared" si="40"/>
        <v>7.03125</v>
      </c>
      <c r="J51" s="4679">
        <f t="shared" si="40"/>
        <v>7.7117640513733647</v>
      </c>
      <c r="K51" s="4689">
        <f t="shared" si="40"/>
        <v>-2.804746494066876</v>
      </c>
      <c r="L51" s="4689">
        <f t="shared" si="40"/>
        <v>-2.186770568927443</v>
      </c>
      <c r="M51" s="4676">
        <f t="shared" si="40"/>
        <v>2.2767075306479967</v>
      </c>
      <c r="N51" s="4679">
        <f t="shared" si="40"/>
        <v>2.926991785039192</v>
      </c>
      <c r="O51" s="4689">
        <f t="shared" si="40"/>
        <v>2.5396825396825307</v>
      </c>
      <c r="P51" s="4689">
        <f t="shared" si="40"/>
        <v>3.1916388121881312</v>
      </c>
      <c r="Q51" s="4716" t="s">
        <v>927</v>
      </c>
      <c r="R51" s="4717"/>
    </row>
    <row r="52" spans="1:18" ht="13.7" customHeight="1">
      <c r="A52" s="4106" t="s">
        <v>747</v>
      </c>
      <c r="B52" s="4148">
        <f t="shared" si="39"/>
        <v>-1.7973655053551596</v>
      </c>
      <c r="C52" s="4149">
        <f t="shared" si="39"/>
        <v>-1.381975373329837</v>
      </c>
      <c r="D52" s="4150">
        <f>SUM(D14/D10)*100-100</f>
        <v>-0.80361627322953666</v>
      </c>
      <c r="E52" s="4676">
        <f t="shared" ref="E52:P52" si="41">SUM(E14/E10)*100-100</f>
        <v>-3.5836177474402717</v>
      </c>
      <c r="F52" s="4679">
        <f t="shared" si="41"/>
        <v>-2.8025230051410404</v>
      </c>
      <c r="G52" s="4689">
        <f t="shared" si="41"/>
        <v>-0.46948356807511971</v>
      </c>
      <c r="H52" s="4689">
        <f t="shared" si="41"/>
        <v>0.33683960301895866</v>
      </c>
      <c r="I52" s="4676">
        <f t="shared" si="41"/>
        <v>4.5454545454545467</v>
      </c>
      <c r="J52" s="4679">
        <f t="shared" si="41"/>
        <v>5.3924050632911218</v>
      </c>
      <c r="K52" s="4689">
        <f t="shared" si="41"/>
        <v>-3.4408602150537604</v>
      </c>
      <c r="L52" s="4689">
        <f t="shared" si="41"/>
        <v>-2.6586089560364741</v>
      </c>
      <c r="M52" s="4676">
        <f t="shared" si="41"/>
        <v>4.3706293706293735</v>
      </c>
      <c r="N52" s="4679">
        <f t="shared" si="41"/>
        <v>5.2161635832521824</v>
      </c>
      <c r="O52" s="4689">
        <f t="shared" si="41"/>
        <v>2.3133543638275569</v>
      </c>
      <c r="P52" s="4689">
        <f t="shared" si="41"/>
        <v>3.1422220447497011</v>
      </c>
      <c r="Q52" s="4676">
        <f t="shared" si="36"/>
        <v>-50</v>
      </c>
      <c r="R52" s="4677"/>
    </row>
    <row r="53" spans="1:18" ht="13.5" customHeight="1">
      <c r="A53" s="4124" t="s">
        <v>748</v>
      </c>
      <c r="B53" s="4148">
        <f t="shared" si="39"/>
        <v>-2.0172201722017178</v>
      </c>
      <c r="C53" s="4149">
        <f t="shared" si="39"/>
        <v>-1.8098660568441716</v>
      </c>
      <c r="D53" s="4150">
        <f>SUM(D15/D11)*100-100</f>
        <v>-1.0510510510510613</v>
      </c>
      <c r="E53" s="4676">
        <f t="shared" ref="E53:P53" si="42">SUM(E15/E11)*100-100</f>
        <v>-3.1786941580756007</v>
      </c>
      <c r="F53" s="4679">
        <f t="shared" si="42"/>
        <v>-2.1502432614238955</v>
      </c>
      <c r="G53" s="4689">
        <f t="shared" si="42"/>
        <v>0.46948356807511971</v>
      </c>
      <c r="H53" s="4689">
        <f t="shared" si="42"/>
        <v>1.5366859731988285</v>
      </c>
      <c r="I53" s="4676">
        <f t="shared" si="42"/>
        <v>-1.4285714285714164</v>
      </c>
      <c r="J53" s="4679">
        <f t="shared" si="42"/>
        <v>-0.38153045740298808</v>
      </c>
      <c r="K53" s="4689">
        <f t="shared" si="42"/>
        <v>-3.9784946236559193</v>
      </c>
      <c r="L53" s="4689">
        <f t="shared" si="42"/>
        <v>-2.9585393313427062</v>
      </c>
      <c r="M53" s="4676">
        <f t="shared" si="42"/>
        <v>3.1195840554592706</v>
      </c>
      <c r="N53" s="4679">
        <f t="shared" si="42"/>
        <v>4.2149362381424424</v>
      </c>
      <c r="O53" s="4689">
        <f t="shared" si="42"/>
        <v>2.0725388601036343</v>
      </c>
      <c r="P53" s="4689">
        <f t="shared" si="42"/>
        <v>3.1567691666601263</v>
      </c>
      <c r="Q53" s="4676">
        <f t="shared" si="36"/>
        <v>-71.428571428571431</v>
      </c>
      <c r="R53" s="4677"/>
    </row>
    <row r="54" spans="1:18" ht="13.5" customHeight="1">
      <c r="A54" s="4125" t="s">
        <v>749</v>
      </c>
      <c r="B54" s="4151">
        <f t="shared" ref="B54:H70" si="43">SUM(B16/B12)*100-100</f>
        <v>-2.5771595354902814</v>
      </c>
      <c r="C54" s="4152">
        <f>SUM(C16/C12)*100-100</f>
        <v>-2.5220597919136054</v>
      </c>
      <c r="D54" s="4153">
        <f>SUM(D16/D12)*100-100</f>
        <v>-2.1335341365461886</v>
      </c>
      <c r="E54" s="4682">
        <f t="shared" ref="E54:P54" si="44">SUM(E16/E12)*100-100</f>
        <v>-4.1594454072790228</v>
      </c>
      <c r="F54" s="4685">
        <f t="shared" si="44"/>
        <v>-2.0700770717106138</v>
      </c>
      <c r="G54" s="4688">
        <f t="shared" si="44"/>
        <v>-1.895734597156391</v>
      </c>
      <c r="H54" s="4688">
        <f t="shared" si="44"/>
        <v>0.24298367913027619</v>
      </c>
      <c r="I54" s="4682">
        <f t="shared" si="44"/>
        <v>-4.2857142857142776</v>
      </c>
      <c r="J54" s="4685">
        <f t="shared" si="44"/>
        <v>-2.1990986699886435</v>
      </c>
      <c r="K54" s="4688">
        <f t="shared" si="44"/>
        <v>-3.598691384950925</v>
      </c>
      <c r="L54" s="4688">
        <f t="shared" si="44"/>
        <v>-1.497098352819819</v>
      </c>
      <c r="M54" s="4682">
        <f t="shared" si="44"/>
        <v>1.8835616438356055</v>
      </c>
      <c r="N54" s="4685">
        <f t="shared" si="44"/>
        <v>4.1046703229138615</v>
      </c>
      <c r="O54" s="4688">
        <f t="shared" si="44"/>
        <v>-0.41067761806981196</v>
      </c>
      <c r="P54" s="4688">
        <f t="shared" si="44"/>
        <v>1.7604155859476549</v>
      </c>
      <c r="Q54" s="4687">
        <f t="shared" si="36"/>
        <v>-25</v>
      </c>
      <c r="R54" s="4719"/>
    </row>
    <row r="55" spans="1:18" ht="13.5" customHeight="1">
      <c r="A55" s="4106" t="s">
        <v>861</v>
      </c>
      <c r="B55" s="4148">
        <f t="shared" si="43"/>
        <v>-2.7943860532443807</v>
      </c>
      <c r="C55" s="4149">
        <f t="shared" ref="C55:E64" si="45">SUM(C17/C13)*100-100</f>
        <v>-2.7899853509122323</v>
      </c>
      <c r="D55" s="4150">
        <f t="shared" si="45"/>
        <v>-2.8992878942014215</v>
      </c>
      <c r="E55" s="4676">
        <f t="shared" si="45"/>
        <v>-5.7932263814616789</v>
      </c>
      <c r="F55" s="4679">
        <f t="shared" ref="F55:F64" si="46">SUM(F17/F13)*100-100</f>
        <v>-2.9803473368012874</v>
      </c>
      <c r="G55" s="4689">
        <f t="shared" ref="G55:G68" si="47">SUM(G17/G13)*100-100</f>
        <v>-5.6074766355140184</v>
      </c>
      <c r="H55" s="4689">
        <f t="shared" ref="H55:H69" si="48">SUM(H17/H13)*100-100</f>
        <v>-2.7890513700474315</v>
      </c>
      <c r="I55" s="4676">
        <f t="shared" ref="I55:I63" si="49">SUM(I17/I13)*100-100</f>
        <v>-1.4598540145985339</v>
      </c>
      <c r="J55" s="4679">
        <f t="shared" ref="J55:J69" si="50">SUM(J17/J13)*100-100</f>
        <v>1.4824133092190976</v>
      </c>
      <c r="K55" s="4689">
        <f t="shared" ref="K55:K62" si="51">SUM(K17/K13)*100-100</f>
        <v>-3.1076581576026712</v>
      </c>
      <c r="L55" s="4689">
        <f t="shared" ref="L55:L69" si="52">SUM(L17/L13)*100-100</f>
        <v>-0.21459190039119846</v>
      </c>
      <c r="M55" s="4676">
        <f t="shared" ref="M55:M62" si="53">SUM(M17/M13)*100-100</f>
        <v>0.85616438356164792</v>
      </c>
      <c r="N55" s="4679">
        <f t="shared" ref="N55:N69" si="54">SUM(N17/N13)*100-100</f>
        <v>3.8675846925522421</v>
      </c>
      <c r="O55" s="4689">
        <f t="shared" ref="O55:O62" si="55">SUM(O17/O13)*100-100</f>
        <v>-1.0319917440660475</v>
      </c>
      <c r="P55" s="4689">
        <f t="shared" ref="P55:P69" si="56">SUM(P17/P13)*100-100</f>
        <v>1.9230509330362224</v>
      </c>
      <c r="Q55" s="4716" t="s">
        <v>927</v>
      </c>
      <c r="R55" s="4717"/>
    </row>
    <row r="56" spans="1:18" ht="13.5" customHeight="1">
      <c r="A56" s="4106" t="s">
        <v>817</v>
      </c>
      <c r="B56" s="4148">
        <f t="shared" si="43"/>
        <v>-3.2217625673812194</v>
      </c>
      <c r="C56" s="4149">
        <f t="shared" si="45"/>
        <v>-3.2011688915454641</v>
      </c>
      <c r="D56" s="4150">
        <f t="shared" si="45"/>
        <v>-3.4430379746835484</v>
      </c>
      <c r="E56" s="4676">
        <f t="shared" si="45"/>
        <v>-7.6991150442477903</v>
      </c>
      <c r="F56" s="4679">
        <f t="shared" si="46"/>
        <v>-4.4078406986834864</v>
      </c>
      <c r="G56" s="4689">
        <f t="shared" si="47"/>
        <v>-5.1886792452830264</v>
      </c>
      <c r="H56" s="4689">
        <f t="shared" si="48"/>
        <v>-1.8078875246114166</v>
      </c>
      <c r="I56" s="4676">
        <f t="shared" si="49"/>
        <v>-1.4492753623188293</v>
      </c>
      <c r="J56" s="4679">
        <f t="shared" si="50"/>
        <v>2.0648564024228051</v>
      </c>
      <c r="K56" s="4689">
        <f t="shared" si="51"/>
        <v>-2.4498886414253889</v>
      </c>
      <c r="L56" s="4689">
        <f t="shared" si="52"/>
        <v>1.0285631532170214</v>
      </c>
      <c r="M56" s="4676">
        <f t="shared" si="53"/>
        <v>-1.5075376884422127</v>
      </c>
      <c r="N56" s="4679">
        <f t="shared" si="54"/>
        <v>2.0045165523474822</v>
      </c>
      <c r="O56" s="4689">
        <f t="shared" si="55"/>
        <v>-0.41109969167523275</v>
      </c>
      <c r="P56" s="4689">
        <f t="shared" si="56"/>
        <v>3.140051446744323</v>
      </c>
      <c r="Q56" s="4676">
        <f t="shared" si="36"/>
        <v>-50</v>
      </c>
      <c r="R56" s="4677"/>
    </row>
    <row r="57" spans="1:18" ht="13.5" customHeight="1">
      <c r="A57" s="4124" t="s">
        <v>797</v>
      </c>
      <c r="B57" s="4148">
        <f t="shared" si="43"/>
        <v>-2.9437609841827737</v>
      </c>
      <c r="C57" s="4149">
        <f t="shared" si="45"/>
        <v>-2.9944104338567996</v>
      </c>
      <c r="D57" s="4150">
        <f t="shared" si="45"/>
        <v>-3.7936267071320202</v>
      </c>
      <c r="E57" s="4676">
        <f t="shared" si="45"/>
        <v>-9.050576752440108</v>
      </c>
      <c r="F57" s="4679">
        <f t="shared" si="46"/>
        <v>-5.4642430281672318</v>
      </c>
      <c r="G57" s="4689">
        <f t="shared" si="47"/>
        <v>-6.0747663551401843</v>
      </c>
      <c r="H57" s="4689">
        <f t="shared" si="48"/>
        <v>-2.371089949585766</v>
      </c>
      <c r="I57" s="4676">
        <f t="shared" si="49"/>
        <v>0</v>
      </c>
      <c r="J57" s="4679">
        <f t="shared" si="50"/>
        <v>3.9432176656151654</v>
      </c>
      <c r="K57" s="4689">
        <f t="shared" si="51"/>
        <v>-2.4636058230683062</v>
      </c>
      <c r="L57" s="4689">
        <f t="shared" si="52"/>
        <v>1.3824665025204723</v>
      </c>
      <c r="M57" s="4676">
        <f t="shared" si="53"/>
        <v>-0.67226890756302282</v>
      </c>
      <c r="N57" s="4679">
        <f t="shared" si="54"/>
        <v>3.2444397317286757</v>
      </c>
      <c r="O57" s="4689">
        <f t="shared" si="55"/>
        <v>-0.71065989847716082</v>
      </c>
      <c r="P57" s="4689">
        <f t="shared" si="56"/>
        <v>3.2045349004788051</v>
      </c>
      <c r="Q57" s="4676">
        <f t="shared" si="36"/>
        <v>-100</v>
      </c>
      <c r="R57" s="4677"/>
    </row>
    <row r="58" spans="1:18" ht="13.5" customHeight="1">
      <c r="A58" s="4125" t="s">
        <v>818</v>
      </c>
      <c r="B58" s="4151">
        <f t="shared" si="43"/>
        <v>-1.9441611422743534</v>
      </c>
      <c r="C58" s="4152">
        <f t="shared" si="45"/>
        <v>-2.094170100655262</v>
      </c>
      <c r="D58" s="4153">
        <f t="shared" si="45"/>
        <v>-3.231597845601442</v>
      </c>
      <c r="E58" s="4682">
        <f t="shared" si="45"/>
        <v>-7.6853526220614867</v>
      </c>
      <c r="F58" s="4685">
        <f t="shared" si="46"/>
        <v>-4.6024887022045249</v>
      </c>
      <c r="G58" s="4688">
        <f t="shared" si="47"/>
        <v>-6.7632850241545839</v>
      </c>
      <c r="H58" s="4688">
        <f t="shared" si="48"/>
        <v>-3.6496284943489883</v>
      </c>
      <c r="I58" s="4682">
        <f t="shared" si="49"/>
        <v>2.2388059701492438</v>
      </c>
      <c r="J58" s="4685">
        <f t="shared" si="50"/>
        <v>5.6530889153490307</v>
      </c>
      <c r="K58" s="4688">
        <f t="shared" si="51"/>
        <v>-3.167420814479641</v>
      </c>
      <c r="L58" s="4688">
        <f t="shared" si="52"/>
        <v>6.6320234387461596E-2</v>
      </c>
      <c r="M58" s="4682">
        <f t="shared" si="53"/>
        <v>-1.1764705882352899</v>
      </c>
      <c r="N58" s="4685">
        <f t="shared" si="54"/>
        <v>2.1237585943468105</v>
      </c>
      <c r="O58" s="4688">
        <f t="shared" si="55"/>
        <v>0.61855670103092564</v>
      </c>
      <c r="P58" s="4688">
        <f t="shared" si="56"/>
        <v>3.9787311363158153</v>
      </c>
      <c r="Q58" s="4687">
        <f t="shared" si="36"/>
        <v>-33.333333333333343</v>
      </c>
      <c r="R58" s="4719"/>
    </row>
    <row r="59" spans="1:18" ht="13.5" customHeight="1">
      <c r="A59" s="4154" t="s">
        <v>866</v>
      </c>
      <c r="B59" s="4148">
        <f t="shared" si="43"/>
        <v>-1.5797992877953959</v>
      </c>
      <c r="C59" s="4149">
        <f t="shared" si="45"/>
        <v>-1.7946434687307402</v>
      </c>
      <c r="D59" s="4150">
        <f t="shared" si="45"/>
        <v>-11.157674174960704</v>
      </c>
      <c r="E59" s="4676">
        <f t="shared" si="45"/>
        <v>-6.8117313150425645</v>
      </c>
      <c r="F59" s="4679">
        <f t="shared" si="46"/>
        <v>4.8917481837168282</v>
      </c>
      <c r="G59" s="4689">
        <f t="shared" si="47"/>
        <v>-31.683168316831683</v>
      </c>
      <c r="H59" s="4689">
        <f t="shared" si="48"/>
        <v>-23.103283205679062</v>
      </c>
      <c r="I59" s="4676">
        <f t="shared" si="49"/>
        <v>-43.703703703703702</v>
      </c>
      <c r="J59" s="4679">
        <f t="shared" si="50"/>
        <v>-36.633473095737244</v>
      </c>
      <c r="K59" s="4689">
        <f t="shared" si="51"/>
        <v>-11.68384879725086</v>
      </c>
      <c r="L59" s="4689">
        <f t="shared" si="52"/>
        <v>-0.59225669454710328</v>
      </c>
      <c r="M59" s="4676">
        <f t="shared" si="53"/>
        <v>-7.8098471986417621</v>
      </c>
      <c r="N59" s="4679">
        <f t="shared" si="54"/>
        <v>3.7682793029438955</v>
      </c>
      <c r="O59" s="4689">
        <f t="shared" si="55"/>
        <v>-8.5505735140771577</v>
      </c>
      <c r="P59" s="4689">
        <f t="shared" si="56"/>
        <v>2.9345254490723391</v>
      </c>
      <c r="Q59" s="4716" t="s">
        <v>927</v>
      </c>
      <c r="R59" s="4717"/>
    </row>
    <row r="60" spans="1:18" ht="13.5" customHeight="1">
      <c r="A60" s="4124" t="s">
        <v>873</v>
      </c>
      <c r="B60" s="4148">
        <f t="shared" si="43"/>
        <v>-1.3018134715025838</v>
      </c>
      <c r="C60" s="4149">
        <f t="shared" si="45"/>
        <v>-1.5094339622641542</v>
      </c>
      <c r="D60" s="4150">
        <f t="shared" si="45"/>
        <v>-10.802307288935495</v>
      </c>
      <c r="E60" s="4676">
        <f t="shared" si="45"/>
        <v>-5.7526366251198482</v>
      </c>
      <c r="F60" s="4679">
        <f t="shared" si="46"/>
        <v>5.6612122021731039</v>
      </c>
      <c r="G60" s="4689">
        <f t="shared" si="47"/>
        <v>-31.840796019900495</v>
      </c>
      <c r="H60" s="4689">
        <f t="shared" si="48"/>
        <v>-23.586359794209429</v>
      </c>
      <c r="I60" s="4676">
        <f t="shared" si="49"/>
        <v>-45.588235294117652</v>
      </c>
      <c r="J60" s="4679">
        <f t="shared" si="50"/>
        <v>-38.998685894110722</v>
      </c>
      <c r="K60" s="4689">
        <f t="shared" si="51"/>
        <v>-11.529680365296798</v>
      </c>
      <c r="L60" s="4689">
        <f t="shared" si="52"/>
        <v>-0.81546176168194506</v>
      </c>
      <c r="M60" s="4676">
        <f t="shared" si="53"/>
        <v>-7.3129251700680271</v>
      </c>
      <c r="N60" s="4679">
        <f t="shared" si="54"/>
        <v>3.9119645506644645</v>
      </c>
      <c r="O60" s="4689">
        <f t="shared" si="55"/>
        <v>-8.5655314757481875</v>
      </c>
      <c r="P60" s="4689">
        <f t="shared" si="56"/>
        <v>2.507661067459253</v>
      </c>
      <c r="Q60" s="4676">
        <f>SUM(Q22/Q18)*100-100</f>
        <v>100</v>
      </c>
      <c r="R60" s="4677"/>
    </row>
    <row r="61" spans="1:18" ht="13.5" customHeight="1">
      <c r="A61" s="4154" t="s">
        <v>860</v>
      </c>
      <c r="B61" s="4148">
        <f t="shared" si="43"/>
        <v>-1.5650261915540256</v>
      </c>
      <c r="C61" s="4149">
        <f t="shared" si="45"/>
        <v>-1.797228700782</v>
      </c>
      <c r="D61" s="4150">
        <f t="shared" si="45"/>
        <v>-10.515247108307051</v>
      </c>
      <c r="E61" s="4676">
        <f t="shared" si="45"/>
        <v>-4.6829268292682968</v>
      </c>
      <c r="F61" s="4679">
        <f t="shared" si="46"/>
        <v>6.5176693130033527</v>
      </c>
      <c r="G61" s="4689">
        <f t="shared" si="47"/>
        <v>-31.343283582089555</v>
      </c>
      <c r="H61" s="4689">
        <f t="shared" si="48"/>
        <v>-23.275514320290441</v>
      </c>
      <c r="I61" s="4676">
        <f t="shared" si="49"/>
        <v>-51.449275362318843</v>
      </c>
      <c r="J61" s="4679">
        <f t="shared" si="50"/>
        <v>-45.744137332039038</v>
      </c>
      <c r="K61" s="4689">
        <f t="shared" si="51"/>
        <v>-10.677382319173361</v>
      </c>
      <c r="L61" s="4689">
        <f t="shared" si="52"/>
        <v>-0.18118752706681107</v>
      </c>
      <c r="M61" s="4676">
        <f t="shared" si="53"/>
        <v>-6.5989847715735976</v>
      </c>
      <c r="N61" s="4679">
        <f t="shared" si="54"/>
        <v>4.3764576759500784</v>
      </c>
      <c r="O61" s="4689">
        <f t="shared" si="55"/>
        <v>-8.7934560327198312</v>
      </c>
      <c r="P61" s="4689">
        <f t="shared" si="56"/>
        <v>1.9241167013906306</v>
      </c>
      <c r="Q61" s="4676" t="s">
        <v>928</v>
      </c>
      <c r="R61" s="4677"/>
    </row>
    <row r="62" spans="1:18" ht="13.5" customHeight="1">
      <c r="A62" s="4125" t="s">
        <v>874</v>
      </c>
      <c r="B62" s="4151">
        <f t="shared" si="43"/>
        <v>-2.0737177403627385</v>
      </c>
      <c r="C62" s="4152">
        <f t="shared" si="45"/>
        <v>-2.069964810598222</v>
      </c>
      <c r="D62" s="4153">
        <f t="shared" si="45"/>
        <v>-10.575139146567707</v>
      </c>
      <c r="E62" s="4682">
        <f t="shared" si="45"/>
        <v>-5.484818805093056</v>
      </c>
      <c r="F62" s="4685">
        <f t="shared" si="46"/>
        <v>5.6922876847610837</v>
      </c>
      <c r="G62" s="4688">
        <f t="shared" si="47"/>
        <v>-29.533678756476689</v>
      </c>
      <c r="H62" s="4688">
        <f t="shared" si="48"/>
        <v>-21.200524584524771</v>
      </c>
      <c r="I62" s="4682">
        <f t="shared" si="49"/>
        <v>-51.0948905109489</v>
      </c>
      <c r="J62" s="4685">
        <f t="shared" si="50"/>
        <v>-45.311506193778975</v>
      </c>
      <c r="K62" s="4688">
        <f t="shared" si="51"/>
        <v>-10.280373831775705</v>
      </c>
      <c r="L62" s="4688">
        <f t="shared" si="52"/>
        <v>0.32962345367822365</v>
      </c>
      <c r="M62" s="4682">
        <f t="shared" si="53"/>
        <v>-7.8231292517006779</v>
      </c>
      <c r="N62" s="4685">
        <f t="shared" si="54"/>
        <v>3.0774550484093908</v>
      </c>
      <c r="O62" s="4688">
        <f t="shared" si="55"/>
        <v>-8.5040983606557461</v>
      </c>
      <c r="P62" s="4688">
        <f t="shared" si="56"/>
        <v>2.3159563975239763</v>
      </c>
      <c r="Q62" s="4687">
        <f t="shared" si="36"/>
        <v>50</v>
      </c>
      <c r="R62" s="4719"/>
    </row>
    <row r="63" spans="1:18" ht="13.5" customHeight="1">
      <c r="A63" s="4154" t="s">
        <v>912</v>
      </c>
      <c r="B63" s="4148">
        <f t="shared" si="43"/>
        <v>-1.6314716137096212</v>
      </c>
      <c r="C63" s="4149">
        <f t="shared" si="45"/>
        <v>-1.8902141312687348</v>
      </c>
      <c r="D63" s="4150">
        <f t="shared" si="45"/>
        <v>-2.0636792452830264</v>
      </c>
      <c r="E63" s="4676">
        <f t="shared" si="45"/>
        <v>-4.9746192893400973</v>
      </c>
      <c r="F63" s="4679">
        <f t="shared" si="46"/>
        <v>-2.9722783351720778</v>
      </c>
      <c r="G63" s="4689">
        <f t="shared" si="47"/>
        <v>-6.5217391304347814</v>
      </c>
      <c r="H63" s="4689">
        <f t="shared" si="48"/>
        <v>-4.5519985341465343</v>
      </c>
      <c r="I63" s="4676">
        <f t="shared" si="49"/>
        <v>-13.157894736842096</v>
      </c>
      <c r="J63" s="4679">
        <f t="shared" si="50"/>
        <v>-11.327988846287894</v>
      </c>
      <c r="K63" s="4689">
        <f t="shared" ref="K63:K68" si="57">SUM(K25/K21)*100-100</f>
        <v>-1.6861219195849628</v>
      </c>
      <c r="L63" s="4689">
        <f t="shared" si="52"/>
        <v>0.38551307909928312</v>
      </c>
      <c r="M63" s="4676">
        <f t="shared" ref="M63:M68" si="58">SUM(M25/M21)*100-100</f>
        <v>0</v>
      </c>
      <c r="N63" s="4679">
        <f t="shared" si="54"/>
        <v>2.1071643588200146</v>
      </c>
      <c r="O63" s="4689">
        <f t="shared" ref="O63:O68" si="59">SUM(O25/O21)*100-100</f>
        <v>1.4823261117445981</v>
      </c>
      <c r="P63" s="4689">
        <f t="shared" si="56"/>
        <v>3.62072551807276</v>
      </c>
      <c r="Q63" s="4716" t="s">
        <v>927</v>
      </c>
      <c r="R63" s="4717"/>
    </row>
    <row r="64" spans="1:18">
      <c r="A64" s="4106" t="s">
        <v>916</v>
      </c>
      <c r="B64" s="4148">
        <f t="shared" si="43"/>
        <v>-1.476474834306714</v>
      </c>
      <c r="C64" s="4149">
        <f t="shared" si="45"/>
        <v>-1.7276210379658608</v>
      </c>
      <c r="D64" s="4150">
        <f t="shared" si="45"/>
        <v>-2.1457965902410336</v>
      </c>
      <c r="E64" s="4676">
        <f t="shared" si="45"/>
        <v>-4.9847405900305262</v>
      </c>
      <c r="F64" s="4679">
        <f t="shared" si="46"/>
        <v>-2.901197803329481</v>
      </c>
      <c r="G64" s="4689">
        <f t="shared" si="47"/>
        <v>-7.299270072992698</v>
      </c>
      <c r="H64" s="4689">
        <f t="shared" si="48"/>
        <v>-5.2664814623974792</v>
      </c>
      <c r="I64" s="4676">
        <f t="shared" ref="I64:P72" si="60">SUM(I26/I22)*100-100</f>
        <v>-13.513513513513516</v>
      </c>
      <c r="J64" s="4679">
        <f t="shared" si="50"/>
        <v>-11.616993984071186</v>
      </c>
      <c r="K64" s="4689">
        <f t="shared" si="57"/>
        <v>-1.1612903225806406</v>
      </c>
      <c r="L64" s="4689">
        <f t="shared" si="52"/>
        <v>1.0060950203005774</v>
      </c>
      <c r="M64" s="4676">
        <f t="shared" si="58"/>
        <v>0.3669724770642091</v>
      </c>
      <c r="N64" s="4679">
        <f t="shared" si="54"/>
        <v>2.5678703415357376</v>
      </c>
      <c r="O64" s="4689">
        <f t="shared" si="59"/>
        <v>0.56433408577878197</v>
      </c>
      <c r="P64" s="4689">
        <f t="shared" si="56"/>
        <v>2.7695597956802089</v>
      </c>
      <c r="Q64" s="4676">
        <f t="shared" si="36"/>
        <v>-100</v>
      </c>
      <c r="R64" s="4677"/>
    </row>
    <row r="65" spans="1:23">
      <c r="A65" s="4106" t="s">
        <v>934</v>
      </c>
      <c r="B65" s="4148">
        <f t="shared" si="43"/>
        <v>-1.2679850206950931</v>
      </c>
      <c r="C65" s="4149">
        <f t="shared" ref="C65:F68" si="61">SUM(C27/C23)*100-100</f>
        <v>-1.4040234702430894</v>
      </c>
      <c r="D65" s="4150">
        <f t="shared" si="61"/>
        <v>-1.9682726204465268</v>
      </c>
      <c r="E65" s="4676">
        <f t="shared" si="61"/>
        <v>-4.8106448311156669</v>
      </c>
      <c r="F65" s="4679">
        <f t="shared" si="61"/>
        <v>-2.8994411163073721</v>
      </c>
      <c r="G65" s="4689">
        <f t="shared" si="47"/>
        <v>-8.6956521739130466</v>
      </c>
      <c r="H65" s="4689">
        <f t="shared" si="48"/>
        <v>-6.8624513035660755</v>
      </c>
      <c r="I65" s="4676">
        <f t="shared" si="60"/>
        <v>-1.4925373134328339</v>
      </c>
      <c r="J65" s="4679">
        <f t="shared" si="50"/>
        <v>0.48528707973470375</v>
      </c>
      <c r="K65" s="4689">
        <f t="shared" si="57"/>
        <v>-1.4138817480719723</v>
      </c>
      <c r="L65" s="4689">
        <f t="shared" si="52"/>
        <v>0.56552188479561494</v>
      </c>
      <c r="M65" s="4676">
        <f t="shared" si="58"/>
        <v>-0.36231884057971797</v>
      </c>
      <c r="N65" s="4679">
        <f t="shared" si="54"/>
        <v>1.6381979822195376</v>
      </c>
      <c r="O65" s="4689">
        <f t="shared" si="59"/>
        <v>0.56053811659194253</v>
      </c>
      <c r="P65" s="4689">
        <f t="shared" si="56"/>
        <v>2.5795839822831681</v>
      </c>
      <c r="Q65" s="4676" t="s">
        <v>928</v>
      </c>
      <c r="R65" s="4677"/>
    </row>
    <row r="66" spans="1:23">
      <c r="A66" s="4113" t="s">
        <v>935</v>
      </c>
      <c r="B66" s="4151">
        <f t="shared" si="43"/>
        <v>-0.41157727031333025</v>
      </c>
      <c r="C66" s="4152">
        <f t="shared" si="61"/>
        <v>-0.81730430493905715</v>
      </c>
      <c r="D66" s="4153">
        <f t="shared" si="61"/>
        <v>-1.0966212211025379</v>
      </c>
      <c r="E66" s="4682">
        <f t="shared" si="61"/>
        <v>-3.8341968911917093</v>
      </c>
      <c r="F66" s="4685">
        <f t="shared" si="61"/>
        <v>-2.7679293709561961</v>
      </c>
      <c r="G66" s="4688">
        <f t="shared" si="47"/>
        <v>-8.0882352941176521</v>
      </c>
      <c r="H66" s="4688">
        <f t="shared" si="48"/>
        <v>-7.0691357154189092</v>
      </c>
      <c r="I66" s="4682">
        <f t="shared" si="60"/>
        <v>2.985074626865682</v>
      </c>
      <c r="J66" s="4685">
        <f t="shared" si="50"/>
        <v>4.1269528891353815</v>
      </c>
      <c r="K66" s="4688">
        <f t="shared" si="57"/>
        <v>-1.171875</v>
      </c>
      <c r="L66" s="4688">
        <f t="shared" si="52"/>
        <v>-7.6088178004198426E-2</v>
      </c>
      <c r="M66" s="4682">
        <f t="shared" si="58"/>
        <v>2.2140221402213882</v>
      </c>
      <c r="N66" s="4685">
        <f t="shared" si="54"/>
        <v>3.34735112409561</v>
      </c>
      <c r="O66" s="4688">
        <f t="shared" si="59"/>
        <v>1.007838745800683</v>
      </c>
      <c r="P66" s="4688">
        <f t="shared" si="56"/>
        <v>2.127793805313587</v>
      </c>
      <c r="Q66" s="4687">
        <f t="shared" si="36"/>
        <v>-100</v>
      </c>
      <c r="R66" s="4719"/>
    </row>
    <row r="67" spans="1:23">
      <c r="A67" s="4106" t="s">
        <v>936</v>
      </c>
      <c r="B67" s="4148">
        <f>SUM(B29/B25)*100-100</f>
        <v>0.10700193941015357</v>
      </c>
      <c r="C67" s="4149">
        <f t="shared" si="61"/>
        <v>-0.12085880847433828</v>
      </c>
      <c r="D67" s="4150">
        <f t="shared" si="61"/>
        <v>0.18061408789887423</v>
      </c>
      <c r="E67" s="4676">
        <f t="shared" si="61"/>
        <v>-4.0598290598290561</v>
      </c>
      <c r="F67" s="4679">
        <f t="shared" si="61"/>
        <v>-4.2327981180144576</v>
      </c>
      <c r="G67" s="4689">
        <f t="shared" si="47"/>
        <v>-3.8759689922480618</v>
      </c>
      <c r="H67" s="4689">
        <f t="shared" si="48"/>
        <v>-4.0492695289206893</v>
      </c>
      <c r="I67" s="4676">
        <f t="shared" si="60"/>
        <v>6.0606060606060623</v>
      </c>
      <c r="J67" s="4679">
        <f t="shared" si="50"/>
        <v>5.8693910256410078</v>
      </c>
      <c r="K67" s="4689">
        <f t="shared" si="57"/>
        <v>0</v>
      </c>
      <c r="L67" s="4689">
        <f t="shared" si="52"/>
        <v>-0.18028846153845279</v>
      </c>
      <c r="M67" s="4676">
        <f t="shared" si="58"/>
        <v>5.5248618784530521</v>
      </c>
      <c r="N67" s="4679">
        <f t="shared" si="54"/>
        <v>5.3346127284317646</v>
      </c>
      <c r="O67" s="4689">
        <f t="shared" si="59"/>
        <v>1.5730337078651644</v>
      </c>
      <c r="P67" s="4689">
        <f t="shared" si="56"/>
        <v>1.3899092480553037</v>
      </c>
      <c r="Q67" s="4716" t="s">
        <v>927</v>
      </c>
      <c r="R67" s="4717"/>
    </row>
    <row r="68" spans="1:23">
      <c r="A68" s="4106" t="s">
        <v>962</v>
      </c>
      <c r="B68" s="4148">
        <f t="shared" si="43"/>
        <v>0.26641800985747466</v>
      </c>
      <c r="C68" s="4149">
        <f t="shared" si="61"/>
        <v>-3.5443396895161072E-2</v>
      </c>
      <c r="D68" s="4150">
        <f t="shared" si="61"/>
        <v>0.60078101531991024</v>
      </c>
      <c r="E68" s="4676">
        <f t="shared" si="61"/>
        <v>-2.8907922912205493</v>
      </c>
      <c r="F68" s="4679">
        <f t="shared" si="61"/>
        <v>-3.4707218684602168</v>
      </c>
      <c r="G68" s="4689">
        <f t="shared" si="47"/>
        <v>-3.9370078740157481</v>
      </c>
      <c r="H68" s="4689">
        <f t="shared" si="48"/>
        <v>-4.5106895230213269</v>
      </c>
      <c r="I68" s="4676">
        <f t="shared" si="60"/>
        <v>4.6875</v>
      </c>
      <c r="J68" s="4679">
        <f t="shared" si="50"/>
        <v>4.0623133771274809</v>
      </c>
      <c r="K68" s="4689">
        <f t="shared" si="57"/>
        <v>-1.1749347258485585</v>
      </c>
      <c r="L68" s="4689">
        <f t="shared" si="52"/>
        <v>-1.7651112876529993</v>
      </c>
      <c r="M68" s="4676">
        <f t="shared" si="58"/>
        <v>5.1188299817184628</v>
      </c>
      <c r="N68" s="4679">
        <f t="shared" si="54"/>
        <v>4.4910674855600945</v>
      </c>
      <c r="O68" s="4689">
        <f t="shared" si="59"/>
        <v>3.142536475869818</v>
      </c>
      <c r="P68" s="4689">
        <f t="shared" si="56"/>
        <v>2.5265762699822574</v>
      </c>
      <c r="Q68" s="4676" t="s">
        <v>927</v>
      </c>
      <c r="R68" s="4677"/>
    </row>
    <row r="69" spans="1:23">
      <c r="A69" s="4106" t="s">
        <v>981</v>
      </c>
      <c r="B69" s="4148">
        <f t="shared" si="43"/>
        <v>0.44583444237422043</v>
      </c>
      <c r="C69" s="4149">
        <f>SUM(C31/C27)*100-100</f>
        <v>0.13460857244066915</v>
      </c>
      <c r="D69" s="4150">
        <f>SUM(D31/D27)*100-100</f>
        <v>1.1387473778843287</v>
      </c>
      <c r="E69" s="4676">
        <f>SUM(E31/E27)*100-100</f>
        <v>-2.4731182795699027</v>
      </c>
      <c r="F69" s="4679">
        <f>SUM(F31/F27)*100-100</f>
        <v>-3.5711987256073314</v>
      </c>
      <c r="G69" s="4689">
        <f>SUM(G31/G27)*100-100</f>
        <v>-2.3809523809523796</v>
      </c>
      <c r="H69" s="4689">
        <f t="shared" si="48"/>
        <v>-3.4800705467372097</v>
      </c>
      <c r="I69" s="4676">
        <f t="shared" si="60"/>
        <v>7.5757575757575637</v>
      </c>
      <c r="J69" s="4679">
        <f t="shared" si="50"/>
        <v>6.3645342312008921</v>
      </c>
      <c r="K69" s="4689">
        <f>SUM(K31/K27)*100-100</f>
        <v>-2.2164276401564535</v>
      </c>
      <c r="L69" s="4689">
        <f t="shared" si="52"/>
        <v>-3.3173982326524651</v>
      </c>
      <c r="M69" s="4676">
        <f>SUM(M31/M27)*100-100</f>
        <v>8.1818181818181728</v>
      </c>
      <c r="N69" s="4679">
        <f t="shared" si="54"/>
        <v>6.9637710437710325</v>
      </c>
      <c r="O69" s="4689">
        <f>SUM(O31/O27)*100-100</f>
        <v>3.5674470457079082</v>
      </c>
      <c r="P69" s="4689">
        <f t="shared" si="56"/>
        <v>2.4013543086006877</v>
      </c>
      <c r="Q69" s="4676">
        <f t="shared" si="36"/>
        <v>-100</v>
      </c>
      <c r="R69" s="4677"/>
      <c r="V69" s="2154"/>
    </row>
    <row r="70" spans="1:23">
      <c r="A70" s="4113" t="s">
        <v>1000</v>
      </c>
      <c r="B70" s="4151">
        <f t="shared" si="43"/>
        <v>0.41327822956938576</v>
      </c>
      <c r="C70" s="4152">
        <f t="shared" si="43"/>
        <v>0.14917951268024865</v>
      </c>
      <c r="D70" s="4153">
        <f t="shared" si="43"/>
        <v>1.1387473778843287</v>
      </c>
      <c r="E70" s="4682">
        <f t="shared" si="43"/>
        <v>-2.5862068965517295</v>
      </c>
      <c r="F70" s="4685">
        <f t="shared" si="43"/>
        <v>-3.683014048531291</v>
      </c>
      <c r="G70" s="4688">
        <f t="shared" si="43"/>
        <v>-4</v>
      </c>
      <c r="H70" s="4688">
        <f t="shared" si="43"/>
        <v>-5.0808888888889072</v>
      </c>
      <c r="I70" s="4682">
        <f t="shared" si="60"/>
        <v>0</v>
      </c>
      <c r="J70" s="4685">
        <f t="shared" si="60"/>
        <v>-1.1259259259259125</v>
      </c>
      <c r="K70" s="4688">
        <f t="shared" si="60"/>
        <v>-1.1857707509881408</v>
      </c>
      <c r="L70" s="4688">
        <f t="shared" si="60"/>
        <v>-2.2983457766066522</v>
      </c>
      <c r="M70" s="4682">
        <f t="shared" si="60"/>
        <v>9.9277978339350312</v>
      </c>
      <c r="N70" s="4685">
        <f t="shared" si="60"/>
        <v>8.6900922583233182</v>
      </c>
      <c r="O70" s="4688">
        <f t="shared" si="60"/>
        <v>2.3281596452328017</v>
      </c>
      <c r="P70" s="4688">
        <f t="shared" si="60"/>
        <v>1.1760203662642681</v>
      </c>
      <c r="Q70" s="4687" t="s">
        <v>927</v>
      </c>
      <c r="R70" s="4719"/>
    </row>
    <row r="71" spans="1:23">
      <c r="A71" s="4249" t="s">
        <v>1009</v>
      </c>
      <c r="B71" s="4148">
        <f t="shared" ref="B71:H72" si="62">SUM(B33/B29)*100-100</f>
        <v>0.12692898657225271</v>
      </c>
      <c r="C71" s="4149">
        <f t="shared" si="62"/>
        <v>7.1179443376792051E-3</v>
      </c>
      <c r="D71" s="4150">
        <f t="shared" si="62"/>
        <v>0.54086538461537259</v>
      </c>
      <c r="E71" s="4676">
        <f t="shared" si="62"/>
        <v>-3.4521158129175973</v>
      </c>
      <c r="F71" s="4679">
        <f t="shared" si="62"/>
        <v>-3.9715007248624516</v>
      </c>
      <c r="G71" s="4689">
        <f t="shared" si="62"/>
        <v>-2.4193548387096797</v>
      </c>
      <c r="H71" s="4689">
        <f t="shared" si="62"/>
        <v>-2.9442955478857726</v>
      </c>
      <c r="I71" s="4676">
        <f t="shared" si="60"/>
        <v>0</v>
      </c>
      <c r="J71" s="4679">
        <f t="shared" si="60"/>
        <v>-0.53795576808128942</v>
      </c>
      <c r="K71" s="4689">
        <f t="shared" si="60"/>
        <v>-0.52770448548812965</v>
      </c>
      <c r="L71" s="4689">
        <f t="shared" si="60"/>
        <v>-1.0628214368513085</v>
      </c>
      <c r="M71" s="4676">
        <f t="shared" si="60"/>
        <v>7.6788830715532157</v>
      </c>
      <c r="N71" s="4679">
        <f t="shared" si="60"/>
        <v>7.0996183090642973</v>
      </c>
      <c r="O71" s="4689">
        <f t="shared" si="60"/>
        <v>1.3274336283185733</v>
      </c>
      <c r="P71" s="4689">
        <f t="shared" si="60"/>
        <v>0.7823368544663083</v>
      </c>
      <c r="Q71" s="4716">
        <f t="shared" si="36"/>
        <v>0</v>
      </c>
      <c r="R71" s="4717"/>
      <c r="S71" s="3932"/>
      <c r="T71" s="2154"/>
    </row>
    <row r="72" spans="1:23" ht="13.5" thickBot="1">
      <c r="A72" s="4155" t="s">
        <v>1026</v>
      </c>
      <c r="B72" s="4148">
        <f t="shared" si="62"/>
        <v>-7.3070280324159853E-2</v>
      </c>
      <c r="C72" s="4149">
        <f t="shared" si="62"/>
        <v>-0.19855339668131933</v>
      </c>
      <c r="D72" s="4150">
        <f t="shared" si="62"/>
        <v>0.68677217079724073</v>
      </c>
      <c r="E72" s="4676">
        <f t="shared" si="62"/>
        <v>-4.8511576626240327</v>
      </c>
      <c r="F72" s="4679">
        <f t="shared" si="62"/>
        <v>-5.5001562906666237</v>
      </c>
      <c r="G72" s="4689">
        <f t="shared" si="62"/>
        <v>-0.81967213114754145</v>
      </c>
      <c r="H72" s="4689">
        <f t="shared" si="62"/>
        <v>-1.4961690294226173</v>
      </c>
      <c r="I72" s="4676">
        <f t="shared" si="60"/>
        <v>5.9701492537313356</v>
      </c>
      <c r="J72" s="4679">
        <f t="shared" si="60"/>
        <v>5.247339813388578</v>
      </c>
      <c r="K72" s="4689">
        <f t="shared" si="60"/>
        <v>0.52840158520474745</v>
      </c>
      <c r="L72" s="4689">
        <f t="shared" si="60"/>
        <v>-0.15729035917831879</v>
      </c>
      <c r="M72" s="4676">
        <f t="shared" si="60"/>
        <v>8.6956521739130324</v>
      </c>
      <c r="N72" s="4679">
        <f t="shared" si="60"/>
        <v>7.9542524111609652</v>
      </c>
      <c r="O72" s="4689">
        <f t="shared" si="60"/>
        <v>1.1969532100108751</v>
      </c>
      <c r="P72" s="4689">
        <f t="shared" si="60"/>
        <v>0.50670115668044957</v>
      </c>
      <c r="Q72" s="4671">
        <f t="shared" si="36"/>
        <v>-50</v>
      </c>
      <c r="R72" s="4672"/>
      <c r="S72" s="3932"/>
      <c r="T72" s="2154"/>
    </row>
    <row r="73" spans="1:23">
      <c r="A73" s="4156" t="s">
        <v>146</v>
      </c>
      <c r="B73" s="3413"/>
      <c r="C73" s="3413"/>
      <c r="D73" s="3413"/>
      <c r="E73" s="3413"/>
      <c r="F73" s="3413"/>
      <c r="G73" s="3413"/>
      <c r="H73" s="3413"/>
      <c r="I73" s="3413"/>
      <c r="J73" s="3413"/>
      <c r="K73" s="3413"/>
      <c r="L73" s="3413"/>
      <c r="M73" s="3413"/>
      <c r="N73" s="3413"/>
      <c r="O73" s="3413"/>
      <c r="P73" s="3413"/>
      <c r="Q73" s="3413"/>
      <c r="R73" s="3413"/>
      <c r="S73" s="2154"/>
    </row>
    <row r="74" spans="1:23">
      <c r="A74" s="2154"/>
      <c r="B74" s="2154"/>
      <c r="C74" s="2154"/>
      <c r="D74" s="2154"/>
      <c r="E74" s="2154"/>
      <c r="F74" s="2154"/>
      <c r="G74" s="2154"/>
      <c r="H74" s="2154"/>
      <c r="I74" s="2154"/>
      <c r="J74" s="2154"/>
      <c r="K74" s="2154"/>
      <c r="L74" s="2154"/>
      <c r="M74" s="2154"/>
      <c r="N74" s="2154"/>
      <c r="O74" s="2154"/>
      <c r="P74" s="2154"/>
      <c r="Q74" s="2154"/>
      <c r="R74" s="2154"/>
    </row>
    <row r="75" spans="1:23">
      <c r="A75" s="2154"/>
      <c r="B75" s="2154"/>
      <c r="C75" s="2154"/>
      <c r="D75" s="2154"/>
      <c r="E75" s="2154"/>
      <c r="F75" s="2154"/>
      <c r="G75" s="2154"/>
      <c r="H75" s="2154"/>
      <c r="I75" s="2154"/>
      <c r="J75" s="2154"/>
      <c r="K75" s="2154"/>
      <c r="L75" s="2154"/>
      <c r="M75" s="2154"/>
      <c r="N75" s="2154"/>
      <c r="O75" s="2154"/>
      <c r="P75" s="2154"/>
      <c r="Q75" s="2154"/>
      <c r="R75" s="2154"/>
    </row>
    <row r="76" spans="1:23">
      <c r="W76" s="2154"/>
    </row>
    <row r="77" spans="1:23">
      <c r="D77" s="2154"/>
    </row>
    <row r="81" spans="4:5">
      <c r="E81" s="2154"/>
    </row>
    <row r="82" spans="4:5">
      <c r="D82" s="2154"/>
    </row>
    <row r="105" spans="5:5">
      <c r="E105" s="1832">
        <v>748108</v>
      </c>
    </row>
  </sheetData>
  <mergeCells count="226">
    <mergeCell ref="E57:F57"/>
    <mergeCell ref="G57:H57"/>
    <mergeCell ref="I57:J57"/>
    <mergeCell ref="K57:L57"/>
    <mergeCell ref="M57:N57"/>
    <mergeCell ref="O57:P57"/>
    <mergeCell ref="E58:F58"/>
    <mergeCell ref="G58:H58"/>
    <mergeCell ref="I58:J58"/>
    <mergeCell ref="K58:L58"/>
    <mergeCell ref="M58:N58"/>
    <mergeCell ref="O58:P58"/>
    <mergeCell ref="E51:F51"/>
    <mergeCell ref="E52:F52"/>
    <mergeCell ref="I53:J53"/>
    <mergeCell ref="G52:H52"/>
    <mergeCell ref="E56:F56"/>
    <mergeCell ref="E53:F53"/>
    <mergeCell ref="I52:J52"/>
    <mergeCell ref="K52:L52"/>
    <mergeCell ref="M52:N52"/>
    <mergeCell ref="I51:J51"/>
    <mergeCell ref="K51:L51"/>
    <mergeCell ref="M51:N51"/>
    <mergeCell ref="E55:F55"/>
    <mergeCell ref="M53:N53"/>
    <mergeCell ref="I60:J60"/>
    <mergeCell ref="K60:L60"/>
    <mergeCell ref="M60:N60"/>
    <mergeCell ref="O60:P60"/>
    <mergeCell ref="M62:N62"/>
    <mergeCell ref="O62:P62"/>
    <mergeCell ref="O51:P51"/>
    <mergeCell ref="G51:H51"/>
    <mergeCell ref="M54:N54"/>
    <mergeCell ref="O54:P54"/>
    <mergeCell ref="O55:P55"/>
    <mergeCell ref="O52:P52"/>
    <mergeCell ref="K55:L55"/>
    <mergeCell ref="M55:N55"/>
    <mergeCell ref="G56:H56"/>
    <mergeCell ref="I56:J56"/>
    <mergeCell ref="K56:L56"/>
    <mergeCell ref="M56:N56"/>
    <mergeCell ref="O56:P56"/>
    <mergeCell ref="G53:H53"/>
    <mergeCell ref="K53:L53"/>
    <mergeCell ref="O53:P53"/>
    <mergeCell ref="G55:H55"/>
    <mergeCell ref="I55:J55"/>
    <mergeCell ref="Q43:R43"/>
    <mergeCell ref="Q44:R44"/>
    <mergeCell ref="Q45:R45"/>
    <mergeCell ref="K45:L45"/>
    <mergeCell ref="M45:N45"/>
    <mergeCell ref="K46:L46"/>
    <mergeCell ref="M46:N46"/>
    <mergeCell ref="E54:F54"/>
    <mergeCell ref="G54:H54"/>
    <mergeCell ref="I54:J54"/>
    <mergeCell ref="K54:L54"/>
    <mergeCell ref="E47:F47"/>
    <mergeCell ref="G47:H47"/>
    <mergeCell ref="I47:J47"/>
    <mergeCell ref="K47:L47"/>
    <mergeCell ref="M47:N47"/>
    <mergeCell ref="O47:P47"/>
    <mergeCell ref="E48:F48"/>
    <mergeCell ref="G48:H48"/>
    <mergeCell ref="I48:J48"/>
    <mergeCell ref="K48:L48"/>
    <mergeCell ref="M48:N48"/>
    <mergeCell ref="O48:P48"/>
    <mergeCell ref="O50:P50"/>
    <mergeCell ref="O44:P44"/>
    <mergeCell ref="A41:C41"/>
    <mergeCell ref="E42:F42"/>
    <mergeCell ref="G42:H42"/>
    <mergeCell ref="I42:J42"/>
    <mergeCell ref="O42:P42"/>
    <mergeCell ref="K43:L43"/>
    <mergeCell ref="K44:L44"/>
    <mergeCell ref="M43:N43"/>
    <mergeCell ref="M44:N44"/>
    <mergeCell ref="C1:R1"/>
    <mergeCell ref="C2:R2"/>
    <mergeCell ref="C39:R39"/>
    <mergeCell ref="C40:R40"/>
    <mergeCell ref="A3:C3"/>
    <mergeCell ref="A35:Q35"/>
    <mergeCell ref="E45:F45"/>
    <mergeCell ref="E46:F46"/>
    <mergeCell ref="G43:H43"/>
    <mergeCell ref="G44:H44"/>
    <mergeCell ref="G45:H45"/>
    <mergeCell ref="G46:H46"/>
    <mergeCell ref="E43:F43"/>
    <mergeCell ref="E44:F44"/>
    <mergeCell ref="O45:P45"/>
    <mergeCell ref="O46:P46"/>
    <mergeCell ref="I43:J43"/>
    <mergeCell ref="Q42:R42"/>
    <mergeCell ref="I46:J46"/>
    <mergeCell ref="K42:L42"/>
    <mergeCell ref="I44:J44"/>
    <mergeCell ref="I45:J45"/>
    <mergeCell ref="M42:N42"/>
    <mergeCell ref="O43:P43"/>
    <mergeCell ref="E49:F49"/>
    <mergeCell ref="G49:H49"/>
    <mergeCell ref="I49:J49"/>
    <mergeCell ref="K49:L49"/>
    <mergeCell ref="M49:N49"/>
    <mergeCell ref="O49:P49"/>
    <mergeCell ref="E50:F50"/>
    <mergeCell ref="G50:H50"/>
    <mergeCell ref="I50:J50"/>
    <mergeCell ref="K50:L50"/>
    <mergeCell ref="M50:N50"/>
    <mergeCell ref="E59:F59"/>
    <mergeCell ref="G59:H59"/>
    <mergeCell ref="I59:J59"/>
    <mergeCell ref="K59:L59"/>
    <mergeCell ref="M59:N59"/>
    <mergeCell ref="O59:P59"/>
    <mergeCell ref="E60:F60"/>
    <mergeCell ref="G60:H60"/>
    <mergeCell ref="E64:F64"/>
    <mergeCell ref="G64:H64"/>
    <mergeCell ref="I64:J64"/>
    <mergeCell ref="K64:L64"/>
    <mergeCell ref="M64:N64"/>
    <mergeCell ref="O64:P64"/>
    <mergeCell ref="E61:F61"/>
    <mergeCell ref="G61:H61"/>
    <mergeCell ref="I61:J61"/>
    <mergeCell ref="K61:L61"/>
    <mergeCell ref="M61:N61"/>
    <mergeCell ref="O61:P61"/>
    <mergeCell ref="E62:F62"/>
    <mergeCell ref="G62:H62"/>
    <mergeCell ref="I62:J62"/>
    <mergeCell ref="K62:L62"/>
    <mergeCell ref="E63:F63"/>
    <mergeCell ref="G63:H63"/>
    <mergeCell ref="I63:J63"/>
    <mergeCell ref="E67:F67"/>
    <mergeCell ref="G67:H67"/>
    <mergeCell ref="I67:J67"/>
    <mergeCell ref="K67:L67"/>
    <mergeCell ref="M67:N67"/>
    <mergeCell ref="O67:P67"/>
    <mergeCell ref="E65:F65"/>
    <mergeCell ref="G65:H65"/>
    <mergeCell ref="I65:J65"/>
    <mergeCell ref="K65:L65"/>
    <mergeCell ref="M65:N65"/>
    <mergeCell ref="O65:P65"/>
    <mergeCell ref="E66:F66"/>
    <mergeCell ref="G66:H66"/>
    <mergeCell ref="I66:J66"/>
    <mergeCell ref="K66:L66"/>
    <mergeCell ref="M66:N66"/>
    <mergeCell ref="O66:P66"/>
    <mergeCell ref="K63:L63"/>
    <mergeCell ref="M63:N63"/>
    <mergeCell ref="O63:P63"/>
    <mergeCell ref="G70:H70"/>
    <mergeCell ref="I70:J70"/>
    <mergeCell ref="K70:L70"/>
    <mergeCell ref="M70:N70"/>
    <mergeCell ref="O70:P70"/>
    <mergeCell ref="E68:F68"/>
    <mergeCell ref="G68:H68"/>
    <mergeCell ref="I68:J68"/>
    <mergeCell ref="K68:L68"/>
    <mergeCell ref="M68:N68"/>
    <mergeCell ref="O68:P68"/>
    <mergeCell ref="A36:Q36"/>
    <mergeCell ref="Q70:R70"/>
    <mergeCell ref="Q69:R69"/>
    <mergeCell ref="Q68:R68"/>
    <mergeCell ref="Q63:R63"/>
    <mergeCell ref="Q62:R62"/>
    <mergeCell ref="Q53:R53"/>
    <mergeCell ref="A37:Q37"/>
    <mergeCell ref="Q64:R64"/>
    <mergeCell ref="Q65:R65"/>
    <mergeCell ref="Q66:R66"/>
    <mergeCell ref="Q46:R46"/>
    <mergeCell ref="Q51:R51"/>
    <mergeCell ref="Q52:R52"/>
    <mergeCell ref="Q54:R54"/>
    <mergeCell ref="Q47:R47"/>
    <mergeCell ref="Q48:R48"/>
    <mergeCell ref="Q49:R49"/>
    <mergeCell ref="Q50:R50"/>
    <mergeCell ref="Q55:R55"/>
    <mergeCell ref="Q56:R56"/>
    <mergeCell ref="Q57:R57"/>
    <mergeCell ref="Q58:R58"/>
    <mergeCell ref="E69:F69"/>
    <mergeCell ref="Q72:R72"/>
    <mergeCell ref="Q59:R59"/>
    <mergeCell ref="Q60:R60"/>
    <mergeCell ref="Q61:R61"/>
    <mergeCell ref="Q67:R67"/>
    <mergeCell ref="E71:F71"/>
    <mergeCell ref="G71:H71"/>
    <mergeCell ref="I71:J71"/>
    <mergeCell ref="K71:L71"/>
    <mergeCell ref="M71:N71"/>
    <mergeCell ref="O71:P71"/>
    <mergeCell ref="Q71:R71"/>
    <mergeCell ref="E72:F72"/>
    <mergeCell ref="G72:H72"/>
    <mergeCell ref="I72:J72"/>
    <mergeCell ref="K72:L72"/>
    <mergeCell ref="M72:N72"/>
    <mergeCell ref="O72:P72"/>
    <mergeCell ref="G69:H69"/>
    <mergeCell ref="I69:J69"/>
    <mergeCell ref="K69:L69"/>
    <mergeCell ref="M69:N69"/>
    <mergeCell ref="O69:P69"/>
    <mergeCell ref="E70:F70"/>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99"/>
  <sheetViews>
    <sheetView workbookViewId="0">
      <selection activeCell="D40" sqref="D40:G62"/>
    </sheetView>
  </sheetViews>
  <sheetFormatPr defaultColWidth="8.85546875" defaultRowHeight="12.75"/>
  <cols>
    <col min="1" max="1" width="1.28515625" customWidth="1"/>
    <col min="2" max="2" width="8.42578125" style="3" customWidth="1"/>
    <col min="3" max="3" width="4.7109375" style="3" customWidth="1"/>
    <col min="4" max="4" width="5" style="3" customWidth="1"/>
    <col min="5" max="12" width="4.7109375" style="3" customWidth="1"/>
    <col min="13" max="26" width="4.7109375" customWidth="1"/>
    <col min="27" max="27" width="6" customWidth="1"/>
  </cols>
  <sheetData>
    <row r="1" spans="1:33" ht="16.5" customHeight="1"/>
    <row r="2" spans="1:33" ht="33" customHeight="1" thickBot="1">
      <c r="A2" s="14" t="s">
        <v>39</v>
      </c>
      <c r="C2" s="4416" t="s">
        <v>242</v>
      </c>
      <c r="D2" s="4417"/>
      <c r="E2" s="4417"/>
      <c r="F2" s="4417"/>
      <c r="G2" s="4417"/>
      <c r="H2" s="4417"/>
      <c r="I2" s="4417"/>
      <c r="J2" s="4417"/>
      <c r="K2" s="4417"/>
      <c r="L2" s="4417"/>
      <c r="M2" s="4417"/>
      <c r="N2" s="4417"/>
      <c r="O2" s="4417"/>
      <c r="P2" s="4417"/>
      <c r="Q2" s="4417"/>
      <c r="R2" s="4417"/>
      <c r="S2" s="4417"/>
      <c r="T2" s="4417"/>
      <c r="U2" s="4577"/>
      <c r="V2" s="4577"/>
      <c r="W2" s="4577"/>
      <c r="X2" s="4577"/>
      <c r="Y2" s="4577"/>
      <c r="Z2" s="4578"/>
    </row>
    <row r="3" spans="1:33" ht="25.5" customHeight="1" thickBot="1">
      <c r="B3" s="4739" t="s">
        <v>767</v>
      </c>
      <c r="C3" s="4740"/>
      <c r="D3" s="4740"/>
      <c r="E3" s="4740"/>
      <c r="F3" s="4740"/>
      <c r="G3" s="4740"/>
      <c r="H3" s="4740"/>
      <c r="I3" s="4740"/>
      <c r="J3" s="4740"/>
      <c r="K3" s="4740"/>
      <c r="L3" s="4740"/>
      <c r="M3" s="4740"/>
      <c r="N3" s="4740"/>
      <c r="O3" s="4740"/>
      <c r="P3" s="4740"/>
      <c r="Q3" s="4740"/>
      <c r="R3" s="4740"/>
      <c r="S3" s="4740"/>
      <c r="T3" s="4740"/>
      <c r="U3" s="4740"/>
      <c r="V3" s="4740"/>
      <c r="W3" s="4740"/>
      <c r="X3" s="4740"/>
      <c r="Y3" s="4740"/>
      <c r="Z3" s="4741"/>
    </row>
    <row r="4" spans="1:33" ht="34.5" customHeight="1">
      <c r="B4" s="613" t="s">
        <v>232</v>
      </c>
      <c r="C4" s="4580" t="s">
        <v>156</v>
      </c>
      <c r="D4" s="4447"/>
      <c r="E4" s="4581"/>
      <c r="F4" s="4434" t="s">
        <v>157</v>
      </c>
      <c r="G4" s="4445"/>
      <c r="H4" s="4445"/>
      <c r="I4" s="4443" t="s">
        <v>141</v>
      </c>
      <c r="J4" s="4448"/>
      <c r="K4" s="4449"/>
      <c r="L4" s="4742" t="s">
        <v>142</v>
      </c>
      <c r="M4" s="4448"/>
      <c r="N4" s="4448"/>
      <c r="O4" s="4443" t="s">
        <v>143</v>
      </c>
      <c r="P4" s="4435"/>
      <c r="Q4" s="4444"/>
      <c r="R4" s="4434" t="s">
        <v>0</v>
      </c>
      <c r="S4" s="4435"/>
      <c r="T4" s="4435"/>
      <c r="U4" s="4443" t="s">
        <v>144</v>
      </c>
      <c r="V4" s="4435"/>
      <c r="W4" s="4444"/>
      <c r="X4" s="4434" t="s">
        <v>145</v>
      </c>
      <c r="Y4" s="4435"/>
      <c r="Z4" s="4444"/>
    </row>
    <row r="5" spans="1:33" ht="20.25" customHeight="1">
      <c r="B5" s="614"/>
      <c r="C5" s="2005" t="s">
        <v>158</v>
      </c>
      <c r="D5" s="2000" t="s">
        <v>160</v>
      </c>
      <c r="E5" s="2006" t="s">
        <v>161</v>
      </c>
      <c r="F5" s="2000" t="s">
        <v>158</v>
      </c>
      <c r="G5" s="2000" t="s">
        <v>160</v>
      </c>
      <c r="H5" s="2000" t="s">
        <v>161</v>
      </c>
      <c r="I5" s="2005" t="s">
        <v>158</v>
      </c>
      <c r="J5" s="2000" t="s">
        <v>160</v>
      </c>
      <c r="K5" s="2006" t="s">
        <v>161</v>
      </c>
      <c r="L5" s="2000" t="s">
        <v>158</v>
      </c>
      <c r="M5" s="2000" t="s">
        <v>160</v>
      </c>
      <c r="N5" s="2000" t="s">
        <v>161</v>
      </c>
      <c r="O5" s="2005" t="s">
        <v>158</v>
      </c>
      <c r="P5" s="2000" t="s">
        <v>160</v>
      </c>
      <c r="Q5" s="2006" t="s">
        <v>161</v>
      </c>
      <c r="R5" s="2000" t="s">
        <v>158</v>
      </c>
      <c r="S5" s="2000" t="s">
        <v>160</v>
      </c>
      <c r="T5" s="2000" t="s">
        <v>161</v>
      </c>
      <c r="U5" s="2005" t="s">
        <v>158</v>
      </c>
      <c r="V5" s="2000" t="s">
        <v>160</v>
      </c>
      <c r="W5" s="2006" t="s">
        <v>161</v>
      </c>
      <c r="X5" s="2000" t="s">
        <v>158</v>
      </c>
      <c r="Y5" s="2000" t="s">
        <v>160</v>
      </c>
      <c r="Z5" s="2006" t="s">
        <v>161</v>
      </c>
    </row>
    <row r="6" spans="1:33" ht="13.7" customHeight="1">
      <c r="B6" s="1979" t="s">
        <v>720</v>
      </c>
      <c r="C6" s="204">
        <v>73</v>
      </c>
      <c r="D6" s="185">
        <v>118</v>
      </c>
      <c r="E6" s="1534">
        <f t="shared" ref="E6:E11" si="0">SUM(C6-D6)</f>
        <v>-45</v>
      </c>
      <c r="F6" s="557">
        <v>13</v>
      </c>
      <c r="G6" s="375">
        <v>56</v>
      </c>
      <c r="H6" s="618">
        <f t="shared" ref="H6:H25" si="1">SUM(F6-G6)</f>
        <v>-43</v>
      </c>
      <c r="I6" s="399">
        <v>4</v>
      </c>
      <c r="J6" s="124">
        <v>5</v>
      </c>
      <c r="K6" s="1529">
        <f t="shared" ref="K6:K25" si="2">SUM(I6-J6)</f>
        <v>-1</v>
      </c>
      <c r="L6" s="557">
        <v>2</v>
      </c>
      <c r="M6" s="375">
        <v>4</v>
      </c>
      <c r="N6" s="618">
        <f t="shared" ref="N6:N25" si="3">SUM(L6-M6)</f>
        <v>-2</v>
      </c>
      <c r="O6" s="399">
        <v>11</v>
      </c>
      <c r="P6" s="124">
        <v>21</v>
      </c>
      <c r="Q6" s="1529">
        <f t="shared" ref="Q6:Q25" si="4">SUM(O6-P6)</f>
        <v>-10</v>
      </c>
      <c r="R6" s="557">
        <v>9</v>
      </c>
      <c r="S6" s="557">
        <v>12</v>
      </c>
      <c r="T6" s="375">
        <f t="shared" ref="T6:T25" si="5">SUM(R6-S6)</f>
        <v>-3</v>
      </c>
      <c r="U6" s="399">
        <v>23</v>
      </c>
      <c r="V6" s="124">
        <v>16</v>
      </c>
      <c r="W6" s="1529">
        <f t="shared" ref="W6:W31" si="6">SUM(U6-V6)</f>
        <v>7</v>
      </c>
      <c r="X6" s="557">
        <v>11</v>
      </c>
      <c r="Y6" s="124">
        <v>4</v>
      </c>
      <c r="Z6" s="1529">
        <f t="shared" ref="Z6:Z25" si="7">SUM(X6-Y6)</f>
        <v>7</v>
      </c>
      <c r="AB6" s="1294"/>
      <c r="AC6" s="1294"/>
      <c r="AD6" s="1294"/>
      <c r="AE6" s="1294"/>
      <c r="AF6" s="1294"/>
    </row>
    <row r="7" spans="1:33">
      <c r="B7" s="1980" t="s">
        <v>641</v>
      </c>
      <c r="C7" s="452">
        <v>49</v>
      </c>
      <c r="D7" s="185">
        <v>46</v>
      </c>
      <c r="E7" s="1534">
        <f t="shared" si="0"/>
        <v>3</v>
      </c>
      <c r="F7" s="557">
        <v>10</v>
      </c>
      <c r="G7" s="375">
        <v>9</v>
      </c>
      <c r="H7" s="618">
        <f t="shared" si="1"/>
        <v>1</v>
      </c>
      <c r="I7" s="399">
        <v>3</v>
      </c>
      <c r="J7" s="124">
        <v>5</v>
      </c>
      <c r="K7" s="1529">
        <f t="shared" si="2"/>
        <v>-2</v>
      </c>
      <c r="L7" s="557">
        <v>1</v>
      </c>
      <c r="M7" s="375">
        <v>0</v>
      </c>
      <c r="N7" s="618">
        <f t="shared" si="3"/>
        <v>1</v>
      </c>
      <c r="O7" s="399">
        <v>10</v>
      </c>
      <c r="P7" s="124">
        <v>10</v>
      </c>
      <c r="Q7" s="1529">
        <f t="shared" si="4"/>
        <v>0</v>
      </c>
      <c r="R7" s="557">
        <v>7</v>
      </c>
      <c r="S7" s="557">
        <v>12</v>
      </c>
      <c r="T7" s="375">
        <f t="shared" si="5"/>
        <v>-5</v>
      </c>
      <c r="U7" s="399">
        <v>6</v>
      </c>
      <c r="V7" s="124">
        <v>10</v>
      </c>
      <c r="W7" s="1529">
        <f t="shared" si="6"/>
        <v>-4</v>
      </c>
      <c r="X7" s="557">
        <v>12</v>
      </c>
      <c r="Y7" s="124">
        <v>0</v>
      </c>
      <c r="Z7" s="1529">
        <f t="shared" si="7"/>
        <v>12</v>
      </c>
      <c r="AB7" s="1294"/>
      <c r="AC7" s="1294"/>
      <c r="AD7" s="1294"/>
      <c r="AE7" s="1294"/>
      <c r="AF7" s="1294"/>
    </row>
    <row r="8" spans="1:33">
      <c r="B8" s="875" t="s">
        <v>654</v>
      </c>
      <c r="C8" s="204">
        <v>52</v>
      </c>
      <c r="D8" s="185">
        <v>54</v>
      </c>
      <c r="E8" s="1534">
        <f t="shared" si="0"/>
        <v>-2</v>
      </c>
      <c r="F8" s="557">
        <v>15</v>
      </c>
      <c r="G8" s="375">
        <v>10</v>
      </c>
      <c r="H8" s="618">
        <f t="shared" si="1"/>
        <v>5</v>
      </c>
      <c r="I8" s="399">
        <v>1</v>
      </c>
      <c r="J8" s="124">
        <v>1</v>
      </c>
      <c r="K8" s="1529">
        <f t="shared" si="2"/>
        <v>0</v>
      </c>
      <c r="L8" s="557">
        <v>1</v>
      </c>
      <c r="M8" s="375">
        <v>1</v>
      </c>
      <c r="N8" s="618">
        <f t="shared" si="3"/>
        <v>0</v>
      </c>
      <c r="O8" s="399">
        <v>8</v>
      </c>
      <c r="P8" s="124">
        <v>19</v>
      </c>
      <c r="Q8" s="1529">
        <f t="shared" si="4"/>
        <v>-11</v>
      </c>
      <c r="R8" s="557">
        <v>6</v>
      </c>
      <c r="S8" s="557">
        <v>11</v>
      </c>
      <c r="T8" s="375">
        <f t="shared" si="5"/>
        <v>-5</v>
      </c>
      <c r="U8" s="399">
        <v>10</v>
      </c>
      <c r="V8" s="124">
        <v>10</v>
      </c>
      <c r="W8" s="1529">
        <f t="shared" si="6"/>
        <v>0</v>
      </c>
      <c r="X8" s="557">
        <v>11</v>
      </c>
      <c r="Y8" s="124">
        <v>2</v>
      </c>
      <c r="Z8" s="1529">
        <f t="shared" si="7"/>
        <v>9</v>
      </c>
      <c r="AB8" s="1294"/>
      <c r="AC8" s="1294"/>
      <c r="AD8" s="1294"/>
      <c r="AE8" s="1294"/>
      <c r="AF8" s="1294"/>
    </row>
    <row r="9" spans="1:33">
      <c r="B9" s="1614" t="s">
        <v>655</v>
      </c>
      <c r="C9" s="1615">
        <v>73</v>
      </c>
      <c r="D9" s="1536">
        <v>64</v>
      </c>
      <c r="E9" s="1534">
        <f t="shared" si="0"/>
        <v>9</v>
      </c>
      <c r="F9" s="557">
        <v>7</v>
      </c>
      <c r="G9" s="375">
        <v>17</v>
      </c>
      <c r="H9" s="618">
        <f t="shared" si="1"/>
        <v>-10</v>
      </c>
      <c r="I9" s="399">
        <v>2</v>
      </c>
      <c r="J9" s="130">
        <v>3</v>
      </c>
      <c r="K9" s="1529">
        <f t="shared" si="2"/>
        <v>-1</v>
      </c>
      <c r="L9" s="129">
        <v>1</v>
      </c>
      <c r="M9" s="130">
        <v>1</v>
      </c>
      <c r="N9" s="618">
        <f t="shared" si="3"/>
        <v>0</v>
      </c>
      <c r="O9" s="129">
        <v>18</v>
      </c>
      <c r="P9" s="124">
        <v>9</v>
      </c>
      <c r="Q9" s="1529">
        <f t="shared" si="4"/>
        <v>9</v>
      </c>
      <c r="R9" s="557">
        <v>9</v>
      </c>
      <c r="S9" s="557">
        <v>15</v>
      </c>
      <c r="T9" s="375">
        <f t="shared" si="5"/>
        <v>-6</v>
      </c>
      <c r="U9" s="399">
        <v>18</v>
      </c>
      <c r="V9" s="124">
        <v>17</v>
      </c>
      <c r="W9" s="1529">
        <f t="shared" si="6"/>
        <v>1</v>
      </c>
      <c r="X9" s="129">
        <v>18</v>
      </c>
      <c r="Y9" s="130">
        <v>2</v>
      </c>
      <c r="Z9" s="1529">
        <f t="shared" si="7"/>
        <v>16</v>
      </c>
      <c r="AB9" s="1294"/>
      <c r="AC9" s="1294"/>
      <c r="AD9" s="1294"/>
      <c r="AE9" s="1294"/>
      <c r="AF9" s="1294"/>
    </row>
    <row r="10" spans="1:33">
      <c r="B10" s="875" t="s">
        <v>731</v>
      </c>
      <c r="C10" s="1613">
        <v>70</v>
      </c>
      <c r="D10" s="1616">
        <v>123</v>
      </c>
      <c r="E10" s="1617">
        <f t="shared" si="0"/>
        <v>-53</v>
      </c>
      <c r="F10" s="1602"/>
      <c r="G10" s="1530">
        <v>73</v>
      </c>
      <c r="H10" s="1618">
        <f t="shared" si="1"/>
        <v>-73</v>
      </c>
      <c r="I10" s="1602">
        <v>3</v>
      </c>
      <c r="J10" s="124">
        <v>2</v>
      </c>
      <c r="K10" s="1618">
        <f t="shared" si="2"/>
        <v>1</v>
      </c>
      <c r="L10" s="557">
        <v>2</v>
      </c>
      <c r="M10" s="375">
        <v>2</v>
      </c>
      <c r="N10" s="1618">
        <f t="shared" si="3"/>
        <v>0</v>
      </c>
      <c r="O10" s="399">
        <v>18</v>
      </c>
      <c r="P10" s="1530">
        <v>20</v>
      </c>
      <c r="Q10" s="1618">
        <f t="shared" si="4"/>
        <v>-2</v>
      </c>
      <c r="R10" s="1602">
        <v>8</v>
      </c>
      <c r="S10" s="1530">
        <v>8</v>
      </c>
      <c r="T10" s="1618">
        <f t="shared" si="5"/>
        <v>0</v>
      </c>
      <c r="U10" s="1602">
        <v>15</v>
      </c>
      <c r="V10" s="1530">
        <v>14</v>
      </c>
      <c r="W10" s="1618">
        <f t="shared" si="6"/>
        <v>1</v>
      </c>
      <c r="X10" s="557">
        <v>16</v>
      </c>
      <c r="Y10" s="124">
        <v>4</v>
      </c>
      <c r="Z10" s="1618">
        <f t="shared" si="7"/>
        <v>12</v>
      </c>
      <c r="AB10" s="1294"/>
      <c r="AC10" s="1294"/>
      <c r="AD10" s="1294"/>
      <c r="AE10" s="1294"/>
      <c r="AF10" s="1294"/>
    </row>
    <row r="11" spans="1:33">
      <c r="B11" s="875" t="s">
        <v>723</v>
      </c>
      <c r="C11" s="1613">
        <v>59</v>
      </c>
      <c r="D11" s="1536">
        <v>41</v>
      </c>
      <c r="E11" s="1534">
        <f t="shared" si="0"/>
        <v>18</v>
      </c>
      <c r="F11" s="557">
        <v>8</v>
      </c>
      <c r="G11" s="124">
        <v>3</v>
      </c>
      <c r="H11" s="618">
        <f t="shared" si="1"/>
        <v>5</v>
      </c>
      <c r="I11" s="123">
        <v>1</v>
      </c>
      <c r="J11" s="124">
        <v>2</v>
      </c>
      <c r="K11" s="1711">
        <f t="shared" si="2"/>
        <v>-1</v>
      </c>
      <c r="L11" s="557">
        <v>3</v>
      </c>
      <c r="M11" s="375">
        <v>0</v>
      </c>
      <c r="N11" s="1711">
        <f t="shared" si="3"/>
        <v>3</v>
      </c>
      <c r="O11" s="399">
        <v>8</v>
      </c>
      <c r="P11" s="124">
        <v>13</v>
      </c>
      <c r="Q11" s="1711">
        <f t="shared" si="4"/>
        <v>-5</v>
      </c>
      <c r="R11" s="557">
        <v>7</v>
      </c>
      <c r="S11" s="124">
        <v>10</v>
      </c>
      <c r="T11" s="618">
        <f t="shared" si="5"/>
        <v>-3</v>
      </c>
      <c r="U11" s="123">
        <v>13</v>
      </c>
      <c r="V11" s="124">
        <v>10</v>
      </c>
      <c r="W11" s="1711">
        <f t="shared" si="6"/>
        <v>3</v>
      </c>
      <c r="X11" s="557">
        <v>19</v>
      </c>
      <c r="Y11" s="124">
        <v>3</v>
      </c>
      <c r="Z11" s="1711">
        <f t="shared" si="7"/>
        <v>16</v>
      </c>
      <c r="AB11" s="1294"/>
      <c r="AC11" s="1294"/>
      <c r="AD11" s="1294"/>
      <c r="AE11" s="1294"/>
      <c r="AF11" s="1294"/>
    </row>
    <row r="12" spans="1:33">
      <c r="B12" s="1743" t="s">
        <v>724</v>
      </c>
      <c r="C12" s="1613">
        <v>53</v>
      </c>
      <c r="D12" s="1536">
        <v>44</v>
      </c>
      <c r="E12" s="1534">
        <f>SUM(C12-D12)</f>
        <v>9</v>
      </c>
      <c r="F12" s="557">
        <v>3</v>
      </c>
      <c r="G12" s="124">
        <v>11</v>
      </c>
      <c r="H12" s="618">
        <f t="shared" si="1"/>
        <v>-8</v>
      </c>
      <c r="I12" s="123">
        <v>2</v>
      </c>
      <c r="J12" s="124">
        <v>1</v>
      </c>
      <c r="K12" s="1711">
        <f t="shared" si="2"/>
        <v>1</v>
      </c>
      <c r="L12" s="557">
        <v>4</v>
      </c>
      <c r="M12" s="375">
        <v>0</v>
      </c>
      <c r="N12" s="1711">
        <f t="shared" si="3"/>
        <v>4</v>
      </c>
      <c r="O12" s="399">
        <v>9</v>
      </c>
      <c r="P12" s="124">
        <v>11</v>
      </c>
      <c r="Q12" s="1711">
        <f t="shared" si="4"/>
        <v>-2</v>
      </c>
      <c r="R12" s="557">
        <v>5</v>
      </c>
      <c r="S12" s="124">
        <v>7</v>
      </c>
      <c r="T12" s="618">
        <f t="shared" si="5"/>
        <v>-2</v>
      </c>
      <c r="U12" s="123">
        <v>12</v>
      </c>
      <c r="V12" s="124">
        <v>10</v>
      </c>
      <c r="W12" s="1711">
        <f t="shared" si="6"/>
        <v>2</v>
      </c>
      <c r="X12" s="557">
        <v>18</v>
      </c>
      <c r="Y12" s="124">
        <v>4</v>
      </c>
      <c r="Z12" s="1711">
        <f t="shared" si="7"/>
        <v>14</v>
      </c>
      <c r="AB12" s="1294"/>
      <c r="AC12" s="1294"/>
      <c r="AD12" s="1294"/>
      <c r="AE12" s="1294"/>
      <c r="AF12" s="1294"/>
    </row>
    <row r="13" spans="1:33">
      <c r="B13" s="615" t="s">
        <v>763</v>
      </c>
      <c r="C13" s="1615">
        <v>52</v>
      </c>
      <c r="D13" s="1811">
        <v>81</v>
      </c>
      <c r="E13" s="1535">
        <f>SUM(C13-D13)</f>
        <v>-29</v>
      </c>
      <c r="F13" s="561">
        <v>6</v>
      </c>
      <c r="G13" s="130">
        <v>16</v>
      </c>
      <c r="H13" s="611">
        <f t="shared" si="1"/>
        <v>-10</v>
      </c>
      <c r="I13" s="129">
        <v>2</v>
      </c>
      <c r="J13" s="130">
        <v>4</v>
      </c>
      <c r="K13" s="1812">
        <f t="shared" si="2"/>
        <v>-2</v>
      </c>
      <c r="L13" s="561">
        <v>0</v>
      </c>
      <c r="M13" s="850">
        <v>1</v>
      </c>
      <c r="N13" s="1812">
        <f t="shared" si="3"/>
        <v>-1</v>
      </c>
      <c r="O13" s="403">
        <v>9</v>
      </c>
      <c r="P13" s="130">
        <v>27</v>
      </c>
      <c r="Q13" s="1812">
        <f t="shared" si="4"/>
        <v>-18</v>
      </c>
      <c r="R13" s="561">
        <v>17</v>
      </c>
      <c r="S13" s="130">
        <v>12</v>
      </c>
      <c r="T13" s="611">
        <f t="shared" si="5"/>
        <v>5</v>
      </c>
      <c r="U13" s="129">
        <v>8</v>
      </c>
      <c r="V13" s="130">
        <v>15</v>
      </c>
      <c r="W13" s="1812">
        <f t="shared" si="6"/>
        <v>-7</v>
      </c>
      <c r="X13" s="561">
        <v>10</v>
      </c>
      <c r="Y13" s="130">
        <v>6</v>
      </c>
      <c r="Z13" s="1812">
        <f t="shared" si="7"/>
        <v>4</v>
      </c>
      <c r="AB13" s="1294"/>
      <c r="AC13" s="1294"/>
      <c r="AD13" s="1294"/>
      <c r="AE13" s="1294"/>
      <c r="AF13" s="1294"/>
    </row>
    <row r="14" spans="1:33">
      <c r="B14" s="875" t="s">
        <v>764</v>
      </c>
      <c r="C14" s="1613">
        <v>73</v>
      </c>
      <c r="D14" s="1616">
        <v>121</v>
      </c>
      <c r="E14" s="1617">
        <f t="shared" ref="E14:E25" si="8">SUM(C14-D14)</f>
        <v>-48</v>
      </c>
      <c r="F14" s="1602">
        <v>23</v>
      </c>
      <c r="G14" s="1530">
        <v>55</v>
      </c>
      <c r="H14" s="1618">
        <f t="shared" si="1"/>
        <v>-32</v>
      </c>
      <c r="I14" s="1602">
        <v>4</v>
      </c>
      <c r="J14" s="124">
        <v>1</v>
      </c>
      <c r="K14" s="1618">
        <f t="shared" si="2"/>
        <v>3</v>
      </c>
      <c r="L14" s="557">
        <v>1</v>
      </c>
      <c r="M14" s="375">
        <v>4</v>
      </c>
      <c r="N14" s="1618">
        <f>SUM(L14-M14)</f>
        <v>-3</v>
      </c>
      <c r="O14" s="399">
        <v>7</v>
      </c>
      <c r="P14" s="1530">
        <v>28</v>
      </c>
      <c r="Q14" s="1618">
        <f t="shared" si="4"/>
        <v>-21</v>
      </c>
      <c r="R14" s="1602">
        <v>2</v>
      </c>
      <c r="S14" s="1530">
        <v>0</v>
      </c>
      <c r="T14" s="1618">
        <f t="shared" si="5"/>
        <v>2</v>
      </c>
      <c r="U14" s="1602">
        <v>26</v>
      </c>
      <c r="V14" s="1530">
        <v>32</v>
      </c>
      <c r="W14" s="1618">
        <f t="shared" si="6"/>
        <v>-6</v>
      </c>
      <c r="X14" s="557">
        <v>10</v>
      </c>
      <c r="Y14" s="124">
        <v>1</v>
      </c>
      <c r="Z14" s="1618">
        <f t="shared" si="7"/>
        <v>9</v>
      </c>
      <c r="AB14" s="1294"/>
      <c r="AC14" s="1294"/>
      <c r="AD14" s="1294"/>
      <c r="AE14" s="1294"/>
      <c r="AF14" s="1294"/>
    </row>
    <row r="15" spans="1:33">
      <c r="B15" s="875" t="s">
        <v>747</v>
      </c>
      <c r="C15" s="1613">
        <v>63</v>
      </c>
      <c r="D15" s="1536">
        <v>31</v>
      </c>
      <c r="E15" s="1534">
        <f t="shared" si="8"/>
        <v>32</v>
      </c>
      <c r="F15" s="557">
        <v>10</v>
      </c>
      <c r="G15" s="124">
        <v>4</v>
      </c>
      <c r="H15" s="618">
        <f t="shared" si="1"/>
        <v>6</v>
      </c>
      <c r="I15" s="123">
        <v>0</v>
      </c>
      <c r="J15" s="124">
        <v>1</v>
      </c>
      <c r="K15" s="1711">
        <f t="shared" si="2"/>
        <v>-1</v>
      </c>
      <c r="L15" s="557">
        <v>1</v>
      </c>
      <c r="M15" s="375">
        <v>1</v>
      </c>
      <c r="N15" s="1711">
        <f t="shared" si="3"/>
        <v>0</v>
      </c>
      <c r="O15" s="399">
        <v>10</v>
      </c>
      <c r="P15" s="124">
        <v>11</v>
      </c>
      <c r="Q15" s="1711">
        <f t="shared" si="4"/>
        <v>-1</v>
      </c>
      <c r="R15" s="557">
        <v>13</v>
      </c>
      <c r="S15" s="124">
        <v>4</v>
      </c>
      <c r="T15" s="618">
        <f t="shared" si="5"/>
        <v>9</v>
      </c>
      <c r="U15" s="123">
        <v>13</v>
      </c>
      <c r="V15" s="124">
        <v>9</v>
      </c>
      <c r="W15" s="1711">
        <f t="shared" si="6"/>
        <v>4</v>
      </c>
      <c r="X15" s="557">
        <v>16</v>
      </c>
      <c r="Y15" s="124">
        <v>1</v>
      </c>
      <c r="Z15" s="1711">
        <f t="shared" si="7"/>
        <v>15</v>
      </c>
      <c r="AB15" s="1294"/>
      <c r="AC15" s="1294"/>
      <c r="AD15" s="1294"/>
      <c r="AE15" s="1294"/>
      <c r="AF15" s="1294"/>
    </row>
    <row r="16" spans="1:33" ht="13.5" customHeight="1">
      <c r="B16" s="1743" t="s">
        <v>748</v>
      </c>
      <c r="C16" s="1613">
        <v>42</v>
      </c>
      <c r="D16" s="1536">
        <v>37</v>
      </c>
      <c r="E16" s="1534">
        <f t="shared" si="8"/>
        <v>5</v>
      </c>
      <c r="F16" s="557">
        <v>4</v>
      </c>
      <c r="G16" s="124">
        <v>7</v>
      </c>
      <c r="H16" s="618">
        <f t="shared" si="1"/>
        <v>-3</v>
      </c>
      <c r="I16" s="123">
        <v>1</v>
      </c>
      <c r="J16" s="124">
        <v>0</v>
      </c>
      <c r="K16" s="1711">
        <f t="shared" si="2"/>
        <v>1</v>
      </c>
      <c r="L16" s="557">
        <v>1</v>
      </c>
      <c r="M16" s="375">
        <v>1</v>
      </c>
      <c r="N16" s="1711">
        <f t="shared" si="3"/>
        <v>0</v>
      </c>
      <c r="O16" s="399">
        <v>6</v>
      </c>
      <c r="P16" s="124">
        <v>13</v>
      </c>
      <c r="Q16" s="1711">
        <f t="shared" si="4"/>
        <v>-7</v>
      </c>
      <c r="R16" s="557">
        <v>6</v>
      </c>
      <c r="S16" s="124">
        <v>11</v>
      </c>
      <c r="T16" s="618">
        <f t="shared" si="5"/>
        <v>-5</v>
      </c>
      <c r="U16" s="123">
        <v>12</v>
      </c>
      <c r="V16" s="124">
        <v>5</v>
      </c>
      <c r="W16" s="1711">
        <f t="shared" si="6"/>
        <v>7</v>
      </c>
      <c r="X16" s="557">
        <v>12</v>
      </c>
      <c r="Y16" s="124">
        <v>0</v>
      </c>
      <c r="Z16" s="1711">
        <f t="shared" si="7"/>
        <v>12</v>
      </c>
      <c r="AF16" s="216"/>
      <c r="AG16" s="216"/>
    </row>
    <row r="17" spans="2:33" ht="13.5" customHeight="1">
      <c r="B17" s="615" t="s">
        <v>749</v>
      </c>
      <c r="C17" s="1615">
        <v>48</v>
      </c>
      <c r="D17" s="1811">
        <v>66</v>
      </c>
      <c r="E17" s="1535">
        <f t="shared" si="8"/>
        <v>-18</v>
      </c>
      <c r="F17" s="561">
        <v>2</v>
      </c>
      <c r="G17" s="130">
        <v>8</v>
      </c>
      <c r="H17" s="611">
        <f t="shared" si="1"/>
        <v>-6</v>
      </c>
      <c r="I17" s="129">
        <v>1</v>
      </c>
      <c r="J17" s="130">
        <v>5</v>
      </c>
      <c r="K17" s="1812">
        <f t="shared" si="2"/>
        <v>-4</v>
      </c>
      <c r="L17" s="561">
        <v>2</v>
      </c>
      <c r="M17" s="850">
        <v>0</v>
      </c>
      <c r="N17" s="1812">
        <f t="shared" si="3"/>
        <v>2</v>
      </c>
      <c r="O17" s="403">
        <v>10</v>
      </c>
      <c r="P17" s="130">
        <v>17</v>
      </c>
      <c r="Q17" s="1812">
        <f t="shared" si="4"/>
        <v>-7</v>
      </c>
      <c r="R17" s="561">
        <v>13</v>
      </c>
      <c r="S17" s="130">
        <v>17</v>
      </c>
      <c r="T17" s="611">
        <f t="shared" si="5"/>
        <v>-4</v>
      </c>
      <c r="U17" s="129">
        <v>9</v>
      </c>
      <c r="V17" s="130">
        <v>18</v>
      </c>
      <c r="W17" s="1812">
        <f t="shared" si="6"/>
        <v>-9</v>
      </c>
      <c r="X17" s="561">
        <v>11</v>
      </c>
      <c r="Y17" s="130">
        <v>1</v>
      </c>
      <c r="Z17" s="1812">
        <f t="shared" si="7"/>
        <v>10</v>
      </c>
      <c r="AF17" s="216"/>
      <c r="AG17" s="216"/>
    </row>
    <row r="18" spans="2:33" ht="13.5" customHeight="1">
      <c r="B18" s="875" t="s">
        <v>869</v>
      </c>
      <c r="C18" s="1613">
        <v>60</v>
      </c>
      <c r="D18" s="1536">
        <v>127</v>
      </c>
      <c r="E18" s="1534">
        <f t="shared" si="8"/>
        <v>-67</v>
      </c>
      <c r="F18" s="557">
        <v>11</v>
      </c>
      <c r="G18" s="124">
        <v>58</v>
      </c>
      <c r="H18" s="618">
        <f t="shared" si="1"/>
        <v>-47</v>
      </c>
      <c r="I18" s="123">
        <v>1</v>
      </c>
      <c r="J18" s="124">
        <v>6</v>
      </c>
      <c r="K18" s="1711">
        <f t="shared" si="2"/>
        <v>-5</v>
      </c>
      <c r="L18" s="557">
        <v>2</v>
      </c>
      <c r="M18" s="375">
        <v>3</v>
      </c>
      <c r="N18" s="1711">
        <f t="shared" si="3"/>
        <v>-1</v>
      </c>
      <c r="O18" s="399">
        <v>12</v>
      </c>
      <c r="P18" s="124">
        <v>24</v>
      </c>
      <c r="Q18" s="1711">
        <f t="shared" si="4"/>
        <v>-12</v>
      </c>
      <c r="R18" s="557">
        <v>10</v>
      </c>
      <c r="S18" s="124">
        <v>12</v>
      </c>
      <c r="T18" s="618">
        <f t="shared" si="5"/>
        <v>-2</v>
      </c>
      <c r="U18" s="123">
        <v>8</v>
      </c>
      <c r="V18" s="124">
        <v>23</v>
      </c>
      <c r="W18" s="1711">
        <f t="shared" si="6"/>
        <v>-15</v>
      </c>
      <c r="X18" s="557">
        <v>16</v>
      </c>
      <c r="Y18" s="124">
        <v>1</v>
      </c>
      <c r="Z18" s="1711">
        <f t="shared" si="7"/>
        <v>15</v>
      </c>
      <c r="AF18" s="216"/>
      <c r="AG18" s="216"/>
    </row>
    <row r="19" spans="2:33" ht="13.5" customHeight="1">
      <c r="B19" s="875" t="s">
        <v>817</v>
      </c>
      <c r="C19" s="1613">
        <v>60</v>
      </c>
      <c r="D19" s="1536">
        <v>60</v>
      </c>
      <c r="E19" s="1534">
        <f t="shared" si="8"/>
        <v>0</v>
      </c>
      <c r="F19" s="557">
        <v>6</v>
      </c>
      <c r="G19" s="124">
        <v>22</v>
      </c>
      <c r="H19" s="618">
        <f t="shared" si="1"/>
        <v>-16</v>
      </c>
      <c r="I19" s="123">
        <v>2</v>
      </c>
      <c r="J19" s="124">
        <v>4</v>
      </c>
      <c r="K19" s="1711">
        <f t="shared" si="2"/>
        <v>-2</v>
      </c>
      <c r="L19" s="557">
        <v>1</v>
      </c>
      <c r="M19" s="375">
        <v>0</v>
      </c>
      <c r="N19" s="1711">
        <f t="shared" si="3"/>
        <v>1</v>
      </c>
      <c r="O19" s="399">
        <v>12</v>
      </c>
      <c r="P19" s="124">
        <v>15</v>
      </c>
      <c r="Q19" s="1711">
        <f t="shared" si="4"/>
        <v>-3</v>
      </c>
      <c r="R19" s="557">
        <v>8</v>
      </c>
      <c r="S19" s="124">
        <v>10</v>
      </c>
      <c r="T19" s="618">
        <f t="shared" si="5"/>
        <v>-2</v>
      </c>
      <c r="U19" s="123">
        <v>19</v>
      </c>
      <c r="V19" s="124">
        <v>9</v>
      </c>
      <c r="W19" s="1711">
        <f t="shared" si="6"/>
        <v>10</v>
      </c>
      <c r="X19" s="557">
        <v>12</v>
      </c>
      <c r="Y19" s="124">
        <v>0</v>
      </c>
      <c r="Z19" s="1711">
        <f t="shared" si="7"/>
        <v>12</v>
      </c>
      <c r="AB19" s="216"/>
      <c r="AC19" s="216"/>
      <c r="AF19" s="216"/>
      <c r="AG19" s="216"/>
    </row>
    <row r="20" spans="2:33" ht="13.5" customHeight="1">
      <c r="B20" s="1743" t="s">
        <v>797</v>
      </c>
      <c r="C20" s="1613">
        <v>50</v>
      </c>
      <c r="D20" s="1536">
        <v>60</v>
      </c>
      <c r="E20" s="1534">
        <f t="shared" si="8"/>
        <v>-10</v>
      </c>
      <c r="F20" s="557">
        <v>5</v>
      </c>
      <c r="G20" s="124">
        <v>23</v>
      </c>
      <c r="H20" s="618">
        <f t="shared" si="1"/>
        <v>-18</v>
      </c>
      <c r="I20" s="123">
        <v>0</v>
      </c>
      <c r="J20" s="124">
        <v>3</v>
      </c>
      <c r="K20" s="1711">
        <f t="shared" si="2"/>
        <v>-3</v>
      </c>
      <c r="L20" s="557">
        <v>1</v>
      </c>
      <c r="M20" s="375">
        <v>1</v>
      </c>
      <c r="N20" s="1711">
        <f t="shared" si="3"/>
        <v>0</v>
      </c>
      <c r="O20" s="399">
        <v>10</v>
      </c>
      <c r="P20" s="124">
        <v>14</v>
      </c>
      <c r="Q20" s="1711">
        <f t="shared" si="4"/>
        <v>-4</v>
      </c>
      <c r="R20" s="557">
        <v>6</v>
      </c>
      <c r="S20" s="124">
        <v>9</v>
      </c>
      <c r="T20" s="618">
        <f t="shared" si="5"/>
        <v>-3</v>
      </c>
      <c r="U20" s="123">
        <v>18</v>
      </c>
      <c r="V20" s="124">
        <v>9</v>
      </c>
      <c r="W20" s="1711">
        <f t="shared" si="6"/>
        <v>9</v>
      </c>
      <c r="X20" s="557">
        <v>10</v>
      </c>
      <c r="Y20" s="124">
        <v>1</v>
      </c>
      <c r="Z20" s="1711">
        <f t="shared" si="7"/>
        <v>9</v>
      </c>
      <c r="AB20" s="216"/>
      <c r="AC20" s="216"/>
      <c r="AF20" s="216"/>
      <c r="AG20" s="216"/>
    </row>
    <row r="21" spans="2:33" ht="13.5" customHeight="1">
      <c r="B21" s="615" t="s">
        <v>818</v>
      </c>
      <c r="C21" s="1615">
        <v>42</v>
      </c>
      <c r="D21" s="1811">
        <v>73</v>
      </c>
      <c r="E21" s="1535">
        <f t="shared" si="8"/>
        <v>-31</v>
      </c>
      <c r="F21" s="561">
        <v>3</v>
      </c>
      <c r="G21" s="130">
        <v>6</v>
      </c>
      <c r="H21" s="611">
        <f t="shared" si="1"/>
        <v>-3</v>
      </c>
      <c r="I21" s="129">
        <v>0</v>
      </c>
      <c r="J21" s="130">
        <v>7</v>
      </c>
      <c r="K21" s="1812">
        <f t="shared" si="2"/>
        <v>-7</v>
      </c>
      <c r="L21" s="561">
        <v>1</v>
      </c>
      <c r="M21" s="850">
        <v>0</v>
      </c>
      <c r="N21" s="1812">
        <f t="shared" si="3"/>
        <v>1</v>
      </c>
      <c r="O21" s="403">
        <v>11</v>
      </c>
      <c r="P21" s="130">
        <v>21</v>
      </c>
      <c r="Q21" s="1812">
        <f t="shared" si="4"/>
        <v>-10</v>
      </c>
      <c r="R21" s="561">
        <v>7</v>
      </c>
      <c r="S21" s="130">
        <v>14</v>
      </c>
      <c r="T21" s="611">
        <f t="shared" si="5"/>
        <v>-7</v>
      </c>
      <c r="U21" s="129">
        <v>8</v>
      </c>
      <c r="V21" s="130">
        <v>19</v>
      </c>
      <c r="W21" s="1812">
        <f t="shared" si="6"/>
        <v>-11</v>
      </c>
      <c r="X21" s="561">
        <v>12</v>
      </c>
      <c r="Y21" s="130">
        <v>6</v>
      </c>
      <c r="Z21" s="1812">
        <f t="shared" si="7"/>
        <v>6</v>
      </c>
      <c r="AB21" s="216"/>
      <c r="AC21" s="216"/>
      <c r="AF21" s="216"/>
      <c r="AG21" s="216"/>
    </row>
    <row r="22" spans="2:33" ht="13.5" customHeight="1">
      <c r="B22" s="875" t="s">
        <v>868</v>
      </c>
      <c r="C22" s="1613">
        <v>58</v>
      </c>
      <c r="D22" s="1536">
        <v>122</v>
      </c>
      <c r="E22" s="1534">
        <f t="shared" si="8"/>
        <v>-64</v>
      </c>
      <c r="F22" s="557">
        <v>11</v>
      </c>
      <c r="G22" s="124">
        <v>49</v>
      </c>
      <c r="H22" s="618">
        <f t="shared" si="1"/>
        <v>-38</v>
      </c>
      <c r="I22" s="123">
        <v>1</v>
      </c>
      <c r="J22" s="124">
        <v>8</v>
      </c>
      <c r="K22" s="1711">
        <f t="shared" si="2"/>
        <v>-7</v>
      </c>
      <c r="L22" s="557">
        <v>0</v>
      </c>
      <c r="M22" s="375">
        <v>4</v>
      </c>
      <c r="N22" s="1711">
        <f t="shared" si="3"/>
        <v>-4</v>
      </c>
      <c r="O22" s="399">
        <v>9</v>
      </c>
      <c r="P22" s="124">
        <v>23</v>
      </c>
      <c r="Q22" s="1711">
        <f t="shared" si="4"/>
        <v>-14</v>
      </c>
      <c r="R22" s="557">
        <v>11</v>
      </c>
      <c r="S22" s="124">
        <v>9</v>
      </c>
      <c r="T22" s="618">
        <f t="shared" si="5"/>
        <v>2</v>
      </c>
      <c r="U22" s="123">
        <v>15</v>
      </c>
      <c r="V22" s="124">
        <v>25</v>
      </c>
      <c r="W22" s="1711">
        <f t="shared" si="6"/>
        <v>-10</v>
      </c>
      <c r="X22" s="557">
        <v>11</v>
      </c>
      <c r="Y22" s="124">
        <v>4</v>
      </c>
      <c r="Z22" s="1711">
        <f t="shared" si="7"/>
        <v>7</v>
      </c>
      <c r="AB22" s="216"/>
      <c r="AC22" s="216"/>
      <c r="AF22" s="216"/>
      <c r="AG22" s="216"/>
    </row>
    <row r="23" spans="2:33" ht="13.5" customHeight="1">
      <c r="B23" s="875" t="s">
        <v>873</v>
      </c>
      <c r="C23" s="1613">
        <v>51</v>
      </c>
      <c r="D23" s="1536">
        <v>32</v>
      </c>
      <c r="E23" s="1534">
        <f t="shared" si="8"/>
        <v>19</v>
      </c>
      <c r="F23" s="557">
        <v>3</v>
      </c>
      <c r="G23" s="124">
        <v>6</v>
      </c>
      <c r="H23" s="618">
        <f t="shared" si="1"/>
        <v>-3</v>
      </c>
      <c r="I23" s="123">
        <v>0</v>
      </c>
      <c r="J23" s="124">
        <v>2</v>
      </c>
      <c r="K23" s="1711">
        <f t="shared" si="2"/>
        <v>-2</v>
      </c>
      <c r="L23" s="557">
        <v>1</v>
      </c>
      <c r="M23" s="375">
        <v>2</v>
      </c>
      <c r="N23" s="1711">
        <f t="shared" si="3"/>
        <v>-1</v>
      </c>
      <c r="O23" s="399">
        <v>10</v>
      </c>
      <c r="P23" s="124">
        <v>6</v>
      </c>
      <c r="Q23" s="1711">
        <f t="shared" si="4"/>
        <v>4</v>
      </c>
      <c r="R23" s="557">
        <v>7</v>
      </c>
      <c r="S23" s="124">
        <v>10</v>
      </c>
      <c r="T23" s="618">
        <f t="shared" si="5"/>
        <v>-3</v>
      </c>
      <c r="U23" s="123">
        <v>10</v>
      </c>
      <c r="V23" s="124">
        <v>5</v>
      </c>
      <c r="W23" s="1711">
        <f t="shared" si="6"/>
        <v>5</v>
      </c>
      <c r="X23" s="557">
        <v>20</v>
      </c>
      <c r="Y23" s="124">
        <v>1</v>
      </c>
      <c r="Z23" s="1711">
        <f t="shared" si="7"/>
        <v>19</v>
      </c>
      <c r="AB23" s="216"/>
      <c r="AC23" s="216"/>
      <c r="AF23" s="216"/>
      <c r="AG23" s="216"/>
    </row>
    <row r="24" spans="2:33" ht="13.5" customHeight="1">
      <c r="B24" s="875" t="s">
        <v>860</v>
      </c>
      <c r="C24" s="1613">
        <v>35</v>
      </c>
      <c r="D24" s="1536">
        <v>37</v>
      </c>
      <c r="E24" s="2518">
        <f t="shared" si="8"/>
        <v>-2</v>
      </c>
      <c r="F24" s="123">
        <v>3</v>
      </c>
      <c r="G24" s="124">
        <v>2</v>
      </c>
      <c r="H24" s="618">
        <f t="shared" si="1"/>
        <v>1</v>
      </c>
      <c r="I24" s="123">
        <v>0</v>
      </c>
      <c r="J24" s="124">
        <v>2</v>
      </c>
      <c r="K24" s="1711">
        <f t="shared" si="2"/>
        <v>-2</v>
      </c>
      <c r="L24" s="557">
        <v>0</v>
      </c>
      <c r="M24" s="375">
        <v>2</v>
      </c>
      <c r="N24" s="1711">
        <f t="shared" si="3"/>
        <v>-2</v>
      </c>
      <c r="O24" s="123">
        <v>5</v>
      </c>
      <c r="P24" s="124">
        <v>10</v>
      </c>
      <c r="Q24" s="1711">
        <f t="shared" si="4"/>
        <v>-5</v>
      </c>
      <c r="R24" s="557">
        <v>9</v>
      </c>
      <c r="S24" s="124">
        <v>7</v>
      </c>
      <c r="T24" s="618">
        <f t="shared" si="5"/>
        <v>2</v>
      </c>
      <c r="U24" s="123">
        <v>11</v>
      </c>
      <c r="V24" s="124">
        <v>14</v>
      </c>
      <c r="W24" s="1711">
        <f t="shared" si="6"/>
        <v>-3</v>
      </c>
      <c r="X24" s="557">
        <v>7</v>
      </c>
      <c r="Y24" s="124">
        <v>0</v>
      </c>
      <c r="Z24" s="1711">
        <f t="shared" si="7"/>
        <v>7</v>
      </c>
      <c r="AB24" s="216"/>
      <c r="AC24" s="216"/>
      <c r="AF24" s="216"/>
      <c r="AG24" s="216"/>
    </row>
    <row r="25" spans="2:33" ht="13.5" customHeight="1">
      <c r="B25" s="615" t="s">
        <v>874</v>
      </c>
      <c r="C25" s="1615">
        <v>53</v>
      </c>
      <c r="D25" s="1811">
        <v>87</v>
      </c>
      <c r="E25" s="1535">
        <f t="shared" si="8"/>
        <v>-34</v>
      </c>
      <c r="F25" s="561">
        <v>1</v>
      </c>
      <c r="G25" s="130">
        <v>14</v>
      </c>
      <c r="H25" s="611">
        <f t="shared" si="1"/>
        <v>-13</v>
      </c>
      <c r="I25" s="129">
        <v>3</v>
      </c>
      <c r="J25" s="130">
        <v>2</v>
      </c>
      <c r="K25" s="1812">
        <f t="shared" si="2"/>
        <v>1</v>
      </c>
      <c r="L25" s="561">
        <v>0</v>
      </c>
      <c r="M25" s="850">
        <v>1</v>
      </c>
      <c r="N25" s="1812">
        <f t="shared" si="3"/>
        <v>-1</v>
      </c>
      <c r="O25" s="403">
        <v>12</v>
      </c>
      <c r="P25" s="130">
        <v>26</v>
      </c>
      <c r="Q25" s="1812">
        <f t="shared" si="4"/>
        <v>-14</v>
      </c>
      <c r="R25" s="561">
        <v>12</v>
      </c>
      <c r="S25" s="130">
        <v>24</v>
      </c>
      <c r="T25" s="611">
        <f t="shared" si="5"/>
        <v>-12</v>
      </c>
      <c r="U25" s="129">
        <v>16</v>
      </c>
      <c r="V25" s="130">
        <v>18</v>
      </c>
      <c r="W25" s="1812">
        <f t="shared" si="6"/>
        <v>-2</v>
      </c>
      <c r="X25" s="561">
        <v>9</v>
      </c>
      <c r="Y25" s="130">
        <v>2</v>
      </c>
      <c r="Z25" s="1812">
        <f t="shared" si="7"/>
        <v>7</v>
      </c>
      <c r="AB25" s="216"/>
      <c r="AC25" s="216"/>
      <c r="AF25" s="216"/>
      <c r="AG25" s="216"/>
    </row>
    <row r="26" spans="2:33" ht="13.5" customHeight="1">
      <c r="B26" s="875" t="s">
        <v>946</v>
      </c>
      <c r="C26" s="1613">
        <v>62</v>
      </c>
      <c r="D26" s="1536">
        <v>108</v>
      </c>
      <c r="E26" s="1534">
        <f t="shared" ref="E26" si="9">SUM(C26-D26)</f>
        <v>-46</v>
      </c>
      <c r="F26" s="557">
        <v>9</v>
      </c>
      <c r="G26" s="124">
        <v>39</v>
      </c>
      <c r="H26" s="618">
        <f t="shared" ref="H26:H31" si="10">SUM(F26-G26)</f>
        <v>-30</v>
      </c>
      <c r="I26" s="123">
        <v>0</v>
      </c>
      <c r="J26" s="124">
        <v>3</v>
      </c>
      <c r="K26" s="1711">
        <f t="shared" ref="K26" si="11">SUM(I26-J26)</f>
        <v>-3</v>
      </c>
      <c r="L26" s="557">
        <v>0</v>
      </c>
      <c r="M26" s="375">
        <v>3</v>
      </c>
      <c r="N26" s="1711">
        <f t="shared" ref="N26" si="12">SUM(L26-M26)</f>
        <v>-3</v>
      </c>
      <c r="O26" s="399">
        <v>13</v>
      </c>
      <c r="P26" s="124">
        <v>32</v>
      </c>
      <c r="Q26" s="1711">
        <f t="shared" ref="Q26" si="13">SUM(O26-P26)</f>
        <v>-19</v>
      </c>
      <c r="R26" s="557">
        <v>8</v>
      </c>
      <c r="S26" s="124">
        <v>10</v>
      </c>
      <c r="T26" s="618">
        <f t="shared" ref="T26" si="14">SUM(R26-S26)</f>
        <v>-2</v>
      </c>
      <c r="U26" s="123">
        <v>16</v>
      </c>
      <c r="V26" s="124">
        <v>21</v>
      </c>
      <c r="W26" s="1711">
        <f t="shared" si="6"/>
        <v>-5</v>
      </c>
      <c r="X26" s="557">
        <v>16</v>
      </c>
      <c r="Y26" s="124">
        <v>0</v>
      </c>
      <c r="Z26" s="1711">
        <f t="shared" ref="Z26" si="15">SUM(X26-Y26)</f>
        <v>16</v>
      </c>
      <c r="AB26" s="216"/>
      <c r="AC26" s="216"/>
      <c r="AF26" s="216"/>
      <c r="AG26" s="216"/>
    </row>
    <row r="27" spans="2:33" s="1832" customFormat="1">
      <c r="B27" s="875" t="s">
        <v>947</v>
      </c>
      <c r="C27" s="1613">
        <v>43</v>
      </c>
      <c r="D27" s="1536">
        <v>30</v>
      </c>
      <c r="E27" s="2518">
        <f t="shared" ref="E27:E31" si="16">SUM(C27-D27)</f>
        <v>13</v>
      </c>
      <c r="F27" s="123">
        <v>2</v>
      </c>
      <c r="G27" s="124">
        <v>2</v>
      </c>
      <c r="H27" s="618">
        <f t="shared" si="10"/>
        <v>0</v>
      </c>
      <c r="I27" s="123">
        <v>2</v>
      </c>
      <c r="J27" s="124">
        <v>3</v>
      </c>
      <c r="K27" s="1711">
        <f t="shared" ref="K27:K31" si="17">SUM(I27-J27)</f>
        <v>-1</v>
      </c>
      <c r="L27" s="123">
        <v>0</v>
      </c>
      <c r="M27" s="124">
        <v>0</v>
      </c>
      <c r="N27" s="1711">
        <f t="shared" ref="N27:N31" si="18">SUM(L27-M27)</f>
        <v>0</v>
      </c>
      <c r="O27" s="399">
        <v>10</v>
      </c>
      <c r="P27" s="124">
        <v>9</v>
      </c>
      <c r="Q27" s="1711">
        <f t="shared" ref="Q27:Q31" si="19">SUM(O27-P27)</f>
        <v>1</v>
      </c>
      <c r="R27" s="123">
        <v>4</v>
      </c>
      <c r="S27" s="124">
        <v>7</v>
      </c>
      <c r="T27" s="1711">
        <f t="shared" ref="T27:T31" si="20">SUM(R27-S27)</f>
        <v>-3</v>
      </c>
      <c r="U27" s="123">
        <v>13</v>
      </c>
      <c r="V27" s="124">
        <v>8</v>
      </c>
      <c r="W27" s="1711">
        <f t="shared" si="6"/>
        <v>5</v>
      </c>
      <c r="X27" s="123">
        <v>12</v>
      </c>
      <c r="Y27" s="124">
        <v>1</v>
      </c>
      <c r="Z27" s="1711">
        <f t="shared" ref="Z27:Z31" si="21">SUM(X27-Y27)</f>
        <v>11</v>
      </c>
      <c r="AB27" s="1831"/>
      <c r="AC27" s="1831"/>
      <c r="AD27" s="1831"/>
      <c r="AF27" s="1831"/>
      <c r="AG27" s="1831"/>
    </row>
    <row r="28" spans="2:33" s="1832" customFormat="1">
      <c r="B28" s="875" t="s">
        <v>948</v>
      </c>
      <c r="C28" s="1613">
        <v>33</v>
      </c>
      <c r="D28" s="1536">
        <v>28</v>
      </c>
      <c r="E28" s="2518">
        <f t="shared" si="16"/>
        <v>5</v>
      </c>
      <c r="F28" s="123">
        <v>0</v>
      </c>
      <c r="G28" s="124">
        <v>3</v>
      </c>
      <c r="H28" s="618">
        <f t="shared" si="10"/>
        <v>-3</v>
      </c>
      <c r="I28" s="123">
        <v>2</v>
      </c>
      <c r="J28" s="124">
        <v>3</v>
      </c>
      <c r="K28" s="1711">
        <f t="shared" si="17"/>
        <v>-1</v>
      </c>
      <c r="L28" s="123">
        <v>1</v>
      </c>
      <c r="M28" s="124">
        <v>0</v>
      </c>
      <c r="N28" s="1711">
        <f t="shared" si="18"/>
        <v>1</v>
      </c>
      <c r="O28" s="399">
        <v>5</v>
      </c>
      <c r="P28" s="124">
        <v>8</v>
      </c>
      <c r="Q28" s="1711">
        <f t="shared" si="19"/>
        <v>-3</v>
      </c>
      <c r="R28" s="123">
        <v>4</v>
      </c>
      <c r="S28" s="124">
        <v>5</v>
      </c>
      <c r="T28" s="1711">
        <f t="shared" si="20"/>
        <v>-1</v>
      </c>
      <c r="U28" s="123">
        <v>12</v>
      </c>
      <c r="V28" s="124">
        <v>9</v>
      </c>
      <c r="W28" s="1711">
        <f t="shared" si="6"/>
        <v>3</v>
      </c>
      <c r="X28" s="123">
        <v>9</v>
      </c>
      <c r="Y28" s="124">
        <v>0</v>
      </c>
      <c r="Z28" s="1711">
        <f t="shared" si="21"/>
        <v>9</v>
      </c>
      <c r="AB28" s="1831"/>
      <c r="AC28" s="1831"/>
      <c r="AD28" s="1831"/>
      <c r="AF28" s="1831"/>
      <c r="AG28" s="1831"/>
    </row>
    <row r="29" spans="2:33" s="1832" customFormat="1">
      <c r="B29" s="1614" t="s">
        <v>949</v>
      </c>
      <c r="C29" s="1615">
        <v>45</v>
      </c>
      <c r="D29" s="1811">
        <v>52</v>
      </c>
      <c r="E29" s="3036">
        <f t="shared" si="16"/>
        <v>-7</v>
      </c>
      <c r="F29" s="129">
        <v>2</v>
      </c>
      <c r="G29" s="130">
        <v>5</v>
      </c>
      <c r="H29" s="618">
        <f t="shared" si="10"/>
        <v>-3</v>
      </c>
      <c r="I29" s="129">
        <v>1</v>
      </c>
      <c r="J29" s="130">
        <v>2</v>
      </c>
      <c r="K29" s="1711">
        <f t="shared" si="17"/>
        <v>-1</v>
      </c>
      <c r="L29" s="123">
        <v>2</v>
      </c>
      <c r="M29" s="124">
        <v>1</v>
      </c>
      <c r="N29" s="1711">
        <f t="shared" si="18"/>
        <v>1</v>
      </c>
      <c r="O29" s="403">
        <v>11</v>
      </c>
      <c r="P29" s="130">
        <v>18</v>
      </c>
      <c r="Q29" s="1711">
        <f t="shared" si="19"/>
        <v>-7</v>
      </c>
      <c r="R29" s="123">
        <v>12</v>
      </c>
      <c r="S29" s="124">
        <v>12</v>
      </c>
      <c r="T29" s="1711">
        <f t="shared" si="20"/>
        <v>0</v>
      </c>
      <c r="U29" s="123">
        <v>9</v>
      </c>
      <c r="V29" s="124">
        <v>11</v>
      </c>
      <c r="W29" s="1711">
        <f t="shared" si="6"/>
        <v>-2</v>
      </c>
      <c r="X29" s="123">
        <v>8</v>
      </c>
      <c r="Y29" s="124">
        <v>3</v>
      </c>
      <c r="Z29" s="1711">
        <f t="shared" si="21"/>
        <v>5</v>
      </c>
      <c r="AB29" s="1831"/>
      <c r="AC29" s="1831"/>
      <c r="AD29" s="1831"/>
      <c r="AF29" s="1831"/>
      <c r="AG29" s="1831"/>
    </row>
    <row r="30" spans="2:33" s="1832" customFormat="1">
      <c r="B30" s="875" t="s">
        <v>950</v>
      </c>
      <c r="C30" s="1613">
        <v>88</v>
      </c>
      <c r="D30" s="1536">
        <v>103</v>
      </c>
      <c r="E30" s="2518">
        <f t="shared" si="16"/>
        <v>-15</v>
      </c>
      <c r="F30" s="123">
        <v>21</v>
      </c>
      <c r="G30" s="124">
        <v>51</v>
      </c>
      <c r="H30" s="3116">
        <f t="shared" si="10"/>
        <v>-30</v>
      </c>
      <c r="I30" s="123">
        <v>1</v>
      </c>
      <c r="J30" s="124">
        <v>2</v>
      </c>
      <c r="K30" s="3116">
        <f t="shared" si="17"/>
        <v>-1</v>
      </c>
      <c r="L30" s="2416">
        <v>1</v>
      </c>
      <c r="M30" s="3023">
        <v>0</v>
      </c>
      <c r="N30" s="3116">
        <f t="shared" si="18"/>
        <v>1</v>
      </c>
      <c r="O30" s="399">
        <v>14</v>
      </c>
      <c r="P30" s="124">
        <v>20</v>
      </c>
      <c r="Q30" s="3116">
        <f t="shared" si="19"/>
        <v>-6</v>
      </c>
      <c r="R30" s="2416">
        <v>25</v>
      </c>
      <c r="S30" s="3023">
        <v>10</v>
      </c>
      <c r="T30" s="3116">
        <f t="shared" si="20"/>
        <v>15</v>
      </c>
      <c r="U30" s="2416">
        <v>15</v>
      </c>
      <c r="V30" s="3023">
        <v>18</v>
      </c>
      <c r="W30" s="3116">
        <f t="shared" si="6"/>
        <v>-3</v>
      </c>
      <c r="X30" s="2416">
        <v>11</v>
      </c>
      <c r="Y30" s="3023">
        <v>2</v>
      </c>
      <c r="Z30" s="3116">
        <f t="shared" si="21"/>
        <v>9</v>
      </c>
      <c r="AB30" s="1831"/>
      <c r="AC30" s="1831"/>
      <c r="AD30" s="1831"/>
      <c r="AF30" s="1831"/>
      <c r="AG30" s="1831"/>
    </row>
    <row r="31" spans="2:33" s="1832" customFormat="1">
      <c r="B31" s="875" t="s">
        <v>962</v>
      </c>
      <c r="C31" s="1613">
        <v>78</v>
      </c>
      <c r="D31" s="1536">
        <v>47</v>
      </c>
      <c r="E31" s="1534">
        <f t="shared" si="16"/>
        <v>31</v>
      </c>
      <c r="F31" s="123">
        <v>15</v>
      </c>
      <c r="G31" s="124">
        <v>7</v>
      </c>
      <c r="H31" s="618">
        <f t="shared" si="10"/>
        <v>8</v>
      </c>
      <c r="I31" s="123">
        <v>0</v>
      </c>
      <c r="J31" s="124">
        <v>2</v>
      </c>
      <c r="K31" s="1711">
        <f t="shared" si="17"/>
        <v>-2</v>
      </c>
      <c r="L31" s="123">
        <v>0</v>
      </c>
      <c r="M31" s="124">
        <v>3</v>
      </c>
      <c r="N31" s="1711">
        <f t="shared" si="18"/>
        <v>-3</v>
      </c>
      <c r="O31" s="399">
        <v>10</v>
      </c>
      <c r="P31" s="124">
        <v>14</v>
      </c>
      <c r="Q31" s="1711">
        <f t="shared" si="19"/>
        <v>-4</v>
      </c>
      <c r="R31" s="123">
        <v>14</v>
      </c>
      <c r="S31" s="124">
        <v>10</v>
      </c>
      <c r="T31" s="1711">
        <f t="shared" si="20"/>
        <v>4</v>
      </c>
      <c r="U31" s="123">
        <v>23</v>
      </c>
      <c r="V31" s="124">
        <v>11</v>
      </c>
      <c r="W31" s="1711">
        <f t="shared" si="6"/>
        <v>12</v>
      </c>
      <c r="X31" s="123">
        <v>16</v>
      </c>
      <c r="Y31" s="124">
        <v>0</v>
      </c>
      <c r="Z31" s="1711">
        <f t="shared" si="21"/>
        <v>16</v>
      </c>
      <c r="AB31" s="1831"/>
      <c r="AC31" s="1831"/>
      <c r="AD31" s="1831"/>
      <c r="AF31" s="1831"/>
      <c r="AG31" s="1831"/>
    </row>
    <row r="32" spans="2:33" s="1832" customFormat="1">
      <c r="B32" s="875" t="s">
        <v>981</v>
      </c>
      <c r="C32" s="1613">
        <v>65</v>
      </c>
      <c r="D32" s="1536">
        <v>43</v>
      </c>
      <c r="E32" s="1534">
        <f t="shared" ref="E32:E33" si="22">SUM(C32-D32)</f>
        <v>22</v>
      </c>
      <c r="F32" s="123">
        <v>6</v>
      </c>
      <c r="G32" s="557">
        <v>6</v>
      </c>
      <c r="H32" s="618">
        <f t="shared" ref="H32:H33" si="23">SUM(F32-G32)</f>
        <v>0</v>
      </c>
      <c r="I32" s="123">
        <v>0</v>
      </c>
      <c r="J32" s="124">
        <v>3</v>
      </c>
      <c r="K32" s="1711">
        <f t="shared" ref="K32:K33" si="24">SUM(I32-J32)</f>
        <v>-3</v>
      </c>
      <c r="L32" s="123">
        <v>3</v>
      </c>
      <c r="M32" s="124">
        <v>0</v>
      </c>
      <c r="N32" s="1711">
        <f t="shared" ref="N32:N33" si="25">SUM(L32-M32)</f>
        <v>3</v>
      </c>
      <c r="O32" s="399">
        <v>8</v>
      </c>
      <c r="P32" s="124">
        <v>17</v>
      </c>
      <c r="Q32" s="1711">
        <f t="shared" ref="Q32:Q33" si="26">SUM(O32-P32)</f>
        <v>-9</v>
      </c>
      <c r="R32" s="123">
        <v>22</v>
      </c>
      <c r="S32" s="124">
        <v>4</v>
      </c>
      <c r="T32" s="1711">
        <f t="shared" ref="T32:T33" si="27">SUM(R32-S32)</f>
        <v>18</v>
      </c>
      <c r="U32" s="123">
        <v>14</v>
      </c>
      <c r="V32" s="124">
        <v>11</v>
      </c>
      <c r="W32" s="1711">
        <f t="shared" ref="W32:W34" si="28">SUM(U32-V32)</f>
        <v>3</v>
      </c>
      <c r="X32" s="123">
        <v>12</v>
      </c>
      <c r="Y32" s="124">
        <v>2</v>
      </c>
      <c r="Z32" s="1711">
        <f t="shared" ref="Z32:Z34" si="29">SUM(X32-Y32)</f>
        <v>10</v>
      </c>
      <c r="AB32" s="3096"/>
      <c r="AC32" s="3096"/>
      <c r="AD32" s="1831"/>
      <c r="AF32" s="1831"/>
      <c r="AG32" s="1831"/>
    </row>
    <row r="33" spans="2:33" s="1832" customFormat="1">
      <c r="B33" s="1614" t="s">
        <v>1000</v>
      </c>
      <c r="C33" s="1615">
        <v>60</v>
      </c>
      <c r="D33" s="1811">
        <v>59</v>
      </c>
      <c r="E33" s="3036">
        <f t="shared" si="22"/>
        <v>1</v>
      </c>
      <c r="F33" s="129">
        <v>3</v>
      </c>
      <c r="G33" s="130">
        <v>7</v>
      </c>
      <c r="H33" s="611">
        <f t="shared" si="23"/>
        <v>-4</v>
      </c>
      <c r="I33" s="129">
        <v>0</v>
      </c>
      <c r="J33" s="130">
        <v>1</v>
      </c>
      <c r="K33" s="1812">
        <f t="shared" si="24"/>
        <v>-1</v>
      </c>
      <c r="L33" s="129">
        <v>0</v>
      </c>
      <c r="M33" s="130">
        <v>0</v>
      </c>
      <c r="N33" s="1812">
        <f t="shared" si="25"/>
        <v>0</v>
      </c>
      <c r="O33" s="403">
        <v>15</v>
      </c>
      <c r="P33" s="130">
        <v>22</v>
      </c>
      <c r="Q33" s="1812">
        <f t="shared" si="26"/>
        <v>-7</v>
      </c>
      <c r="R33" s="129">
        <v>27</v>
      </c>
      <c r="S33" s="130">
        <v>13</v>
      </c>
      <c r="T33" s="1812">
        <f t="shared" si="27"/>
        <v>14</v>
      </c>
      <c r="U33" s="129">
        <v>6</v>
      </c>
      <c r="V33" s="130">
        <v>13</v>
      </c>
      <c r="W33" s="1812">
        <f t="shared" si="28"/>
        <v>-7</v>
      </c>
      <c r="X33" s="129">
        <v>9</v>
      </c>
      <c r="Y33" s="130">
        <v>3</v>
      </c>
      <c r="Z33" s="1812">
        <f t="shared" si="29"/>
        <v>6</v>
      </c>
      <c r="AB33" s="1831"/>
      <c r="AC33" s="1831"/>
      <c r="AD33" s="1831"/>
      <c r="AF33" s="1831"/>
      <c r="AG33" s="1831"/>
    </row>
    <row r="34" spans="2:33" s="1832" customFormat="1">
      <c r="B34" s="875" t="s">
        <v>1009</v>
      </c>
      <c r="C34" s="1613">
        <v>87</v>
      </c>
      <c r="D34" s="1536">
        <v>127</v>
      </c>
      <c r="E34" s="1534">
        <f t="shared" ref="E34" si="30">SUM(C34-D34)</f>
        <v>-40</v>
      </c>
      <c r="F34" s="123">
        <v>13</v>
      </c>
      <c r="G34" s="557">
        <v>50</v>
      </c>
      <c r="H34" s="618">
        <f t="shared" ref="H34" si="31">SUM(F34-G34)</f>
        <v>-37</v>
      </c>
      <c r="I34" s="123">
        <v>5</v>
      </c>
      <c r="J34" s="124">
        <v>4</v>
      </c>
      <c r="K34" s="1711">
        <f t="shared" ref="K34" si="32">SUM(I34-J34)</f>
        <v>1</v>
      </c>
      <c r="L34" s="123">
        <v>2</v>
      </c>
      <c r="M34" s="124">
        <v>1</v>
      </c>
      <c r="N34" s="1711">
        <f t="shared" ref="N34" si="33">SUM(L34-M34)</f>
        <v>1</v>
      </c>
      <c r="O34" s="399">
        <v>11</v>
      </c>
      <c r="P34" s="124">
        <v>17</v>
      </c>
      <c r="Q34" s="1711">
        <f t="shared" ref="Q34" si="34">SUM(O34-P34)</f>
        <v>-6</v>
      </c>
      <c r="R34" s="123">
        <v>28</v>
      </c>
      <c r="S34" s="124">
        <v>27</v>
      </c>
      <c r="T34" s="1711">
        <f t="shared" ref="T34" si="35">SUM(R34-S34)</f>
        <v>1</v>
      </c>
      <c r="U34" s="3979">
        <v>17</v>
      </c>
      <c r="V34" s="5153">
        <v>27</v>
      </c>
      <c r="W34" s="1711">
        <f t="shared" si="28"/>
        <v>-10</v>
      </c>
      <c r="X34" s="123">
        <v>11</v>
      </c>
      <c r="Y34" s="124">
        <v>1</v>
      </c>
      <c r="Z34" s="1711">
        <f t="shared" si="29"/>
        <v>10</v>
      </c>
      <c r="AA34" s="3932"/>
      <c r="AB34" s="3096"/>
      <c r="AC34" s="3096"/>
      <c r="AD34" s="3096"/>
      <c r="AF34" s="1831"/>
      <c r="AG34" s="1831"/>
    </row>
    <row r="35" spans="2:33" s="1832" customFormat="1" ht="13.5" thickBot="1">
      <c r="B35" s="5154" t="s">
        <v>1026</v>
      </c>
      <c r="C35" s="5155">
        <v>61</v>
      </c>
      <c r="D35" s="5156">
        <v>37</v>
      </c>
      <c r="E35" s="5157">
        <f t="shared" ref="E35" si="36">SUM(C35-D35)</f>
        <v>24</v>
      </c>
      <c r="F35" s="3944">
        <v>5</v>
      </c>
      <c r="G35" s="3922">
        <v>8</v>
      </c>
      <c r="H35" s="5158">
        <f t="shared" ref="H35" si="37">SUM(F35-G35)</f>
        <v>-3</v>
      </c>
      <c r="I35" s="3944">
        <v>1</v>
      </c>
      <c r="J35" s="3920">
        <v>1</v>
      </c>
      <c r="K35" s="5159">
        <f t="shared" ref="K35" si="38">SUM(I35-J35)</f>
        <v>0</v>
      </c>
      <c r="L35" s="3944">
        <v>1</v>
      </c>
      <c r="M35" s="3920">
        <v>0</v>
      </c>
      <c r="N35" s="5159">
        <f t="shared" ref="N35" si="39">SUM(L35-M35)</f>
        <v>1</v>
      </c>
      <c r="O35" s="2498">
        <v>11</v>
      </c>
      <c r="P35" s="3920">
        <v>6</v>
      </c>
      <c r="Q35" s="5159">
        <f t="shared" ref="Q35" si="40">SUM(O35-P35)</f>
        <v>5</v>
      </c>
      <c r="R35" s="3944">
        <v>9</v>
      </c>
      <c r="S35" s="3920">
        <v>10</v>
      </c>
      <c r="T35" s="5159">
        <f t="shared" ref="T35" si="41">SUM(R35-S35)</f>
        <v>-1</v>
      </c>
      <c r="U35" s="5160">
        <v>16</v>
      </c>
      <c r="V35" s="3980">
        <v>10</v>
      </c>
      <c r="W35" s="5161">
        <f t="shared" ref="W35" si="42">SUM(U35-V35)</f>
        <v>6</v>
      </c>
      <c r="X35" s="3944">
        <v>18</v>
      </c>
      <c r="Y35" s="3920">
        <v>2</v>
      </c>
      <c r="Z35" s="5159">
        <f t="shared" ref="Z35" si="43">SUM(X35-Y35)</f>
        <v>16</v>
      </c>
      <c r="AA35" s="3932"/>
      <c r="AB35" s="3096"/>
      <c r="AC35" s="3096"/>
      <c r="AD35" s="3096"/>
      <c r="AF35" s="1831"/>
      <c r="AG35" s="1831"/>
    </row>
    <row r="36" spans="2:33">
      <c r="B36" s="23"/>
      <c r="C36" s="23"/>
      <c r="D36" s="23"/>
      <c r="E36" s="23"/>
      <c r="F36" s="23"/>
      <c r="G36" s="23"/>
      <c r="H36" s="23"/>
      <c r="I36" s="23"/>
      <c r="J36" s="23"/>
      <c r="K36" s="23"/>
      <c r="L36" s="23"/>
      <c r="M36" s="20"/>
      <c r="N36" s="20"/>
      <c r="O36" s="20"/>
      <c r="P36" s="20"/>
      <c r="Q36" s="20"/>
      <c r="R36" s="20"/>
      <c r="S36" s="20"/>
      <c r="T36" s="20"/>
      <c r="U36" s="20"/>
      <c r="V36" s="20"/>
      <c r="W36" s="20"/>
      <c r="X36" s="20"/>
      <c r="Y36" s="20"/>
      <c r="Z36" s="20"/>
    </row>
    <row r="37" spans="2:33" ht="28.5" customHeight="1">
      <c r="B37" s="4738" t="s">
        <v>762</v>
      </c>
      <c r="C37" s="4738"/>
      <c r="D37" s="4738"/>
      <c r="E37" s="4738"/>
      <c r="F37" s="4738"/>
      <c r="G37" s="4738"/>
      <c r="H37" s="4738"/>
      <c r="I37" s="4738"/>
      <c r="J37" s="4738"/>
      <c r="K37" s="4738"/>
      <c r="L37" s="4738"/>
      <c r="M37" s="4738"/>
      <c r="N37" s="4738"/>
      <c r="O37" s="4738"/>
      <c r="P37" s="4738"/>
      <c r="Q37" s="4738"/>
      <c r="R37" s="4738"/>
      <c r="S37" s="20"/>
      <c r="T37" s="217"/>
      <c r="U37" s="20"/>
      <c r="V37" s="20"/>
      <c r="W37" s="20"/>
      <c r="X37" s="20"/>
      <c r="Y37" s="20"/>
      <c r="Z37" s="20"/>
    </row>
    <row r="38" spans="2:33" s="20" customFormat="1" ht="50.25" customHeight="1">
      <c r="B38" s="4738" t="s">
        <v>995</v>
      </c>
      <c r="C38" s="4738"/>
      <c r="D38" s="4738"/>
      <c r="E38" s="4738"/>
      <c r="F38" s="4738"/>
      <c r="G38" s="4738"/>
      <c r="H38" s="4738"/>
      <c r="I38" s="4738"/>
      <c r="J38" s="4738"/>
      <c r="K38" s="4738"/>
      <c r="L38" s="4738"/>
      <c r="M38" s="4738"/>
      <c r="N38" s="4738"/>
      <c r="O38" s="4738"/>
      <c r="P38" s="4738"/>
      <c r="Q38" s="4738"/>
      <c r="R38" s="4738"/>
    </row>
    <row r="39" spans="2:33" ht="30" customHeight="1">
      <c r="M39" s="216"/>
    </row>
    <row r="40" spans="2:33">
      <c r="K40" s="440"/>
      <c r="M40" s="216"/>
      <c r="Q40" s="216"/>
      <c r="T40" s="20"/>
    </row>
    <row r="41" spans="2:33">
      <c r="K41" s="440"/>
      <c r="M41" s="216"/>
    </row>
    <row r="42" spans="2:33">
      <c r="J42" s="23"/>
      <c r="K42" s="23"/>
    </row>
    <row r="43" spans="2:33">
      <c r="K43" s="23"/>
      <c r="Z43" s="20"/>
    </row>
    <row r="99" spans="5:5">
      <c r="E99" s="3">
        <v>748108</v>
      </c>
    </row>
  </sheetData>
  <mergeCells count="12">
    <mergeCell ref="B37:R37"/>
    <mergeCell ref="B38:R38"/>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4"/>
  <sheetViews>
    <sheetView topLeftCell="A34" zoomScale="85" zoomScaleNormal="85" workbookViewId="0">
      <selection activeCell="S1" sqref="S1"/>
    </sheetView>
  </sheetViews>
  <sheetFormatPr defaultColWidth="10" defaultRowHeight="12.75"/>
  <cols>
    <col min="1" max="1" width="3.42578125" style="1832" customWidth="1"/>
    <col min="2" max="2" width="10" style="1832"/>
    <col min="3" max="3" width="12.85546875" style="1832" bestFit="1" customWidth="1"/>
    <col min="4" max="7" width="10" style="1832"/>
    <col min="8" max="8" width="12.7109375" style="1832" customWidth="1"/>
    <col min="9" max="16384" width="10" style="1832"/>
  </cols>
  <sheetData>
    <row r="1" spans="1:20" ht="16.5" customHeight="1"/>
    <row r="2" spans="1:20" ht="39.200000000000003" customHeight="1" thickBot="1">
      <c r="A2" s="2598"/>
      <c r="B2" s="2659" t="s">
        <v>40</v>
      </c>
      <c r="C2" s="4745" t="s">
        <v>243</v>
      </c>
      <c r="D2" s="4746"/>
      <c r="E2" s="4746"/>
      <c r="F2" s="4746"/>
      <c r="G2" s="4746"/>
      <c r="H2" s="4746"/>
      <c r="I2" s="4746"/>
      <c r="J2" s="4746"/>
      <c r="K2" s="4746"/>
      <c r="L2" s="4746"/>
      <c r="M2" s="4746"/>
      <c r="N2" s="4746"/>
      <c r="O2" s="4747"/>
      <c r="P2" s="2599"/>
      <c r="Q2" s="2599"/>
      <c r="R2" s="2599"/>
      <c r="S2" s="2599"/>
      <c r="T2" s="2599"/>
    </row>
    <row r="3" spans="1:20" ht="28.5" customHeight="1" thickBot="1">
      <c r="B3" s="4707" t="s">
        <v>244</v>
      </c>
      <c r="C3" s="4708"/>
      <c r="D3" s="4708"/>
      <c r="E3" s="4708"/>
      <c r="F3" s="4708"/>
      <c r="G3" s="4708"/>
      <c r="H3" s="4708"/>
      <c r="I3" s="4708"/>
      <c r="J3" s="4708"/>
      <c r="K3" s="4708"/>
      <c r="L3" s="4708"/>
      <c r="M3" s="4708"/>
      <c r="N3" s="4708"/>
      <c r="O3" s="4708"/>
      <c r="P3" s="4709"/>
      <c r="Q3" s="2600"/>
    </row>
    <row r="4" spans="1:20" ht="50.25" customHeight="1" thickBot="1">
      <c r="B4" s="2601" t="s">
        <v>104</v>
      </c>
      <c r="C4" s="2602" t="s">
        <v>156</v>
      </c>
      <c r="D4" s="2603" t="s">
        <v>760</v>
      </c>
      <c r="E4" s="2604" t="s">
        <v>245</v>
      </c>
      <c r="F4" s="2605" t="s">
        <v>246</v>
      </c>
      <c r="G4" s="2603" t="s">
        <v>760</v>
      </c>
      <c r="H4" s="2604" t="s">
        <v>250</v>
      </c>
      <c r="I4" s="2605" t="s">
        <v>246</v>
      </c>
      <c r="J4" s="2603" t="s">
        <v>760</v>
      </c>
      <c r="K4" s="2606" t="s">
        <v>251</v>
      </c>
      <c r="L4" s="2605" t="s">
        <v>246</v>
      </c>
      <c r="M4" s="2603" t="s">
        <v>760</v>
      </c>
      <c r="N4" s="2604" t="s">
        <v>252</v>
      </c>
      <c r="O4" s="2605" t="s">
        <v>246</v>
      </c>
      <c r="P4" s="2603" t="s">
        <v>760</v>
      </c>
      <c r="Q4" s="2607"/>
    </row>
    <row r="5" spans="1:20" ht="13.7" customHeight="1">
      <c r="B5" s="2608" t="s">
        <v>115</v>
      </c>
      <c r="C5" s="2609">
        <v>28285</v>
      </c>
      <c r="D5" s="2610">
        <v>0.91</v>
      </c>
      <c r="E5" s="2611">
        <v>100</v>
      </c>
      <c r="F5" s="2612">
        <v>0.353544281421248</v>
      </c>
      <c r="G5" s="2613">
        <v>0</v>
      </c>
      <c r="H5" s="2611">
        <v>598</v>
      </c>
      <c r="I5" s="2612">
        <v>2.1141948028990631</v>
      </c>
      <c r="J5" s="2614">
        <v>3.81</v>
      </c>
      <c r="K5" s="2611">
        <v>27325</v>
      </c>
      <c r="L5" s="2612">
        <v>96.605974898356024</v>
      </c>
      <c r="M5" s="2614">
        <v>1.02</v>
      </c>
      <c r="N5" s="2611">
        <v>262</v>
      </c>
      <c r="O5" s="2612">
        <v>0.92628601732366966</v>
      </c>
      <c r="P5" s="2615" t="s">
        <v>253</v>
      </c>
      <c r="Q5" s="2616"/>
    </row>
    <row r="6" spans="1:20" ht="13.7" customHeight="1">
      <c r="B6" s="2617" t="s">
        <v>119</v>
      </c>
      <c r="C6" s="2618">
        <v>28246</v>
      </c>
      <c r="D6" s="2619">
        <v>-0.13788226975428586</v>
      </c>
      <c r="E6" s="2620">
        <v>109</v>
      </c>
      <c r="F6" s="2621">
        <v>0.38589534801387809</v>
      </c>
      <c r="G6" s="2622">
        <v>9.0000000000000142</v>
      </c>
      <c r="H6" s="2620">
        <v>649</v>
      </c>
      <c r="I6" s="2621">
        <v>2.2976704666147421</v>
      </c>
      <c r="J6" s="2622">
        <v>8.5284280936454877</v>
      </c>
      <c r="K6" s="2620">
        <v>27254</v>
      </c>
      <c r="L6" s="2621">
        <v>96.487998300644335</v>
      </c>
      <c r="M6" s="2623">
        <v>-0.25983531564502016</v>
      </c>
      <c r="N6" s="2620">
        <v>234</v>
      </c>
      <c r="O6" s="2621">
        <v>0.82843588472704099</v>
      </c>
      <c r="P6" s="2623">
        <v>-10.687022900763353</v>
      </c>
      <c r="Q6" s="2616"/>
    </row>
    <row r="7" spans="1:20" ht="13.7" customHeight="1">
      <c r="B7" s="2624" t="s">
        <v>123</v>
      </c>
      <c r="C7" s="2618">
        <v>28376</v>
      </c>
      <c r="D7" s="2619">
        <v>0.46024215818167136</v>
      </c>
      <c r="E7" s="2620">
        <v>128</v>
      </c>
      <c r="F7" s="2621">
        <v>0.45108542430222726</v>
      </c>
      <c r="G7" s="2622">
        <v>17.431192660550465</v>
      </c>
      <c r="H7" s="2620">
        <v>668</v>
      </c>
      <c r="I7" s="2621">
        <v>2.3541020580772485</v>
      </c>
      <c r="J7" s="2622">
        <v>2.9275808936825882</v>
      </c>
      <c r="K7" s="2620">
        <v>27370</v>
      </c>
      <c r="L7" s="2621">
        <v>96.454750493374689</v>
      </c>
      <c r="M7" s="2623">
        <v>0.42562559624275309</v>
      </c>
      <c r="N7" s="2620">
        <v>210</v>
      </c>
      <c r="O7" s="2621">
        <v>0.74006202424584155</v>
      </c>
      <c r="P7" s="2623">
        <v>-10.256410256410248</v>
      </c>
      <c r="Q7" s="2616"/>
    </row>
    <row r="8" spans="1:20" ht="13.7" customHeight="1">
      <c r="B8" s="2625" t="s">
        <v>124</v>
      </c>
      <c r="C8" s="2626">
        <v>28037</v>
      </c>
      <c r="D8" s="2627">
        <v>-0.2277499021387257</v>
      </c>
      <c r="E8" s="2628">
        <v>129</v>
      </c>
      <c r="F8" s="2629">
        <v>0.46010628811927101</v>
      </c>
      <c r="G8" s="2630">
        <v>22.857142857142861</v>
      </c>
      <c r="H8" s="2628">
        <v>683</v>
      </c>
      <c r="I8" s="2629">
        <v>2.4360666262438921</v>
      </c>
      <c r="J8" s="2630">
        <v>3.9573820395738295</v>
      </c>
      <c r="K8" s="2628">
        <v>27026</v>
      </c>
      <c r="L8" s="2629">
        <v>96.394050718693165</v>
      </c>
      <c r="M8" s="2631">
        <v>-0.33190736096770479</v>
      </c>
      <c r="N8" s="2628">
        <v>199</v>
      </c>
      <c r="O8" s="2629">
        <v>0.70977636694368162</v>
      </c>
      <c r="P8" s="2631">
        <v>-10.762331838565018</v>
      </c>
      <c r="Q8" s="2616"/>
    </row>
    <row r="9" spans="1:20" ht="13.7" customHeight="1">
      <c r="B9" s="2625" t="s">
        <v>125</v>
      </c>
      <c r="C9" s="2632">
        <v>28041</v>
      </c>
      <c r="D9" s="2633">
        <v>-0.862648046667843</v>
      </c>
      <c r="E9" s="2634">
        <v>123</v>
      </c>
      <c r="F9" s="2629">
        <f>E9/C9*100</f>
        <v>0.43864341499946513</v>
      </c>
      <c r="G9" s="2630">
        <v>3.3613445378151425</v>
      </c>
      <c r="H9" s="2628">
        <v>708</v>
      </c>
      <c r="I9" s="2635">
        <v>2.5248742912164333</v>
      </c>
      <c r="J9" s="2630">
        <v>7.1104387291981936</v>
      </c>
      <c r="K9" s="2628">
        <v>27013</v>
      </c>
      <c r="L9" s="2635">
        <v>96.333939588459756</v>
      </c>
      <c r="M9" s="2631">
        <v>-1.0041411661230626</v>
      </c>
      <c r="N9" s="2628">
        <v>197</v>
      </c>
      <c r="O9" s="2629">
        <v>0.70254270532434648</v>
      </c>
      <c r="P9" s="2631">
        <v>-9.6330275229357767</v>
      </c>
      <c r="Q9" s="2636"/>
    </row>
    <row r="10" spans="1:20" ht="13.7" customHeight="1">
      <c r="B10" s="2625" t="s">
        <v>126</v>
      </c>
      <c r="C10" s="2632">
        <v>28132</v>
      </c>
      <c r="D10" s="2633">
        <v>-0.96807125004400518</v>
      </c>
      <c r="E10" s="2634">
        <v>128</v>
      </c>
      <c r="F10" s="2629">
        <v>0.45499786719749802</v>
      </c>
      <c r="G10" s="2630">
        <v>0.7874015748031411</v>
      </c>
      <c r="H10" s="2628">
        <v>721</v>
      </c>
      <c r="I10" s="2635">
        <v>2.5629176738234039</v>
      </c>
      <c r="J10" s="2630">
        <v>8.2582582582582518</v>
      </c>
      <c r="K10" s="2628">
        <v>27089</v>
      </c>
      <c r="L10" s="2635">
        <v>96.292478316507896</v>
      </c>
      <c r="M10" s="2631">
        <v>-1.1278195488721821</v>
      </c>
      <c r="N10" s="2628">
        <v>194</v>
      </c>
      <c r="O10" s="2635">
        <v>0.68960614247120711</v>
      </c>
      <c r="P10" s="2631">
        <v>-10.18518518518519</v>
      </c>
      <c r="Q10" s="2636"/>
    </row>
    <row r="11" spans="1:20" ht="13.7" customHeight="1">
      <c r="B11" s="2637" t="s">
        <v>127</v>
      </c>
      <c r="C11" s="2638">
        <v>28150</v>
      </c>
      <c r="D11" s="2639">
        <v>-0.79644770228361494</v>
      </c>
      <c r="E11" s="2640">
        <v>129</v>
      </c>
      <c r="F11" s="2621">
        <v>0.45825932504440492</v>
      </c>
      <c r="G11" s="2622">
        <v>0.78125</v>
      </c>
      <c r="H11" s="2620">
        <v>744</v>
      </c>
      <c r="I11" s="2641">
        <v>2.6429840142095915</v>
      </c>
      <c r="J11" s="2622">
        <v>11.377245508982028</v>
      </c>
      <c r="K11" s="2620">
        <v>27084</v>
      </c>
      <c r="L11" s="2641">
        <v>96.213143872113676</v>
      </c>
      <c r="M11" s="2623">
        <v>-1.0449397150164401</v>
      </c>
      <c r="N11" s="2620">
        <v>193</v>
      </c>
      <c r="O11" s="2621">
        <v>0.68561278863232689</v>
      </c>
      <c r="P11" s="2623">
        <v>-8.095238095238102</v>
      </c>
      <c r="Q11" s="2636"/>
    </row>
    <row r="12" spans="1:20" ht="13.7" customHeight="1">
      <c r="B12" s="2625" t="s">
        <v>128</v>
      </c>
      <c r="C12" s="2632">
        <v>28064</v>
      </c>
      <c r="D12" s="2633">
        <f>SUM(C12/C8)*100-100</f>
        <v>9.6301316118001523E-2</v>
      </c>
      <c r="E12" s="2634">
        <v>130</v>
      </c>
      <c r="F12" s="2635">
        <f>SUM(E12/C12*100)</f>
        <v>0.46322690992018245</v>
      </c>
      <c r="G12" s="2642">
        <f>SUM(E12/E8)*100-100</f>
        <v>0.77519379844960667</v>
      </c>
      <c r="H12" s="2628">
        <v>762</v>
      </c>
      <c r="I12" s="2635">
        <f>SUM(H12/C12*100)</f>
        <v>2.7152223489167615</v>
      </c>
      <c r="J12" s="2642">
        <f>SUM(H12/H8)*100-100</f>
        <v>11.566617862371899</v>
      </c>
      <c r="K12" s="2628">
        <v>26981</v>
      </c>
      <c r="L12" s="2643">
        <f>SUM(K12/C12*100)</f>
        <v>96.140963511972629</v>
      </c>
      <c r="M12" s="2644">
        <f>SUM(K12/K8)*100-100</f>
        <v>-0.16650632724044101</v>
      </c>
      <c r="N12" s="2628">
        <v>191</v>
      </c>
      <c r="O12" s="2635">
        <f>SUM(N12/C12*100)</f>
        <v>0.68058722919042192</v>
      </c>
      <c r="P12" s="2644">
        <f>SUM(N12/N8)*100-100</f>
        <v>-4.0201005025125625</v>
      </c>
      <c r="Q12" s="2636"/>
    </row>
    <row r="13" spans="1:20" ht="13.7" customHeight="1">
      <c r="B13" s="2625" t="s">
        <v>129</v>
      </c>
      <c r="C13" s="2632">
        <v>28292</v>
      </c>
      <c r="D13" s="2633">
        <f>SUM(C13/C9)*100-100</f>
        <v>0.89511786312898778</v>
      </c>
      <c r="E13" s="2628">
        <v>130</v>
      </c>
      <c r="F13" s="2629">
        <f>SUM(E13/C13*100)</f>
        <v>0.45949384985154812</v>
      </c>
      <c r="G13" s="2645">
        <f>SUM(E13/E9)*100-100</f>
        <v>5.6910569105691025</v>
      </c>
      <c r="H13" s="2628">
        <v>797</v>
      </c>
      <c r="I13" s="2629">
        <f>SUM(H13/C13*100)</f>
        <v>2.8170507563975682</v>
      </c>
      <c r="J13" s="2645">
        <f>SUM(H13/H9)*100-100</f>
        <v>12.570621468926561</v>
      </c>
      <c r="K13" s="2628">
        <v>27176</v>
      </c>
      <c r="L13" s="2629">
        <f>SUM(K13/C13*100)</f>
        <v>96.05542202742825</v>
      </c>
      <c r="M13" s="2646">
        <f>SUM(K13/K9)*100-100</f>
        <v>0.6034131714359745</v>
      </c>
      <c r="N13" s="2628">
        <v>189</v>
      </c>
      <c r="O13" s="2635">
        <f>SUM(N13/C13*100)</f>
        <v>0.66803336632263544</v>
      </c>
      <c r="P13" s="2631">
        <f>SUM(N13/N9)*100-100</f>
        <v>-4.0609137055837579</v>
      </c>
      <c r="Q13" s="2636"/>
    </row>
    <row r="14" spans="1:20" ht="13.7" customHeight="1">
      <c r="B14" s="2625" t="s">
        <v>130</v>
      </c>
      <c r="C14" s="2632">
        <v>28235</v>
      </c>
      <c r="D14" s="2633">
        <f>SUM(C14/C10)*100-100</f>
        <v>0.36613109626048868</v>
      </c>
      <c r="E14" s="2628">
        <v>132</v>
      </c>
      <c r="F14" s="2629">
        <f>SUM(E14/C14*100)</f>
        <v>0.4675048698423942</v>
      </c>
      <c r="G14" s="2645">
        <f>SUM(E14/E10)*100-100</f>
        <v>3.125</v>
      </c>
      <c r="H14" s="2628">
        <v>804</v>
      </c>
      <c r="I14" s="2635">
        <f>SUM(H14/C14*100)</f>
        <v>2.84752966176731</v>
      </c>
      <c r="J14" s="2630">
        <f>SUM(H14/H10)*100-100</f>
        <v>11.511789181692095</v>
      </c>
      <c r="K14" s="2628">
        <v>27116</v>
      </c>
      <c r="L14" s="2635">
        <f t="shared" ref="L14:L47" si="0">SUM(K14/$C14*100)</f>
        <v>96.036833717017885</v>
      </c>
      <c r="M14" s="2631">
        <f>SUM(K14/K10)*100-100</f>
        <v>9.9671453357458972E-2</v>
      </c>
      <c r="N14" s="2628">
        <v>183</v>
      </c>
      <c r="O14" s="2635">
        <f>SUM(N14/C14*100)</f>
        <v>0.64813175137241008</v>
      </c>
      <c r="P14" s="2631">
        <f>SUM(N14/N10)*100-100</f>
        <v>-5.6701030927835063</v>
      </c>
      <c r="Q14" s="2636"/>
    </row>
    <row r="15" spans="1:20" ht="13.7" customHeight="1">
      <c r="B15" s="2637" t="s">
        <v>405</v>
      </c>
      <c r="C15" s="2638">
        <v>28255</v>
      </c>
      <c r="D15" s="2639">
        <f>SUM(C15/C11)*100-100</f>
        <v>0.37300177619894725</v>
      </c>
      <c r="E15" s="2620">
        <v>134</v>
      </c>
      <c r="F15" s="2621">
        <f>SUM(E15/C15*100)</f>
        <v>0.47425234471774907</v>
      </c>
      <c r="G15" s="2647">
        <f>SUM(E15/E11)*100-100</f>
        <v>3.8759689922480618</v>
      </c>
      <c r="H15" s="2620">
        <v>826</v>
      </c>
      <c r="I15" s="2641">
        <f>SUM(H15/C15*100)</f>
        <v>2.9233763935586623</v>
      </c>
      <c r="J15" s="2622">
        <f>SUM(H15/H11)*100-100</f>
        <v>11.021505376344081</v>
      </c>
      <c r="K15" s="2620">
        <v>27114</v>
      </c>
      <c r="L15" s="2621">
        <f t="shared" si="0"/>
        <v>95.961776676694384</v>
      </c>
      <c r="M15" s="2623">
        <f>SUM(K15/K11)*100-100</f>
        <v>0.11076650420913836</v>
      </c>
      <c r="N15" s="2620">
        <v>181</v>
      </c>
      <c r="O15" s="2641">
        <f>SUM(N15/C15*100)</f>
        <v>0.64059458502919842</v>
      </c>
      <c r="P15" s="2623">
        <f>SUM(N15/N11)*100-100</f>
        <v>-6.2176165803108745</v>
      </c>
      <c r="Q15" s="2636"/>
    </row>
    <row r="16" spans="1:20" ht="13.7" customHeight="1">
      <c r="B16" s="2648" t="s">
        <v>425</v>
      </c>
      <c r="C16" s="2632">
        <v>28155</v>
      </c>
      <c r="D16" s="2649">
        <f t="shared" ref="D16:D33" si="1">SUM(C16/C12)*100-100</f>
        <v>0.32425883694413926</v>
      </c>
      <c r="E16" s="2628">
        <v>169</v>
      </c>
      <c r="F16" s="2629">
        <f t="shared" ref="F16:F43" si="2">SUM(E16/C16*100)</f>
        <v>0.60024862369028587</v>
      </c>
      <c r="G16" s="2645">
        <f t="shared" ref="G16:G27" si="3">SUM(E16/E12)*100-100</f>
        <v>30</v>
      </c>
      <c r="H16" s="2628">
        <v>808</v>
      </c>
      <c r="I16" s="2635">
        <f t="shared" ref="I16:I42" si="4">SUM(H16/C16*100)</f>
        <v>2.8698277393003022</v>
      </c>
      <c r="J16" s="2630">
        <f t="shared" ref="J16:J27" si="5">SUM(H16/H12)*100-100</f>
        <v>6.0367454068241528</v>
      </c>
      <c r="K16" s="2628">
        <v>27001</v>
      </c>
      <c r="L16" s="2635">
        <f t="shared" si="0"/>
        <v>95.901260877286461</v>
      </c>
      <c r="M16" s="2631">
        <f t="shared" ref="M16:M27" si="6">SUM(K16/K12)*100-100</f>
        <v>7.4126236981570059E-2</v>
      </c>
      <c r="N16" s="2628">
        <v>177</v>
      </c>
      <c r="O16" s="2635">
        <f t="shared" ref="O16:O53" si="7">SUM(N16/C16*100)</f>
        <v>0.62866275972296215</v>
      </c>
      <c r="P16" s="2631">
        <f t="shared" ref="P16:P27" si="8">SUM(N16/N12)*100-100</f>
        <v>-7.329842931937165</v>
      </c>
      <c r="Q16" s="2636"/>
    </row>
    <row r="17" spans="2:19" ht="13.7" customHeight="1">
      <c r="B17" s="2625" t="s">
        <v>575</v>
      </c>
      <c r="C17" s="2632">
        <v>28167</v>
      </c>
      <c r="D17" s="2633">
        <f t="shared" si="1"/>
        <v>-0.44182100947264757</v>
      </c>
      <c r="E17" s="2628">
        <v>171</v>
      </c>
      <c r="F17" s="2629">
        <f t="shared" si="2"/>
        <v>0.60709340717861326</v>
      </c>
      <c r="G17" s="2645">
        <f t="shared" si="3"/>
        <v>31.538461538461547</v>
      </c>
      <c r="H17" s="2628">
        <v>828</v>
      </c>
      <c r="I17" s="2635">
        <f t="shared" si="4"/>
        <v>2.9396101821280221</v>
      </c>
      <c r="J17" s="2630">
        <f t="shared" si="5"/>
        <v>3.8895859473023791</v>
      </c>
      <c r="K17" s="2628">
        <v>26994</v>
      </c>
      <c r="L17" s="2635">
        <f t="shared" si="0"/>
        <v>95.835552241985297</v>
      </c>
      <c r="M17" s="2631">
        <f t="shared" si="6"/>
        <v>-0.66970856638209852</v>
      </c>
      <c r="N17" s="2628">
        <v>174</v>
      </c>
      <c r="O17" s="2635">
        <f t="shared" si="7"/>
        <v>0.61774416870806259</v>
      </c>
      <c r="P17" s="2631">
        <f t="shared" si="8"/>
        <v>-7.9365079365079367</v>
      </c>
      <c r="Q17" s="2636"/>
    </row>
    <row r="18" spans="2:19" ht="13.7" customHeight="1">
      <c r="B18" s="2625" t="s">
        <v>426</v>
      </c>
      <c r="C18" s="2632">
        <v>28144</v>
      </c>
      <c r="D18" s="2633">
        <f t="shared" si="1"/>
        <v>-0.32229502390649145</v>
      </c>
      <c r="E18" s="2628">
        <v>172</v>
      </c>
      <c r="F18" s="2635">
        <f t="shared" si="2"/>
        <v>0.61114269471290505</v>
      </c>
      <c r="G18" s="2630">
        <f t="shared" si="3"/>
        <v>30.303030303030312</v>
      </c>
      <c r="H18" s="2628">
        <v>830</v>
      </c>
      <c r="I18" s="2635">
        <f t="shared" si="4"/>
        <v>2.949118817509949</v>
      </c>
      <c r="J18" s="2630">
        <f t="shared" si="5"/>
        <v>3.2338308457711378</v>
      </c>
      <c r="K18" s="2628">
        <v>26968</v>
      </c>
      <c r="L18" s="2635">
        <f t="shared" si="0"/>
        <v>95.82148948266061</v>
      </c>
      <c r="M18" s="2631">
        <f t="shared" si="6"/>
        <v>-0.54580321581354951</v>
      </c>
      <c r="N18" s="2628">
        <v>174</v>
      </c>
      <c r="O18" s="2635">
        <f t="shared" si="7"/>
        <v>0.61824900511654357</v>
      </c>
      <c r="P18" s="2631">
        <f t="shared" si="8"/>
        <v>-4.9180327868852487</v>
      </c>
      <c r="Q18" s="2636"/>
    </row>
    <row r="19" spans="2:19" ht="13.7" customHeight="1">
      <c r="B19" s="2637" t="s">
        <v>479</v>
      </c>
      <c r="C19" s="2632">
        <v>27870</v>
      </c>
      <c r="D19" s="2633">
        <f t="shared" si="1"/>
        <v>-1.362590691912942</v>
      </c>
      <c r="E19" s="2628">
        <v>179</v>
      </c>
      <c r="F19" s="2635">
        <f t="shared" si="2"/>
        <v>0.64226767133118046</v>
      </c>
      <c r="G19" s="2630">
        <f t="shared" si="3"/>
        <v>33.582089552238813</v>
      </c>
      <c r="H19" s="2628">
        <v>819</v>
      </c>
      <c r="I19" s="2635">
        <f t="shared" si="4"/>
        <v>2.9386437029063508</v>
      </c>
      <c r="J19" s="2630">
        <f t="shared" si="5"/>
        <v>-0.84745762711864359</v>
      </c>
      <c r="K19" s="2628">
        <v>26699</v>
      </c>
      <c r="L19" s="2629">
        <f t="shared" si="0"/>
        <v>95.798349479727307</v>
      </c>
      <c r="M19" s="2646">
        <f t="shared" si="6"/>
        <v>-1.5305746109021072</v>
      </c>
      <c r="N19" s="2628">
        <v>173</v>
      </c>
      <c r="O19" s="2629">
        <f t="shared" si="7"/>
        <v>0.62073914603516323</v>
      </c>
      <c r="P19" s="2646">
        <f t="shared" si="8"/>
        <v>-4.4198895027624303</v>
      </c>
      <c r="Q19" s="2636"/>
    </row>
    <row r="20" spans="2:19" ht="13.7" customHeight="1">
      <c r="B20" s="2625" t="s">
        <v>526</v>
      </c>
      <c r="C20" s="2650">
        <v>27351</v>
      </c>
      <c r="D20" s="2649">
        <f t="shared" si="1"/>
        <v>-2.8556206712839582</v>
      </c>
      <c r="E20" s="2651">
        <v>180</v>
      </c>
      <c r="F20" s="2643">
        <f t="shared" si="2"/>
        <v>0.65811122079631457</v>
      </c>
      <c r="G20" s="2652">
        <f t="shared" si="3"/>
        <v>6.5088757396449779</v>
      </c>
      <c r="H20" s="2651">
        <v>813</v>
      </c>
      <c r="I20" s="2643">
        <f t="shared" si="4"/>
        <v>2.9724690139300209</v>
      </c>
      <c r="J20" s="2642">
        <f t="shared" si="5"/>
        <v>0.61881188118810826</v>
      </c>
      <c r="K20" s="2651">
        <v>26205</v>
      </c>
      <c r="L20" s="2643">
        <f t="shared" si="0"/>
        <v>95.810025227596796</v>
      </c>
      <c r="M20" s="2644">
        <f t="shared" si="6"/>
        <v>-2.9480389615199414</v>
      </c>
      <c r="N20" s="2651">
        <v>153</v>
      </c>
      <c r="O20" s="2643">
        <f t="shared" si="7"/>
        <v>0.55939453767686742</v>
      </c>
      <c r="P20" s="2644">
        <f t="shared" si="8"/>
        <v>-13.559322033898297</v>
      </c>
      <c r="Q20" s="2636"/>
    </row>
    <row r="21" spans="2:19" ht="13.7" customHeight="1">
      <c r="B21" s="2625" t="s">
        <v>484</v>
      </c>
      <c r="C21" s="2632">
        <v>27400</v>
      </c>
      <c r="D21" s="2633">
        <f t="shared" si="1"/>
        <v>-2.7230446976958831</v>
      </c>
      <c r="E21" s="2634">
        <v>180</v>
      </c>
      <c r="F21" s="2629">
        <f t="shared" si="2"/>
        <v>0.65693430656934304</v>
      </c>
      <c r="G21" s="2645">
        <f t="shared" si="3"/>
        <v>5.2631578947368354</v>
      </c>
      <c r="H21" s="2634">
        <v>824</v>
      </c>
      <c r="I21" s="2629">
        <f t="shared" si="4"/>
        <v>3.007299270072993</v>
      </c>
      <c r="J21" s="2630">
        <f t="shared" si="5"/>
        <v>-0.48309178743961922</v>
      </c>
      <c r="K21" s="2634">
        <v>26248</v>
      </c>
      <c r="L21" s="2629">
        <f t="shared" si="0"/>
        <v>95.795620437956202</v>
      </c>
      <c r="M21" s="2631">
        <f t="shared" si="6"/>
        <v>-2.7635770912054483</v>
      </c>
      <c r="N21" s="2634">
        <v>148</v>
      </c>
      <c r="O21" s="2629">
        <f t="shared" si="7"/>
        <v>0.54014598540145986</v>
      </c>
      <c r="P21" s="2631">
        <f t="shared" si="8"/>
        <v>-14.942528735632195</v>
      </c>
      <c r="Q21" s="2636"/>
    </row>
    <row r="22" spans="2:19" ht="13.7" customHeight="1">
      <c r="B22" s="2625" t="s">
        <v>498</v>
      </c>
      <c r="C22" s="2632">
        <v>27387</v>
      </c>
      <c r="D22" s="2633">
        <f t="shared" si="1"/>
        <v>-2.6897384877771486</v>
      </c>
      <c r="E22" s="2634">
        <v>180</v>
      </c>
      <c r="F22" s="2629">
        <f t="shared" si="2"/>
        <v>0.65724613867893522</v>
      </c>
      <c r="G22" s="2645">
        <f t="shared" si="3"/>
        <v>4.6511627906976827</v>
      </c>
      <c r="H22" s="2634">
        <v>839</v>
      </c>
      <c r="I22" s="2629">
        <f t="shared" si="4"/>
        <v>3.0634972797312594</v>
      </c>
      <c r="J22" s="2630">
        <f t="shared" si="5"/>
        <v>1.0843373493975861</v>
      </c>
      <c r="K22" s="2634">
        <v>26221</v>
      </c>
      <c r="L22" s="2629">
        <f t="shared" si="0"/>
        <v>95.742505568335346</v>
      </c>
      <c r="M22" s="2631">
        <f t="shared" si="6"/>
        <v>-2.7699495698605716</v>
      </c>
      <c r="N22" s="2634">
        <v>147</v>
      </c>
      <c r="O22" s="2629">
        <f t="shared" si="7"/>
        <v>0.53675101325446384</v>
      </c>
      <c r="P22" s="2631">
        <f t="shared" si="8"/>
        <v>-15.517241379310349</v>
      </c>
      <c r="Q22" s="2636"/>
    </row>
    <row r="23" spans="2:19" ht="13.7" customHeight="1">
      <c r="B23" s="2637" t="s">
        <v>428</v>
      </c>
      <c r="C23" s="2638">
        <v>27308</v>
      </c>
      <c r="D23" s="2639">
        <f t="shared" si="1"/>
        <v>-2.0165052027269468</v>
      </c>
      <c r="E23" s="2640">
        <v>178</v>
      </c>
      <c r="F23" s="2621">
        <f t="shared" si="2"/>
        <v>0.65182364142375859</v>
      </c>
      <c r="G23" s="2647">
        <f t="shared" si="3"/>
        <v>-0.55865921787710704</v>
      </c>
      <c r="H23" s="2640">
        <v>843</v>
      </c>
      <c r="I23" s="2621">
        <f t="shared" si="4"/>
        <v>3.0870074703383623</v>
      </c>
      <c r="J23" s="2622">
        <f t="shared" si="5"/>
        <v>2.93040293040292</v>
      </c>
      <c r="K23" s="2640">
        <v>26141</v>
      </c>
      <c r="L23" s="2621">
        <f t="shared" si="0"/>
        <v>95.726527025047602</v>
      </c>
      <c r="M23" s="2623">
        <f t="shared" si="6"/>
        <v>-2.0899659163264488</v>
      </c>
      <c r="N23" s="2640">
        <v>146</v>
      </c>
      <c r="O23" s="2621">
        <f t="shared" si="7"/>
        <v>0.53464186319027385</v>
      </c>
      <c r="P23" s="2623">
        <f t="shared" si="8"/>
        <v>-15.606936416184965</v>
      </c>
      <c r="Q23" s="2636"/>
    </row>
    <row r="24" spans="2:19" ht="13.7" customHeight="1">
      <c r="B24" s="2648" t="s">
        <v>416</v>
      </c>
      <c r="C24" s="2650">
        <v>27030</v>
      </c>
      <c r="D24" s="2649">
        <f t="shared" si="1"/>
        <v>-1.1736316770867603</v>
      </c>
      <c r="E24" s="2653">
        <v>174</v>
      </c>
      <c r="F24" s="2643">
        <f t="shared" si="2"/>
        <v>0.64372918978912319</v>
      </c>
      <c r="G24" s="2652">
        <f t="shared" si="3"/>
        <v>-3.3333333333333286</v>
      </c>
      <c r="H24" s="2653">
        <v>840</v>
      </c>
      <c r="I24" s="2654">
        <f t="shared" si="4"/>
        <v>3.1076581576026641</v>
      </c>
      <c r="J24" s="2642">
        <f t="shared" si="5"/>
        <v>3.3210332103321036</v>
      </c>
      <c r="K24" s="2653">
        <v>25870</v>
      </c>
      <c r="L24" s="2643">
        <f t="shared" si="0"/>
        <v>95.70847206807251</v>
      </c>
      <c r="M24" s="2655">
        <f t="shared" si="6"/>
        <v>-1.2783819881701959</v>
      </c>
      <c r="N24" s="2653">
        <v>146</v>
      </c>
      <c r="O24" s="2643">
        <f t="shared" si="7"/>
        <v>0.54014058453570102</v>
      </c>
      <c r="P24" s="2655">
        <f t="shared" si="8"/>
        <v>-4.5751633986928084</v>
      </c>
      <c r="Q24" s="2656"/>
      <c r="R24" s="2599"/>
      <c r="S24" s="2599"/>
    </row>
    <row r="25" spans="2:19" s="2154" customFormat="1" ht="13.7" customHeight="1">
      <c r="B25" s="2625" t="s">
        <v>211</v>
      </c>
      <c r="C25" s="2632">
        <v>27046</v>
      </c>
      <c r="D25" s="2633">
        <f t="shared" si="1"/>
        <v>-1.2919708029197068</v>
      </c>
      <c r="E25" s="2628">
        <v>183</v>
      </c>
      <c r="F25" s="2629">
        <f t="shared" si="2"/>
        <v>0.6766250092435111</v>
      </c>
      <c r="G25" s="2645">
        <f t="shared" si="3"/>
        <v>1.6666666666666572</v>
      </c>
      <c r="H25" s="2628">
        <v>862</v>
      </c>
      <c r="I25" s="2635">
        <f t="shared" si="4"/>
        <v>3.1871626118464835</v>
      </c>
      <c r="J25" s="2630">
        <f t="shared" si="5"/>
        <v>4.6116504854368969</v>
      </c>
      <c r="K25" s="2628">
        <v>25853</v>
      </c>
      <c r="L25" s="2629">
        <f t="shared" si="0"/>
        <v>95.588996524439835</v>
      </c>
      <c r="M25" s="2646">
        <f t="shared" si="6"/>
        <v>-1.5048765620237674</v>
      </c>
      <c r="N25" s="2628">
        <v>148</v>
      </c>
      <c r="O25" s="2629">
        <f t="shared" si="7"/>
        <v>0.54721585447016197</v>
      </c>
      <c r="P25" s="2646">
        <f t="shared" si="8"/>
        <v>0</v>
      </c>
      <c r="Q25" s="2656"/>
      <c r="R25" s="2599"/>
      <c r="S25" s="2599"/>
    </row>
    <row r="26" spans="2:19" s="2154" customFormat="1" ht="13.7" customHeight="1">
      <c r="B26" s="2625" t="s">
        <v>332</v>
      </c>
      <c r="C26" s="2632">
        <v>27106</v>
      </c>
      <c r="D26" s="2633">
        <f t="shared" si="1"/>
        <v>-1.0260342498265516</v>
      </c>
      <c r="E26" s="2628">
        <v>184</v>
      </c>
      <c r="F26" s="2629">
        <f t="shared" si="2"/>
        <v>0.67881649819228218</v>
      </c>
      <c r="G26" s="2645">
        <f t="shared" si="3"/>
        <v>2.2222222222222143</v>
      </c>
      <c r="H26" s="2628">
        <v>882</v>
      </c>
      <c r="I26" s="2635">
        <f t="shared" si="4"/>
        <v>3.2538921272043089</v>
      </c>
      <c r="J26" s="2630">
        <f t="shared" si="5"/>
        <v>5.1251489868891582</v>
      </c>
      <c r="K26" s="2628">
        <v>25894</v>
      </c>
      <c r="L26" s="2629">
        <f t="shared" si="0"/>
        <v>95.528665240168237</v>
      </c>
      <c r="M26" s="2646">
        <f t="shared" si="6"/>
        <v>-1.2470920254757658</v>
      </c>
      <c r="N26" s="2628">
        <v>146</v>
      </c>
      <c r="O26" s="2629">
        <f t="shared" si="7"/>
        <v>0.53862613443518037</v>
      </c>
      <c r="P26" s="2646">
        <f t="shared" si="8"/>
        <v>-0.68027210884353906</v>
      </c>
      <c r="Q26" s="2656"/>
      <c r="R26" s="2599"/>
      <c r="S26" s="2599"/>
    </row>
    <row r="27" spans="2:19" s="2154" customFormat="1" ht="13.7" customHeight="1">
      <c r="B27" s="2637" t="s">
        <v>551</v>
      </c>
      <c r="C27" s="2638">
        <v>26990</v>
      </c>
      <c r="D27" s="2639">
        <f t="shared" si="1"/>
        <v>-1.164493921195259</v>
      </c>
      <c r="E27" s="2620">
        <v>182</v>
      </c>
      <c r="F27" s="2621">
        <f t="shared" si="2"/>
        <v>0.67432382363838461</v>
      </c>
      <c r="G27" s="2647">
        <f t="shared" si="3"/>
        <v>2.2471910112359552</v>
      </c>
      <c r="H27" s="2620">
        <v>889</v>
      </c>
      <c r="I27" s="2641">
        <f t="shared" si="4"/>
        <v>3.293812523156725</v>
      </c>
      <c r="J27" s="2622">
        <f t="shared" si="5"/>
        <v>5.4567022538552834</v>
      </c>
      <c r="K27" s="2620">
        <v>25779</v>
      </c>
      <c r="L27" s="2621">
        <f t="shared" si="0"/>
        <v>95.513153019636903</v>
      </c>
      <c r="M27" s="2657">
        <f t="shared" si="6"/>
        <v>-1.3847978271680432</v>
      </c>
      <c r="N27" s="2620">
        <v>140</v>
      </c>
      <c r="O27" s="2621">
        <f t="shared" si="7"/>
        <v>0.51871063356798819</v>
      </c>
      <c r="P27" s="2657">
        <f t="shared" si="8"/>
        <v>-4.1095890410959015</v>
      </c>
      <c r="Q27" s="2656"/>
      <c r="R27" s="2599"/>
      <c r="S27" s="2599"/>
    </row>
    <row r="28" spans="2:19" s="2154" customFormat="1" ht="13.7" customHeight="1">
      <c r="B28" s="2648" t="s">
        <v>603</v>
      </c>
      <c r="C28" s="2650">
        <v>26761</v>
      </c>
      <c r="D28" s="2633">
        <f t="shared" si="1"/>
        <v>-0.99519052904180683</v>
      </c>
      <c r="E28" s="2628">
        <v>185</v>
      </c>
      <c r="F28" s="2654">
        <f t="shared" si="2"/>
        <v>0.69130451029483209</v>
      </c>
      <c r="G28" s="2642">
        <f t="shared" ref="G28:G34" si="9">SUM(E28/E24)*100-100</f>
        <v>6.3218390804597817</v>
      </c>
      <c r="H28" s="2628">
        <v>893</v>
      </c>
      <c r="I28" s="2654">
        <f t="shared" si="4"/>
        <v>3.3369455550988381</v>
      </c>
      <c r="J28" s="2642">
        <f t="shared" ref="J28:J34" si="10">SUM(H28/H24)*100-100</f>
        <v>6.3095238095238102</v>
      </c>
      <c r="K28" s="2628">
        <v>25549</v>
      </c>
      <c r="L28" s="2654">
        <f t="shared" si="0"/>
        <v>95.471021262284665</v>
      </c>
      <c r="M28" s="2644">
        <f t="shared" ref="M28:M34" si="11">SUM(K28/K24)*100-100</f>
        <v>-1.2408194820255147</v>
      </c>
      <c r="N28" s="2628">
        <v>134</v>
      </c>
      <c r="O28" s="2654">
        <f t="shared" si="7"/>
        <v>0.50072867232166207</v>
      </c>
      <c r="P28" s="2644">
        <f t="shared" ref="P28:P34" si="12">SUM(N28/N24)*100-100</f>
        <v>-8.2191780821917746</v>
      </c>
      <c r="Q28" s="2656"/>
      <c r="R28" s="2599"/>
      <c r="S28" s="2599"/>
    </row>
    <row r="29" spans="2:19" s="2154" customFormat="1" ht="13.7" customHeight="1">
      <c r="B29" s="2625" t="s">
        <v>641</v>
      </c>
      <c r="C29" s="2632">
        <v>26815</v>
      </c>
      <c r="D29" s="2633">
        <f t="shared" si="1"/>
        <v>-0.85410042150409993</v>
      </c>
      <c r="E29" s="2628">
        <v>184</v>
      </c>
      <c r="F29" s="2635">
        <f t="shared" si="2"/>
        <v>0.68618310647025915</v>
      </c>
      <c r="G29" s="2630">
        <f t="shared" si="9"/>
        <v>0.54644808743169904</v>
      </c>
      <c r="H29" s="2628">
        <v>914</v>
      </c>
      <c r="I29" s="2635">
        <f t="shared" si="4"/>
        <v>3.4085399962707439</v>
      </c>
      <c r="J29" s="2630">
        <f t="shared" si="10"/>
        <v>6.0324825986078849</v>
      </c>
      <c r="K29" s="2628">
        <v>25584</v>
      </c>
      <c r="L29" s="2635">
        <f t="shared" si="0"/>
        <v>95.409285847473427</v>
      </c>
      <c r="M29" s="2631">
        <f t="shared" si="11"/>
        <v>-1.0404982013692745</v>
      </c>
      <c r="N29" s="2628">
        <v>133</v>
      </c>
      <c r="O29" s="2635">
        <f t="shared" si="7"/>
        <v>0.49599104978556785</v>
      </c>
      <c r="P29" s="2631">
        <f t="shared" si="12"/>
        <v>-10.13513513513513</v>
      </c>
      <c r="Q29" s="2656"/>
      <c r="R29" s="2599"/>
      <c r="S29" s="2599"/>
    </row>
    <row r="30" spans="2:19" s="2154" customFormat="1" ht="13.7" customHeight="1">
      <c r="B30" s="2625" t="s">
        <v>654</v>
      </c>
      <c r="C30" s="2632">
        <v>26829</v>
      </c>
      <c r="D30" s="2633">
        <f t="shared" si="1"/>
        <v>-1.0219139673872917</v>
      </c>
      <c r="E30" s="2628">
        <v>181</v>
      </c>
      <c r="F30" s="2635">
        <f t="shared" si="2"/>
        <v>0.67464311006746425</v>
      </c>
      <c r="G30" s="2630">
        <f t="shared" si="9"/>
        <v>-1.6304347826086882</v>
      </c>
      <c r="H30" s="2628">
        <v>918</v>
      </c>
      <c r="I30" s="2635">
        <f t="shared" si="4"/>
        <v>3.421670580342167</v>
      </c>
      <c r="J30" s="2630">
        <f t="shared" si="10"/>
        <v>4.0816326530612344</v>
      </c>
      <c r="K30" s="2628">
        <v>25597</v>
      </c>
      <c r="L30" s="2635">
        <f t="shared" si="0"/>
        <v>95.407954079540787</v>
      </c>
      <c r="M30" s="2631">
        <f t="shared" si="11"/>
        <v>-1.1469838572642317</v>
      </c>
      <c r="N30" s="2628">
        <v>133</v>
      </c>
      <c r="O30" s="2635">
        <f t="shared" si="7"/>
        <v>0.49573223004957323</v>
      </c>
      <c r="P30" s="2631">
        <f t="shared" si="12"/>
        <v>-8.9041095890410986</v>
      </c>
      <c r="Q30" s="2656"/>
      <c r="R30" s="2599"/>
      <c r="S30" s="2599"/>
    </row>
    <row r="31" spans="2:19" s="2154" customFormat="1" ht="13.7" customHeight="1">
      <c r="B31" s="2637" t="s">
        <v>655</v>
      </c>
      <c r="C31" s="2638">
        <v>26698</v>
      </c>
      <c r="D31" s="2639">
        <f t="shared" si="1"/>
        <v>-1.0818821785846637</v>
      </c>
      <c r="E31" s="2620">
        <v>178</v>
      </c>
      <c r="F31" s="2641">
        <f t="shared" si="2"/>
        <v>0.66671660798561694</v>
      </c>
      <c r="G31" s="2622">
        <f t="shared" si="9"/>
        <v>-2.1978021978022042</v>
      </c>
      <c r="H31" s="2620">
        <v>935</v>
      </c>
      <c r="I31" s="2641">
        <f t="shared" si="4"/>
        <v>3.5021349913851223</v>
      </c>
      <c r="J31" s="2622">
        <f t="shared" si="10"/>
        <v>5.1743532058492718</v>
      </c>
      <c r="K31" s="2620">
        <v>25452</v>
      </c>
      <c r="L31" s="2641">
        <f t="shared" si="0"/>
        <v>95.332983744100687</v>
      </c>
      <c r="M31" s="2623">
        <f t="shared" si="11"/>
        <v>-1.2684743395787308</v>
      </c>
      <c r="N31" s="2620">
        <v>133</v>
      </c>
      <c r="O31" s="2641">
        <f t="shared" si="7"/>
        <v>0.49816465652857889</v>
      </c>
      <c r="P31" s="2623">
        <f t="shared" si="12"/>
        <v>-5</v>
      </c>
      <c r="Q31" s="2656"/>
      <c r="R31" s="2599"/>
      <c r="S31" s="2599"/>
    </row>
    <row r="32" spans="2:19" s="2154" customFormat="1" ht="13.7" customHeight="1">
      <c r="B32" s="2648" t="s">
        <v>705</v>
      </c>
      <c r="C32" s="2650">
        <v>26496</v>
      </c>
      <c r="D32" s="2633">
        <f t="shared" si="1"/>
        <v>-0.99024700123312925</v>
      </c>
      <c r="E32" s="2651">
        <v>177</v>
      </c>
      <c r="F32" s="2635">
        <f t="shared" si="2"/>
        <v>0.66802536231884058</v>
      </c>
      <c r="G32" s="2630">
        <f t="shared" si="9"/>
        <v>-4.3243243243243228</v>
      </c>
      <c r="H32" s="2653">
        <v>937</v>
      </c>
      <c r="I32" s="2635">
        <f t="shared" si="4"/>
        <v>3.5363828502415457</v>
      </c>
      <c r="J32" s="2630">
        <f t="shared" si="10"/>
        <v>4.9272116461366124</v>
      </c>
      <c r="K32" s="2653">
        <v>25251</v>
      </c>
      <c r="L32" s="2635">
        <f t="shared" si="0"/>
        <v>95.30117753623189</v>
      </c>
      <c r="M32" s="2631">
        <f t="shared" si="11"/>
        <v>-1.1663861599279812</v>
      </c>
      <c r="N32" s="2653">
        <v>131</v>
      </c>
      <c r="O32" s="2635">
        <f t="shared" si="7"/>
        <v>0.49441425120772947</v>
      </c>
      <c r="P32" s="2631">
        <f t="shared" si="12"/>
        <v>-2.2388059701492438</v>
      </c>
      <c r="Q32" s="2656"/>
      <c r="R32" s="2599"/>
      <c r="S32" s="2599"/>
    </row>
    <row r="33" spans="2:19" s="2154" customFormat="1" ht="13.7" customHeight="1">
      <c r="B33" s="2625" t="s">
        <v>723</v>
      </c>
      <c r="C33" s="2632">
        <v>26620</v>
      </c>
      <c r="D33" s="2633">
        <f t="shared" si="1"/>
        <v>-0.72720492261794334</v>
      </c>
      <c r="E33" s="2628">
        <v>185</v>
      </c>
      <c r="F33" s="2629">
        <f t="shared" si="2"/>
        <v>0.6949661908339595</v>
      </c>
      <c r="G33" s="2630">
        <f t="shared" si="9"/>
        <v>0.54347826086956275</v>
      </c>
      <c r="H33" s="2634">
        <v>954</v>
      </c>
      <c r="I33" s="2629">
        <f t="shared" si="4"/>
        <v>3.5837716003005262</v>
      </c>
      <c r="J33" s="2630">
        <f t="shared" si="10"/>
        <v>4.3763676148796549</v>
      </c>
      <c r="K33" s="2634">
        <v>25350</v>
      </c>
      <c r="L33" s="2635">
        <f t="shared" si="0"/>
        <v>95.229151014274976</v>
      </c>
      <c r="M33" s="2631">
        <f t="shared" si="11"/>
        <v>-0.91463414634147</v>
      </c>
      <c r="N33" s="2634">
        <v>131</v>
      </c>
      <c r="O33" s="2635">
        <f t="shared" si="7"/>
        <v>0.49211119459053349</v>
      </c>
      <c r="P33" s="2631">
        <f t="shared" si="12"/>
        <v>-1.5037593984962427</v>
      </c>
      <c r="Q33" s="2656"/>
      <c r="R33" s="2599"/>
      <c r="S33" s="2599"/>
    </row>
    <row r="34" spans="2:19" s="2154" customFormat="1" ht="13.7" customHeight="1">
      <c r="B34" s="2625" t="s">
        <v>724</v>
      </c>
      <c r="C34" s="2632">
        <v>26630</v>
      </c>
      <c r="D34" s="2633">
        <f t="shared" ref="D34:D45" si="13">SUM(C34/C30)*100-100</f>
        <v>-0.7417346900741677</v>
      </c>
      <c r="E34" s="2628">
        <v>185</v>
      </c>
      <c r="F34" s="2629">
        <f t="shared" si="2"/>
        <v>0.6947052196770559</v>
      </c>
      <c r="G34" s="2630">
        <f t="shared" si="9"/>
        <v>2.2099447513812152</v>
      </c>
      <c r="H34" s="2628">
        <v>969</v>
      </c>
      <c r="I34" s="2635">
        <f t="shared" si="4"/>
        <v>3.638753285767931</v>
      </c>
      <c r="J34" s="2630">
        <f t="shared" si="10"/>
        <v>5.5555555555555571</v>
      </c>
      <c r="K34" s="2628">
        <v>25366</v>
      </c>
      <c r="L34" s="2635">
        <f t="shared" si="0"/>
        <v>95.253473526098389</v>
      </c>
      <c r="M34" s="2631">
        <f t="shared" si="11"/>
        <v>-0.90244950580145655</v>
      </c>
      <c r="N34" s="2628">
        <v>110</v>
      </c>
      <c r="O34" s="2635">
        <f t="shared" si="7"/>
        <v>0.41306796845662785</v>
      </c>
      <c r="P34" s="2631">
        <f t="shared" si="12"/>
        <v>-17.293233082706777</v>
      </c>
      <c r="Q34" s="2656"/>
      <c r="R34" s="2599"/>
      <c r="S34" s="2599"/>
    </row>
    <row r="35" spans="2:19" s="2154" customFormat="1" ht="13.7" customHeight="1">
      <c r="B35" s="2637" t="s">
        <v>725</v>
      </c>
      <c r="C35" s="2638">
        <v>26263</v>
      </c>
      <c r="D35" s="2639">
        <f t="shared" si="13"/>
        <v>-1.6293355307513622</v>
      </c>
      <c r="E35" s="2620">
        <v>190</v>
      </c>
      <c r="F35" s="2621">
        <f t="shared" si="2"/>
        <v>0.7234512431938469</v>
      </c>
      <c r="G35" s="2622">
        <f t="shared" ref="G35:G46" si="14">SUM(E35/E31)*100-100</f>
        <v>6.7415730337078656</v>
      </c>
      <c r="H35" s="2620">
        <v>973</v>
      </c>
      <c r="I35" s="2641">
        <f t="shared" si="4"/>
        <v>3.7048318927769106</v>
      </c>
      <c r="J35" s="2622">
        <f t="shared" ref="J35:J46" si="15">SUM(H35/H31)*100-100</f>
        <v>4.0641711229946367</v>
      </c>
      <c r="K35" s="2620">
        <v>24998</v>
      </c>
      <c r="L35" s="2641">
        <f t="shared" si="0"/>
        <v>95.183337775577812</v>
      </c>
      <c r="M35" s="2623">
        <f t="shared" ref="M35:M46" si="16">SUM(K35/K31)*100-100</f>
        <v>-1.7837498035517854</v>
      </c>
      <c r="N35" s="2620">
        <v>102</v>
      </c>
      <c r="O35" s="2641">
        <f t="shared" si="7"/>
        <v>0.3883790884514336</v>
      </c>
      <c r="P35" s="2623">
        <f t="shared" ref="P35:P42" si="17">SUM(N35/N31)*100-100</f>
        <v>-23.308270676691734</v>
      </c>
      <c r="Q35" s="2656"/>
      <c r="R35" s="2599"/>
      <c r="S35" s="2599"/>
    </row>
    <row r="36" spans="2:19" s="2154" customFormat="1" ht="13.7" customHeight="1">
      <c r="B36" s="2648" t="s">
        <v>746</v>
      </c>
      <c r="C36" s="2650">
        <v>25964</v>
      </c>
      <c r="D36" s="2633">
        <f t="shared" si="13"/>
        <v>-2.0078502415458956</v>
      </c>
      <c r="E36" s="2651">
        <v>191</v>
      </c>
      <c r="F36" s="2635">
        <f t="shared" si="2"/>
        <v>0.73563395470651671</v>
      </c>
      <c r="G36" s="2630">
        <f t="shared" si="14"/>
        <v>7.9096045197740068</v>
      </c>
      <c r="H36" s="2653">
        <v>967</v>
      </c>
      <c r="I36" s="2635">
        <f t="shared" si="4"/>
        <v>3.7243876136188572</v>
      </c>
      <c r="J36" s="2630">
        <f t="shared" si="15"/>
        <v>3.2017075773745916</v>
      </c>
      <c r="K36" s="2653">
        <v>24708</v>
      </c>
      <c r="L36" s="2635">
        <f t="shared" si="0"/>
        <v>95.162532737636724</v>
      </c>
      <c r="M36" s="2631">
        <f t="shared" si="16"/>
        <v>-2.150409884757039</v>
      </c>
      <c r="N36" s="2653">
        <v>98</v>
      </c>
      <c r="O36" s="2635">
        <f t="shared" si="7"/>
        <v>0.37744569403789863</v>
      </c>
      <c r="P36" s="2631">
        <f t="shared" si="17"/>
        <v>-25.190839694656489</v>
      </c>
      <c r="Q36" s="2656"/>
      <c r="R36" s="2599"/>
      <c r="S36" s="2599"/>
    </row>
    <row r="37" spans="2:19" s="2154" customFormat="1" ht="13.7" customHeight="1">
      <c r="B37" s="2625" t="s">
        <v>747</v>
      </c>
      <c r="C37" s="2632">
        <v>25995</v>
      </c>
      <c r="D37" s="2633">
        <f t="shared" si="13"/>
        <v>-2.3478587528174302</v>
      </c>
      <c r="E37" s="2628">
        <v>192</v>
      </c>
      <c r="F37" s="2629">
        <f t="shared" si="2"/>
        <v>0.73860357761107898</v>
      </c>
      <c r="G37" s="2630">
        <f t="shared" si="14"/>
        <v>3.7837837837837895</v>
      </c>
      <c r="H37" s="2634">
        <v>974</v>
      </c>
      <c r="I37" s="2629">
        <f t="shared" si="4"/>
        <v>3.7468743989228699</v>
      </c>
      <c r="J37" s="2630">
        <f t="shared" si="15"/>
        <v>2.0964360587002062</v>
      </c>
      <c r="K37" s="2634">
        <v>24733</v>
      </c>
      <c r="L37" s="2635">
        <f t="shared" si="0"/>
        <v>95.145220234660513</v>
      </c>
      <c r="M37" s="2631">
        <f t="shared" si="16"/>
        <v>-2.4339250493096642</v>
      </c>
      <c r="N37" s="2634">
        <v>96</v>
      </c>
      <c r="O37" s="2635">
        <f t="shared" si="7"/>
        <v>0.36930178880553949</v>
      </c>
      <c r="P37" s="2631">
        <f t="shared" si="17"/>
        <v>-26.717557251908403</v>
      </c>
      <c r="Q37" s="2656"/>
      <c r="R37" s="2599"/>
      <c r="S37" s="2599"/>
    </row>
    <row r="38" spans="2:19" ht="13.5" customHeight="1">
      <c r="B38" s="2625" t="s">
        <v>748</v>
      </c>
      <c r="C38" s="2632">
        <v>26023</v>
      </c>
      <c r="D38" s="2633">
        <f t="shared" si="13"/>
        <v>-2.2793841532106569</v>
      </c>
      <c r="E38" s="2628">
        <v>191</v>
      </c>
      <c r="F38" s="2629">
        <f t="shared" si="2"/>
        <v>0.73396610690542974</v>
      </c>
      <c r="G38" s="2630">
        <f t="shared" si="14"/>
        <v>3.2432432432432279</v>
      </c>
      <c r="H38" s="2628">
        <v>969</v>
      </c>
      <c r="I38" s="2635">
        <f t="shared" si="4"/>
        <v>3.7236290973369708</v>
      </c>
      <c r="J38" s="2630">
        <f t="shared" si="15"/>
        <v>0</v>
      </c>
      <c r="K38" s="2628">
        <v>24769</v>
      </c>
      <c r="L38" s="2635">
        <f t="shared" si="0"/>
        <v>95.181185874034512</v>
      </c>
      <c r="M38" s="2631">
        <f t="shared" si="16"/>
        <v>-2.3535441141685709</v>
      </c>
      <c r="N38" s="2628">
        <v>94</v>
      </c>
      <c r="O38" s="2635">
        <f t="shared" si="7"/>
        <v>0.36121892172309111</v>
      </c>
      <c r="P38" s="2631">
        <f t="shared" si="17"/>
        <v>-14.545454545454547</v>
      </c>
      <c r="Q38" s="2656"/>
      <c r="R38" s="2599"/>
      <c r="S38" s="2599"/>
    </row>
    <row r="39" spans="2:19" ht="13.15" customHeight="1">
      <c r="B39" s="2637" t="s">
        <v>749</v>
      </c>
      <c r="C39" s="2638">
        <v>25664</v>
      </c>
      <c r="D39" s="2639">
        <f t="shared" si="13"/>
        <v>-2.2807752351216521</v>
      </c>
      <c r="E39" s="2620">
        <v>188</v>
      </c>
      <c r="F39" s="2621">
        <f t="shared" si="2"/>
        <v>0.73254364089775559</v>
      </c>
      <c r="G39" s="2622">
        <f t="shared" si="14"/>
        <v>-1.0526315789473699</v>
      </c>
      <c r="H39" s="2620">
        <v>930</v>
      </c>
      <c r="I39" s="2641">
        <f t="shared" si="4"/>
        <v>3.6237531172069826</v>
      </c>
      <c r="J39" s="2622">
        <f t="shared" si="15"/>
        <v>-4.4193216855087343</v>
      </c>
      <c r="K39" s="2620">
        <v>24454</v>
      </c>
      <c r="L39" s="2641">
        <f t="shared" si="0"/>
        <v>95.285224438902745</v>
      </c>
      <c r="M39" s="2623">
        <f t="shared" si="16"/>
        <v>-2.1761740939275143</v>
      </c>
      <c r="N39" s="2620">
        <v>92</v>
      </c>
      <c r="O39" s="2641">
        <f t="shared" si="7"/>
        <v>0.35847880299251872</v>
      </c>
      <c r="P39" s="2623">
        <f t="shared" si="17"/>
        <v>-9.8039215686274446</v>
      </c>
      <c r="Q39" s="2656"/>
      <c r="R39" s="2599"/>
      <c r="S39" s="2599"/>
    </row>
    <row r="40" spans="2:19" ht="13.15" customHeight="1">
      <c r="B40" s="2648" t="s">
        <v>809</v>
      </c>
      <c r="C40" s="2650">
        <v>25279</v>
      </c>
      <c r="D40" s="2633">
        <f t="shared" si="13"/>
        <v>-2.6382683715914368</v>
      </c>
      <c r="E40" s="2651">
        <v>186</v>
      </c>
      <c r="F40" s="2635">
        <f t="shared" si="2"/>
        <v>0.73578859923256457</v>
      </c>
      <c r="G40" s="2630">
        <f>SUM(E40/E36)*100-100</f>
        <v>-2.6178010471204232</v>
      </c>
      <c r="H40" s="2653">
        <v>921</v>
      </c>
      <c r="I40" s="2635">
        <f t="shared" si="4"/>
        <v>3.6433403220064089</v>
      </c>
      <c r="J40" s="2630">
        <f t="shared" si="15"/>
        <v>-4.7569803516028912</v>
      </c>
      <c r="K40" s="2653">
        <v>24085</v>
      </c>
      <c r="L40" s="2635">
        <f t="shared" si="0"/>
        <v>95.276711895249022</v>
      </c>
      <c r="M40" s="2631">
        <f t="shared" si="16"/>
        <v>-2.5214505423344633</v>
      </c>
      <c r="N40" s="2653">
        <v>87</v>
      </c>
      <c r="O40" s="2635">
        <f t="shared" si="7"/>
        <v>0.34415918351200603</v>
      </c>
      <c r="P40" s="2631">
        <f t="shared" si="17"/>
        <v>-11.224489795918373</v>
      </c>
      <c r="Q40" s="2656"/>
      <c r="R40" s="2599"/>
      <c r="S40" s="2599"/>
    </row>
    <row r="41" spans="2:19" ht="13.15" customHeight="1">
      <c r="B41" s="2625" t="s">
        <v>817</v>
      </c>
      <c r="C41" s="2632">
        <v>25226</v>
      </c>
      <c r="D41" s="2633">
        <f t="shared" si="13"/>
        <v>-2.9582612040777008</v>
      </c>
      <c r="E41" s="2628">
        <v>188</v>
      </c>
      <c r="F41" s="2629">
        <f>SUM(E41/C41*100)</f>
        <v>0.74526282407040356</v>
      </c>
      <c r="G41" s="2630">
        <f t="shared" si="14"/>
        <v>-2.0833333333333428</v>
      </c>
      <c r="H41" s="2634">
        <v>936</v>
      </c>
      <c r="I41" s="2629">
        <f t="shared" si="4"/>
        <v>3.7104574645207324</v>
      </c>
      <c r="J41" s="2630">
        <f t="shared" si="15"/>
        <v>-3.9014373716632349</v>
      </c>
      <c r="K41" s="2634">
        <v>24015</v>
      </c>
      <c r="L41" s="2635">
        <f t="shared" si="0"/>
        <v>95.199397447078411</v>
      </c>
      <c r="M41" s="2631">
        <f t="shared" si="16"/>
        <v>-2.9030040836129984</v>
      </c>
      <c r="N41" s="2634">
        <v>87</v>
      </c>
      <c r="O41" s="2635">
        <f t="shared" si="7"/>
        <v>0.34488226433045271</v>
      </c>
      <c r="P41" s="2631">
        <f t="shared" si="17"/>
        <v>-9.375</v>
      </c>
      <c r="Q41" s="2656"/>
      <c r="R41" s="2599"/>
      <c r="S41" s="2599"/>
    </row>
    <row r="42" spans="2:19" ht="13.15" customHeight="1">
      <c r="B42" s="2625" t="s">
        <v>797</v>
      </c>
      <c r="C42" s="2632">
        <v>25258</v>
      </c>
      <c r="D42" s="2633">
        <f t="shared" si="13"/>
        <v>-2.9397071821081369</v>
      </c>
      <c r="E42" s="2628">
        <v>188</v>
      </c>
      <c r="F42" s="2635">
        <f t="shared" si="2"/>
        <v>0.74431863172064294</v>
      </c>
      <c r="G42" s="2630">
        <f t="shared" si="14"/>
        <v>-1.5706806282722425</v>
      </c>
      <c r="H42" s="2628">
        <v>956</v>
      </c>
      <c r="I42" s="2635">
        <f t="shared" si="4"/>
        <v>3.7849394251326314</v>
      </c>
      <c r="J42" s="2630">
        <f t="shared" si="15"/>
        <v>-1.3415892672858547</v>
      </c>
      <c r="K42" s="2628">
        <v>24027</v>
      </c>
      <c r="L42" s="2635">
        <f t="shared" si="0"/>
        <v>95.126296618893022</v>
      </c>
      <c r="M42" s="2631">
        <f t="shared" si="16"/>
        <v>-2.995680083975941</v>
      </c>
      <c r="N42" s="2628">
        <v>87</v>
      </c>
      <c r="O42" s="2635">
        <f t="shared" si="7"/>
        <v>0.34444532425370178</v>
      </c>
      <c r="P42" s="2631">
        <f t="shared" si="17"/>
        <v>-7.4468085106383057</v>
      </c>
      <c r="Q42" s="2656"/>
      <c r="R42" s="2599"/>
      <c r="S42" s="2599"/>
    </row>
    <row r="43" spans="2:19" ht="13.15" customHeight="1">
      <c r="B43" s="2637" t="s">
        <v>818</v>
      </c>
      <c r="C43" s="2638">
        <v>25052</v>
      </c>
      <c r="D43" s="2639">
        <f t="shared" si="13"/>
        <v>-2.38466334164589</v>
      </c>
      <c r="E43" s="2620">
        <v>190</v>
      </c>
      <c r="F43" s="2641">
        <f t="shared" si="2"/>
        <v>0.75842248123902289</v>
      </c>
      <c r="G43" s="2622">
        <f t="shared" si="14"/>
        <v>1.0638297872340559</v>
      </c>
      <c r="H43" s="2620">
        <v>960</v>
      </c>
      <c r="I43" s="2641">
        <f t="shared" ref="I43:I47" si="18">SUM(H43/C43*100)</f>
        <v>3.8320293788919049</v>
      </c>
      <c r="J43" s="2622">
        <f t="shared" si="15"/>
        <v>3.2258064516128968</v>
      </c>
      <c r="K43" s="2620">
        <v>23819</v>
      </c>
      <c r="L43" s="2641">
        <f t="shared" si="0"/>
        <v>95.078237266485715</v>
      </c>
      <c r="M43" s="2623">
        <f t="shared" si="16"/>
        <v>-2.5967121943240414</v>
      </c>
      <c r="N43" s="2620">
        <v>83</v>
      </c>
      <c r="O43" s="2641">
        <f t="shared" si="7"/>
        <v>0.33131087338336263</v>
      </c>
      <c r="P43" s="2623">
        <f t="shared" ref="P43:P46" si="19">SUM(N43/N39)*100-100</f>
        <v>-9.7826086956521721</v>
      </c>
      <c r="Q43" s="2656"/>
      <c r="R43" s="2599"/>
      <c r="S43" s="2599"/>
    </row>
    <row r="44" spans="2:19" ht="13.15" customHeight="1">
      <c r="B44" s="2625" t="s">
        <v>866</v>
      </c>
      <c r="C44" s="2632">
        <v>24842</v>
      </c>
      <c r="D44" s="2633">
        <f t="shared" si="13"/>
        <v>-1.7287076229281269</v>
      </c>
      <c r="E44" s="2628">
        <v>194</v>
      </c>
      <c r="F44" s="2635">
        <f t="shared" ref="F44:F52" si="20">SUM(E44/C44*100)</f>
        <v>0.78093551243861203</v>
      </c>
      <c r="G44" s="2630">
        <f t="shared" si="14"/>
        <v>4.3010752688172005</v>
      </c>
      <c r="H44" s="2628">
        <v>961</v>
      </c>
      <c r="I44" s="2635">
        <f t="shared" si="18"/>
        <v>3.8684485951211656</v>
      </c>
      <c r="J44" s="2630">
        <f t="shared" si="15"/>
        <v>4.3431053203040193</v>
      </c>
      <c r="K44" s="2628">
        <v>23607</v>
      </c>
      <c r="L44" s="2635">
        <f t="shared" si="0"/>
        <v>95.02858062957894</v>
      </c>
      <c r="M44" s="2631">
        <f t="shared" si="16"/>
        <v>-1.98463774133279</v>
      </c>
      <c r="N44" s="2628">
        <v>80</v>
      </c>
      <c r="O44" s="2635">
        <f t="shared" si="7"/>
        <v>0.32203526286128331</v>
      </c>
      <c r="P44" s="2631">
        <f t="shared" si="19"/>
        <v>-8.0459770114942586</v>
      </c>
      <c r="Q44" s="2656"/>
      <c r="R44" s="2599"/>
      <c r="S44" s="2599"/>
    </row>
    <row r="45" spans="2:19" ht="13.15" customHeight="1">
      <c r="B45" s="2625" t="s">
        <v>873</v>
      </c>
      <c r="C45" s="2632">
        <v>24839</v>
      </c>
      <c r="D45" s="2633">
        <f t="shared" si="13"/>
        <v>-1.5341314516768421</v>
      </c>
      <c r="E45" s="2628">
        <v>192</v>
      </c>
      <c r="F45" s="2635">
        <f t="shared" si="20"/>
        <v>0.77297797817947578</v>
      </c>
      <c r="G45" s="2630">
        <f t="shared" si="14"/>
        <v>2.1276595744680833</v>
      </c>
      <c r="H45" s="2628">
        <v>974</v>
      </c>
      <c r="I45" s="2635">
        <f t="shared" si="18"/>
        <v>3.9212528684729659</v>
      </c>
      <c r="J45" s="2630">
        <f t="shared" si="15"/>
        <v>4.0598290598290703</v>
      </c>
      <c r="K45" s="2628">
        <v>23603</v>
      </c>
      <c r="L45" s="2635">
        <f t="shared" si="0"/>
        <v>95.023954265469627</v>
      </c>
      <c r="M45" s="2631">
        <f t="shared" si="16"/>
        <v>-1.715594420154062</v>
      </c>
      <c r="N45" s="2628">
        <v>70</v>
      </c>
      <c r="O45" s="2635">
        <f t="shared" si="7"/>
        <v>0.28181488787793391</v>
      </c>
      <c r="P45" s="2631">
        <f t="shared" si="19"/>
        <v>-19.540229885057471</v>
      </c>
      <c r="Q45" s="2656"/>
      <c r="R45" s="2599"/>
      <c r="S45" s="2599"/>
    </row>
    <row r="46" spans="2:19" ht="13.15" customHeight="1">
      <c r="B46" s="2625" t="s">
        <v>860</v>
      </c>
      <c r="C46" s="2632">
        <v>24782</v>
      </c>
      <c r="D46" s="2633">
        <f>SUM(C46/C42)*100-100</f>
        <v>-1.8845514292501377</v>
      </c>
      <c r="E46" s="2634">
        <v>196</v>
      </c>
      <c r="F46" s="2635">
        <f t="shared" si="20"/>
        <v>0.79089661851343718</v>
      </c>
      <c r="G46" s="2630">
        <f t="shared" si="14"/>
        <v>4.2553191489361808</v>
      </c>
      <c r="H46" s="2628">
        <v>974</v>
      </c>
      <c r="I46" s="2635">
        <f t="shared" si="18"/>
        <v>3.9302719715922847</v>
      </c>
      <c r="J46" s="2630">
        <f t="shared" si="15"/>
        <v>1.8828451882845201</v>
      </c>
      <c r="K46" s="2628">
        <v>23546</v>
      </c>
      <c r="L46" s="2629">
        <f t="shared" si="0"/>
        <v>95.012509079170371</v>
      </c>
      <c r="M46" s="2631">
        <f t="shared" si="16"/>
        <v>-2.0019145128397184</v>
      </c>
      <c r="N46" s="2628">
        <v>66</v>
      </c>
      <c r="O46" s="2629">
        <f t="shared" si="7"/>
        <v>0.26632233072391254</v>
      </c>
      <c r="P46" s="2631">
        <f t="shared" si="19"/>
        <v>-24.137931034482762</v>
      </c>
      <c r="Q46" s="2656"/>
      <c r="R46" s="2599"/>
      <c r="S46" s="2599"/>
    </row>
    <row r="47" spans="2:19" ht="13.15" customHeight="1">
      <c r="B47" s="2637" t="s">
        <v>874</v>
      </c>
      <c r="C47" s="2638">
        <v>24457</v>
      </c>
      <c r="D47" s="2639">
        <f>SUM(C47/C43)*100-100</f>
        <v>-2.3750598754590442</v>
      </c>
      <c r="E47" s="2620">
        <v>194</v>
      </c>
      <c r="F47" s="2641">
        <f t="shared" si="20"/>
        <v>0.79322893241198844</v>
      </c>
      <c r="G47" s="2622">
        <f>SUM(E47/E43)*100-100</f>
        <v>2.1052631578947398</v>
      </c>
      <c r="H47" s="2620">
        <v>966</v>
      </c>
      <c r="I47" s="2641">
        <f t="shared" si="18"/>
        <v>3.9497894263401072</v>
      </c>
      <c r="J47" s="2622">
        <f>SUM(H47/H43)*100-100</f>
        <v>0.62500000000001421</v>
      </c>
      <c r="K47" s="2620">
        <v>23238</v>
      </c>
      <c r="L47" s="2641">
        <f t="shared" si="0"/>
        <v>95.015741914380342</v>
      </c>
      <c r="M47" s="2623">
        <f>SUM(K47/K43)*100-100</f>
        <v>-2.4392291867836633</v>
      </c>
      <c r="N47" s="2620">
        <v>59</v>
      </c>
      <c r="O47" s="2641">
        <f t="shared" si="7"/>
        <v>0.24123972686756348</v>
      </c>
      <c r="P47" s="2623">
        <f>SUM(N47/N43)*100-100</f>
        <v>-28.915662650602414</v>
      </c>
      <c r="Q47" s="2656"/>
      <c r="R47" s="2599"/>
      <c r="S47" s="2599"/>
    </row>
    <row r="48" spans="2:19" ht="13.15" customHeight="1">
      <c r="B48" s="2625" t="s">
        <v>912</v>
      </c>
      <c r="C48" s="2632">
        <v>24329</v>
      </c>
      <c r="D48" s="2633">
        <f>SUM(C48/C44)*100-100</f>
        <v>-2.0650511230979873</v>
      </c>
      <c r="E48" s="2628">
        <v>193</v>
      </c>
      <c r="F48" s="2635">
        <f t="shared" si="20"/>
        <v>0.7932919561017715</v>
      </c>
      <c r="G48" s="2630">
        <f>SUM(E48/E44)*100-100</f>
        <v>-0.51546391752577847</v>
      </c>
      <c r="H48" s="2628">
        <v>973</v>
      </c>
      <c r="I48" s="2635">
        <f t="shared" ref="I48:I53" si="21">SUM(H48/C48*100)</f>
        <v>3.9993423486374287</v>
      </c>
      <c r="J48" s="2630">
        <f>SUM(H48/H44)*100-100</f>
        <v>1.2486992715921019</v>
      </c>
      <c r="K48" s="2628">
        <v>23106</v>
      </c>
      <c r="L48" s="2635">
        <f t="shared" ref="L48:L53" si="22">SUM(K48/$C48*100)</f>
        <v>94.973077397344724</v>
      </c>
      <c r="M48" s="2631">
        <f>SUM(K48/K44)*100-100</f>
        <v>-2.1222518744440322</v>
      </c>
      <c r="N48" s="2628">
        <v>57</v>
      </c>
      <c r="O48" s="2635">
        <f t="shared" ref="O48" si="23">SUM(N48/C48*100)</f>
        <v>0.23428829791606723</v>
      </c>
      <c r="P48" s="2631">
        <f>SUM(N48/N44)*100-100</f>
        <v>-28.75</v>
      </c>
      <c r="Q48" s="2656"/>
      <c r="R48" s="2599"/>
      <c r="S48" s="2599"/>
    </row>
    <row r="49" spans="2:19">
      <c r="B49" s="2625" t="s">
        <v>916</v>
      </c>
      <c r="C49" s="2632">
        <v>24370</v>
      </c>
      <c r="D49" s="2633">
        <f>SUM(C49/C45)*100-100</f>
        <v>-1.888159748782158</v>
      </c>
      <c r="E49" s="2634">
        <v>201</v>
      </c>
      <c r="F49" s="2629">
        <f t="shared" si="20"/>
        <v>0.8247845711940911</v>
      </c>
      <c r="G49" s="2630">
        <f>SUM(E49/E45)*100-100</f>
        <v>4.6875</v>
      </c>
      <c r="H49" s="2634">
        <v>975</v>
      </c>
      <c r="I49" s="2629">
        <f t="shared" si="21"/>
        <v>4.0008206811653668</v>
      </c>
      <c r="J49" s="2630">
        <f>SUM(H49/H45)*100-100</f>
        <v>0.10266940451745654</v>
      </c>
      <c r="K49" s="2634">
        <v>23141</v>
      </c>
      <c r="L49" s="2635">
        <f t="shared" si="22"/>
        <v>94.956914238818229</v>
      </c>
      <c r="M49" s="2631">
        <f>SUM(K49/K45)*100-100</f>
        <v>-1.9573782993687274</v>
      </c>
      <c r="N49" s="2634">
        <v>53</v>
      </c>
      <c r="O49" s="2635">
        <f t="shared" si="7"/>
        <v>0.21748050882232253</v>
      </c>
      <c r="P49" s="2631">
        <f>SUM(N49/N45)*100-100</f>
        <v>-24.285714285714292</v>
      </c>
      <c r="Q49" s="2656"/>
      <c r="R49" s="2658"/>
      <c r="S49" s="2599"/>
    </row>
    <row r="50" spans="2:19">
      <c r="B50" s="2625" t="s">
        <v>934</v>
      </c>
      <c r="C50" s="2632">
        <v>24364</v>
      </c>
      <c r="D50" s="2633">
        <f t="shared" ref="D50:D51" si="24">SUM(C50/C46)*100-100</f>
        <v>-1.6867080945847732</v>
      </c>
      <c r="E50" s="2634">
        <v>201</v>
      </c>
      <c r="F50" s="2629">
        <f t="shared" si="20"/>
        <v>0.82498768675094403</v>
      </c>
      <c r="G50" s="2630">
        <f t="shared" ref="G50:G53" si="25">SUM(E50/E46)*100-100</f>
        <v>2.5510204081632679</v>
      </c>
      <c r="H50" s="2634">
        <v>986</v>
      </c>
      <c r="I50" s="2629">
        <f t="shared" si="21"/>
        <v>4.0469545230668205</v>
      </c>
      <c r="J50" s="2630">
        <f t="shared" ref="J50:J53" si="26">SUM(H50/H46)*100-100</f>
        <v>1.2320328542094501</v>
      </c>
      <c r="K50" s="2634">
        <v>23124</v>
      </c>
      <c r="L50" s="2635">
        <f t="shared" si="22"/>
        <v>94.910523723526524</v>
      </c>
      <c r="M50" s="2631">
        <f t="shared" ref="M50:M53" si="27">SUM(K50/K46)*100-100</f>
        <v>-1.7922364732863372</v>
      </c>
      <c r="N50" s="2634">
        <v>53</v>
      </c>
      <c r="O50" s="2635">
        <f t="shared" si="7"/>
        <v>0.21753406665572156</v>
      </c>
      <c r="P50" s="2631">
        <f t="shared" ref="P50:P53" si="28">SUM(N50/N46)*100-100</f>
        <v>-19.696969696969703</v>
      </c>
      <c r="Q50" s="2656"/>
      <c r="R50" s="2658"/>
      <c r="S50" s="2599"/>
    </row>
    <row r="51" spans="2:19">
      <c r="B51" s="2637" t="s">
        <v>935</v>
      </c>
      <c r="C51" s="2638">
        <v>24252</v>
      </c>
      <c r="D51" s="2633">
        <f t="shared" si="24"/>
        <v>-0.83820583064154164</v>
      </c>
      <c r="E51" s="2640">
        <v>201</v>
      </c>
      <c r="F51" s="2890">
        <f t="shared" si="20"/>
        <v>0.82879762493814935</v>
      </c>
      <c r="G51" s="2630">
        <f t="shared" si="25"/>
        <v>3.6082474226804209</v>
      </c>
      <c r="H51" s="2640">
        <v>994</v>
      </c>
      <c r="I51" s="2890">
        <f t="shared" si="21"/>
        <v>4.0986310407389075</v>
      </c>
      <c r="J51" s="2630">
        <f t="shared" si="26"/>
        <v>2.8985507246376727</v>
      </c>
      <c r="K51" s="2640">
        <v>23004</v>
      </c>
      <c r="L51" s="2641">
        <f t="shared" si="22"/>
        <v>94.854032657100447</v>
      </c>
      <c r="M51" s="2631">
        <f t="shared" si="27"/>
        <v>-1.0069713400464764</v>
      </c>
      <c r="N51" s="2640">
        <v>53</v>
      </c>
      <c r="O51" s="2641">
        <f t="shared" si="7"/>
        <v>0.21853867722249712</v>
      </c>
      <c r="P51" s="2631">
        <f t="shared" si="28"/>
        <v>-10.169491525423723</v>
      </c>
      <c r="Q51" s="2656"/>
      <c r="R51" s="2658"/>
      <c r="S51" s="2599"/>
    </row>
    <row r="52" spans="2:19">
      <c r="B52" s="2625" t="s">
        <v>936</v>
      </c>
      <c r="C52" s="2632">
        <v>24255</v>
      </c>
      <c r="D52" s="2649">
        <f>SUM(C52/C48)*100-100</f>
        <v>-0.30416375518927907</v>
      </c>
      <c r="E52" s="2634">
        <v>206</v>
      </c>
      <c r="F52" s="2629">
        <f t="shared" si="20"/>
        <v>0.8493094207379922</v>
      </c>
      <c r="G52" s="2642">
        <f t="shared" si="25"/>
        <v>6.7357512953367831</v>
      </c>
      <c r="H52" s="2634">
        <v>1009</v>
      </c>
      <c r="I52" s="2629">
        <f t="shared" si="21"/>
        <v>4.1599670171098744</v>
      </c>
      <c r="J52" s="2642">
        <f t="shared" si="26"/>
        <v>3.6998972250770805</v>
      </c>
      <c r="K52" s="2634">
        <v>22988</v>
      </c>
      <c r="L52" s="2635">
        <f t="shared" si="22"/>
        <v>94.776334776334778</v>
      </c>
      <c r="M52" s="2644">
        <f t="shared" si="27"/>
        <v>-0.51068986410456318</v>
      </c>
      <c r="N52" s="2634">
        <v>52</v>
      </c>
      <c r="O52" s="2635">
        <f t="shared" si="7"/>
        <v>0.21438878581735724</v>
      </c>
      <c r="P52" s="2644">
        <f t="shared" si="28"/>
        <v>-8.7719298245614112</v>
      </c>
      <c r="Q52" s="2656"/>
      <c r="R52" s="2658"/>
      <c r="S52" s="2599"/>
    </row>
    <row r="53" spans="2:19">
      <c r="B53" s="2625" t="s">
        <v>962</v>
      </c>
      <c r="C53" s="2632">
        <v>24348</v>
      </c>
      <c r="D53" s="2633">
        <f>SUM(C53/C49)*100-100</f>
        <v>-9.0274928190396508E-2</v>
      </c>
      <c r="E53" s="2634">
        <v>205</v>
      </c>
      <c r="F53" s="2629">
        <f>SUM(E53/C53*100)</f>
        <v>0.84195827172663051</v>
      </c>
      <c r="G53" s="2630">
        <f t="shared" si="25"/>
        <v>1.9900497512437738</v>
      </c>
      <c r="H53" s="2634">
        <v>1031</v>
      </c>
      <c r="I53" s="2629">
        <f t="shared" si="21"/>
        <v>4.2344340397568594</v>
      </c>
      <c r="J53" s="2630">
        <f t="shared" si="26"/>
        <v>5.7435897435897516</v>
      </c>
      <c r="K53" s="2634">
        <v>23060</v>
      </c>
      <c r="L53" s="2635">
        <f t="shared" si="22"/>
        <v>94.710037785444385</v>
      </c>
      <c r="M53" s="2631">
        <f t="shared" si="27"/>
        <v>-0.35002808867378121</v>
      </c>
      <c r="N53" s="2634">
        <v>52</v>
      </c>
      <c r="O53" s="2635">
        <f t="shared" si="7"/>
        <v>0.2135699030721209</v>
      </c>
      <c r="P53" s="2631">
        <f t="shared" si="28"/>
        <v>-1.8867924528301927</v>
      </c>
      <c r="Q53" s="2656"/>
      <c r="R53" s="2658"/>
      <c r="S53" s="2599"/>
    </row>
    <row r="54" spans="2:19">
      <c r="B54" s="2625" t="s">
        <v>981</v>
      </c>
      <c r="C54" s="2632">
        <v>24366</v>
      </c>
      <c r="D54" s="2633">
        <f>SUM(C54/C50)*100-100</f>
        <v>8.2088327039855358E-3</v>
      </c>
      <c r="E54" s="2634">
        <v>209</v>
      </c>
      <c r="F54" s="2629">
        <f>SUM(E54/C54*100)</f>
        <v>0.8577526060904539</v>
      </c>
      <c r="G54" s="2630">
        <f>SUM(E54/E50)*100-100</f>
        <v>3.9800995024875618</v>
      </c>
      <c r="H54" s="2634">
        <v>1044</v>
      </c>
      <c r="I54" s="2629">
        <f t="shared" ref="I54:I55" si="29">SUM(H54/C54*100)</f>
        <v>4.2846589509972919</v>
      </c>
      <c r="J54" s="2630">
        <f t="shared" ref="J54:J55" si="30">SUM(H54/H50)*100-100</f>
        <v>5.8823529411764781</v>
      </c>
      <c r="K54" s="2634">
        <v>23062</v>
      </c>
      <c r="L54" s="2635">
        <f t="shared" ref="L54:L55" si="31">SUM(K54/$C54*100)</f>
        <v>94.648280390708365</v>
      </c>
      <c r="M54" s="2631">
        <f t="shared" ref="M54:M55" si="32">SUM(K54/K50)*100-100</f>
        <v>-0.26811970247362638</v>
      </c>
      <c r="N54" s="2634">
        <v>51</v>
      </c>
      <c r="O54" s="2635">
        <f t="shared" ref="O54:O55" si="33">SUM(N54/C54*100)</f>
        <v>0.20930805220389068</v>
      </c>
      <c r="P54" s="2631">
        <f t="shared" ref="P54:P55" si="34">SUM(N54/N50)*100-100</f>
        <v>-3.7735849056603712</v>
      </c>
      <c r="Q54" s="2656"/>
      <c r="R54" s="2658"/>
      <c r="S54" s="2599"/>
    </row>
    <row r="55" spans="2:19">
      <c r="B55" s="2637" t="s">
        <v>1000</v>
      </c>
      <c r="C55" s="2638">
        <v>24277</v>
      </c>
      <c r="D55" s="2639">
        <f>SUM(C55/C51)*100-100</f>
        <v>0.10308428170873185</v>
      </c>
      <c r="E55" s="2640">
        <v>215</v>
      </c>
      <c r="F55" s="2890">
        <f>SUM(E55/C55*100)</f>
        <v>0.8856118960332825</v>
      </c>
      <c r="G55" s="2622">
        <f>SUM(E55/E51)*100-100</f>
        <v>6.9651741293532297</v>
      </c>
      <c r="H55" s="2640">
        <v>1046</v>
      </c>
      <c r="I55" s="2890">
        <f t="shared" si="29"/>
        <v>4.3086048523293652</v>
      </c>
      <c r="J55" s="2622">
        <f t="shared" si="30"/>
        <v>5.2313883299798647</v>
      </c>
      <c r="K55" s="2640">
        <v>22966</v>
      </c>
      <c r="L55" s="3557">
        <f t="shared" si="31"/>
        <v>94.59982699674589</v>
      </c>
      <c r="M55" s="2623">
        <f t="shared" si="32"/>
        <v>-0.16518866284124556</v>
      </c>
      <c r="N55" s="2640">
        <v>50</v>
      </c>
      <c r="O55" s="3557">
        <f t="shared" si="33"/>
        <v>0.20595625489146105</v>
      </c>
      <c r="P55" s="2623">
        <f t="shared" si="34"/>
        <v>-5.6603773584905639</v>
      </c>
      <c r="Q55" s="2656"/>
      <c r="R55" s="2658"/>
      <c r="S55" s="2599"/>
    </row>
    <row r="56" spans="2:19">
      <c r="B56" s="4250" t="s">
        <v>1009</v>
      </c>
      <c r="C56" s="2632">
        <v>24186</v>
      </c>
      <c r="D56" s="2633">
        <v>-0.28447742733457915</v>
      </c>
      <c r="E56" s="2634">
        <v>220</v>
      </c>
      <c r="F56" s="2629">
        <v>0.90961713387910348</v>
      </c>
      <c r="G56" s="2630">
        <v>6.7961165048543677</v>
      </c>
      <c r="H56" s="2634">
        <v>1053</v>
      </c>
      <c r="I56" s="2629">
        <v>4.3537583726122548</v>
      </c>
      <c r="J56" s="2630">
        <v>4.3607532210109099</v>
      </c>
      <c r="K56" s="2634">
        <v>22865</v>
      </c>
      <c r="L56" s="2635">
        <v>94.538162573389556</v>
      </c>
      <c r="M56" s="2631">
        <v>-0.53506177135896849</v>
      </c>
      <c r="N56" s="2634">
        <v>48</v>
      </c>
      <c r="O56" s="2635">
        <v>0.19846192011907715</v>
      </c>
      <c r="P56" s="2631">
        <v>-7.6923076923076934</v>
      </c>
      <c r="Q56" s="2656"/>
      <c r="R56" s="2658"/>
      <c r="S56" s="2599"/>
    </row>
    <row r="57" spans="2:19" ht="13.5" thickBot="1">
      <c r="B57" s="3981" t="s">
        <v>1026</v>
      </c>
      <c r="C57" s="3982">
        <v>24259</v>
      </c>
      <c r="D57" s="3983">
        <f>SUM(C57/C52)*100-100</f>
        <v>1.6491445062882804E-2</v>
      </c>
      <c r="E57" s="3984">
        <v>222</v>
      </c>
      <c r="F57" s="3985">
        <f>SUM(E57/C57*100)</f>
        <v>0.91512428377097166</v>
      </c>
      <c r="G57" s="3986">
        <f>SUM(E57/E52)*100-100</f>
        <v>7.7669902912621325</v>
      </c>
      <c r="H57" s="3984">
        <v>1058</v>
      </c>
      <c r="I57" s="3985">
        <f t="shared" ref="I57" si="35">SUM(H57/C57*100)</f>
        <v>4.3612679830166128</v>
      </c>
      <c r="J57" s="3986">
        <f t="shared" ref="J57" si="36">SUM(H57/H52)*100-100</f>
        <v>4.856293359762148</v>
      </c>
      <c r="K57" s="3984">
        <v>22932</v>
      </c>
      <c r="L57" s="3985">
        <f t="shared" ref="L57" si="37">SUM(K57/$C57*100)</f>
        <v>94.529865204666308</v>
      </c>
      <c r="M57" s="3987">
        <f t="shared" ref="M57" si="38">SUM(K57/K52)*100-100</f>
        <v>-0.24360535931789684</v>
      </c>
      <c r="N57" s="3984">
        <v>47</v>
      </c>
      <c r="O57" s="3985">
        <f t="shared" ref="O57" si="39">SUM(N57/C57*100)</f>
        <v>0.1937425285461066</v>
      </c>
      <c r="P57" s="3987">
        <f t="shared" ref="P57" si="40">SUM(N57/N52)*100-100</f>
        <v>-9.6153846153846132</v>
      </c>
      <c r="Q57" s="2656"/>
      <c r="R57" s="2658"/>
      <c r="S57" s="2599"/>
    </row>
    <row r="58" spans="2:19" s="2154" customFormat="1" ht="26.45" customHeight="1">
      <c r="B58" s="4748" t="s">
        <v>254</v>
      </c>
      <c r="C58" s="4748"/>
      <c r="D58" s="4748"/>
      <c r="E58" s="4748"/>
      <c r="F58" s="4748"/>
      <c r="G58" s="4748"/>
      <c r="H58" s="4748"/>
      <c r="I58" s="4748"/>
      <c r="J58" s="4748"/>
      <c r="K58" s="4748"/>
      <c r="L58" s="4748"/>
      <c r="M58" s="4748"/>
      <c r="N58" s="4748"/>
      <c r="O58" s="4748"/>
      <c r="P58" s="4748"/>
      <c r="Q58" s="2599"/>
      <c r="R58" s="2599"/>
      <c r="S58" s="2599"/>
    </row>
    <row r="59" spans="2:19" ht="31.7" customHeight="1">
      <c r="Q59" s="2599"/>
      <c r="R59" s="2658"/>
      <c r="S59" s="2599"/>
    </row>
    <row r="60" spans="2:19" s="2154" customFormat="1" ht="64.5" customHeight="1">
      <c r="B60" s="4743" t="s">
        <v>805</v>
      </c>
      <c r="C60" s="4744"/>
      <c r="D60" s="4744"/>
      <c r="E60" s="4744"/>
      <c r="F60" s="4744"/>
      <c r="G60" s="4744"/>
      <c r="H60" s="4744"/>
      <c r="I60" s="4744"/>
      <c r="J60" s="4744"/>
      <c r="K60" s="4744"/>
      <c r="L60" s="4744"/>
      <c r="M60" s="4744"/>
      <c r="N60" s="4744"/>
      <c r="O60" s="4744"/>
      <c r="P60" s="4744"/>
      <c r="Q60" s="2599"/>
      <c r="R60" s="2599"/>
      <c r="S60" s="2599"/>
    </row>
    <row r="61" spans="2:19" s="2154" customFormat="1" ht="9" customHeight="1">
      <c r="Q61" s="2599"/>
      <c r="R61" s="2599"/>
      <c r="S61" s="2599"/>
    </row>
    <row r="62" spans="2:19" ht="11.25" customHeight="1">
      <c r="Q62" s="2599"/>
      <c r="R62" s="2599"/>
      <c r="S62" s="2599"/>
    </row>
    <row r="63" spans="2:19" ht="11.25" customHeight="1"/>
    <row r="64" spans="2:19" ht="11.25" customHeight="1"/>
    <row r="65" ht="11.25" customHeight="1"/>
    <row r="66" ht="11.25" customHeight="1"/>
    <row r="114" spans="5:5">
      <c r="E114" s="1832">
        <v>748108</v>
      </c>
    </row>
  </sheetData>
  <mergeCells count="4">
    <mergeCell ref="B60:P60"/>
    <mergeCell ref="C2:O2"/>
    <mergeCell ref="B3:P3"/>
    <mergeCell ref="B58:P58"/>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L344"/>
  <sheetViews>
    <sheetView topLeftCell="A316" workbookViewId="0">
      <selection activeCell="L99" sqref="L99:R111"/>
    </sheetView>
  </sheetViews>
  <sheetFormatPr defaultColWidth="8.85546875" defaultRowHeight="12.75"/>
  <cols>
    <col min="1" max="1" width="5.85546875" style="3" customWidth="1"/>
    <col min="2" max="2" width="6.42578125" style="3" customWidth="1"/>
    <col min="3" max="3" width="0.7109375" style="3" customWidth="1"/>
    <col min="4" max="4" width="10" style="3" customWidth="1"/>
    <col min="5" max="5" width="5.5703125" style="3" customWidth="1"/>
    <col min="6" max="6" width="4.7109375" style="3" customWidth="1"/>
    <col min="7" max="7" width="8.42578125" style="3" customWidth="1"/>
    <col min="8" max="8" width="4.42578125" style="3" customWidth="1"/>
    <col min="9" max="9" width="5.42578125" style="3" customWidth="1"/>
    <col min="10" max="10" width="4.7109375" style="3" customWidth="1"/>
    <col min="11" max="11" width="5.28515625" style="3" customWidth="1"/>
    <col min="12" max="12" width="4.28515625" style="3" customWidth="1"/>
    <col min="13" max="13" width="6.28515625" style="3" customWidth="1"/>
    <col min="14" max="14" width="5.28515625" style="3" customWidth="1"/>
    <col min="15" max="15" width="6.42578125" style="3" customWidth="1"/>
    <col min="16" max="16" width="7.7109375" style="3" bestFit="1" customWidth="1"/>
    <col min="17" max="17" width="4.5703125" style="3" customWidth="1"/>
    <col min="18" max="18" width="6.7109375" style="3" customWidth="1"/>
    <col min="19" max="19" width="4.7109375" style="3" customWidth="1"/>
    <col min="20" max="20" width="5.42578125" style="3" customWidth="1"/>
    <col min="21" max="21" width="4.85546875" style="3" customWidth="1"/>
    <col min="22" max="22" width="6.42578125" customWidth="1"/>
    <col min="23" max="23" width="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211" t="s">
        <v>41</v>
      </c>
      <c r="B1" s="208"/>
      <c r="C1" s="1278"/>
      <c r="D1" s="4416" t="s">
        <v>255</v>
      </c>
      <c r="E1" s="4762"/>
      <c r="F1" s="4762"/>
      <c r="G1" s="4762"/>
      <c r="H1" s="4762"/>
      <c r="I1" s="4762"/>
      <c r="J1" s="4762"/>
      <c r="K1" s="4762"/>
      <c r="L1" s="4762"/>
      <c r="M1" s="4762"/>
      <c r="N1" s="4762"/>
      <c r="O1" s="4762"/>
      <c r="P1" s="4762"/>
      <c r="Q1" s="4762"/>
      <c r="R1" s="4762"/>
      <c r="S1" s="4762"/>
      <c r="T1" s="4762"/>
      <c r="U1" s="4763"/>
      <c r="V1" s="2"/>
      <c r="W1" s="2"/>
      <c r="X1" s="2"/>
      <c r="Y1" s="2"/>
    </row>
    <row r="2" spans="1:25" ht="25.5" customHeight="1" thickBot="1">
      <c r="A2" s="57"/>
      <c r="B2" s="4707" t="s">
        <v>256</v>
      </c>
      <c r="C2" s="4771"/>
      <c r="D2" s="4771"/>
      <c r="E2" s="4771"/>
      <c r="F2" s="4771"/>
      <c r="G2" s="4771"/>
      <c r="H2" s="4771"/>
      <c r="I2" s="4771"/>
      <c r="J2" s="4771"/>
      <c r="K2" s="4771"/>
      <c r="L2" s="4771"/>
      <c r="M2" s="4771"/>
      <c r="N2" s="4771"/>
      <c r="O2" s="4771"/>
      <c r="P2" s="4771"/>
      <c r="Q2" s="4771"/>
      <c r="R2" s="4771"/>
      <c r="S2" s="4771"/>
      <c r="T2" s="4771"/>
      <c r="U2" s="4472"/>
    </row>
    <row r="3" spans="1:25" s="56" customFormat="1" ht="28.5" customHeight="1" thickBot="1">
      <c r="A3" s="454" t="s">
        <v>104</v>
      </c>
      <c r="B3" s="224" t="s">
        <v>156</v>
      </c>
      <c r="C3" s="1061"/>
      <c r="D3" s="4772" t="s">
        <v>257</v>
      </c>
      <c r="E3" s="4773"/>
      <c r="F3" s="4773"/>
      <c r="G3" s="4773"/>
      <c r="H3" s="4773"/>
      <c r="I3" s="4773"/>
      <c r="J3" s="4773"/>
      <c r="K3" s="4773"/>
      <c r="L3" s="4774"/>
      <c r="M3" s="4767" t="s">
        <v>250</v>
      </c>
      <c r="N3" s="4768"/>
      <c r="O3" s="4768"/>
      <c r="P3" s="4768"/>
      <c r="Q3" s="4768"/>
      <c r="R3" s="4768"/>
      <c r="S3" s="4768"/>
      <c r="T3" s="4768"/>
      <c r="U3" s="4769"/>
    </row>
    <row r="4" spans="1:25" s="56" customFormat="1" ht="33.75" customHeight="1">
      <c r="A4" s="1067"/>
      <c r="B4" s="1066" t="s">
        <v>258</v>
      </c>
      <c r="C4" s="1064"/>
      <c r="D4" s="1072" t="s">
        <v>757</v>
      </c>
      <c r="E4" s="921" t="s">
        <v>260</v>
      </c>
      <c r="F4" s="922" t="s">
        <v>106</v>
      </c>
      <c r="G4" s="923" t="s">
        <v>261</v>
      </c>
      <c r="H4" s="922" t="s">
        <v>106</v>
      </c>
      <c r="I4" s="918" t="s">
        <v>262</v>
      </c>
      <c r="J4" s="924" t="s">
        <v>106</v>
      </c>
      <c r="K4" s="918" t="s">
        <v>263</v>
      </c>
      <c r="L4" s="925" t="s">
        <v>106</v>
      </c>
      <c r="M4" s="1075" t="s">
        <v>264</v>
      </c>
      <c r="N4" s="1069" t="s">
        <v>260</v>
      </c>
      <c r="O4" s="924" t="s">
        <v>106</v>
      </c>
      <c r="P4" s="923" t="s">
        <v>261</v>
      </c>
      <c r="Q4" s="924" t="s">
        <v>106</v>
      </c>
      <c r="R4" s="918" t="s">
        <v>262</v>
      </c>
      <c r="S4" s="924" t="s">
        <v>106</v>
      </c>
      <c r="T4" s="918" t="s">
        <v>263</v>
      </c>
      <c r="U4" s="925" t="s">
        <v>106</v>
      </c>
      <c r="X4" s="50"/>
    </row>
    <row r="5" spans="1:25" ht="13.7" customHeight="1">
      <c r="A5" s="1277" t="s">
        <v>123</v>
      </c>
      <c r="B5" s="745">
        <v>28376</v>
      </c>
      <c r="C5" s="1065"/>
      <c r="D5" s="1073">
        <v>128</v>
      </c>
      <c r="E5" s="920">
        <v>35</v>
      </c>
      <c r="F5" s="230">
        <v>27.34375</v>
      </c>
      <c r="G5" s="41">
        <v>24</v>
      </c>
      <c r="H5" s="231">
        <v>18.75</v>
      </c>
      <c r="I5" s="41">
        <v>61</v>
      </c>
      <c r="J5" s="231">
        <v>47.65625</v>
      </c>
      <c r="K5" s="44">
        <v>8</v>
      </c>
      <c r="L5" s="232">
        <v>6.25</v>
      </c>
      <c r="M5" s="1076">
        <v>668</v>
      </c>
      <c r="N5" s="155">
        <v>318</v>
      </c>
      <c r="O5" s="231">
        <v>47.604790419161674</v>
      </c>
      <c r="P5" s="44">
        <v>67</v>
      </c>
      <c r="Q5" s="231">
        <v>10.029940119760479</v>
      </c>
      <c r="R5" s="112">
        <v>244</v>
      </c>
      <c r="S5" s="231">
        <v>36.526946107784433</v>
      </c>
      <c r="T5" s="112">
        <v>39</v>
      </c>
      <c r="U5" s="232">
        <v>5.8383233532934131</v>
      </c>
      <c r="V5" s="216"/>
    </row>
    <row r="6" spans="1:25" ht="13.7" customHeight="1">
      <c r="A6" s="1277" t="s">
        <v>127</v>
      </c>
      <c r="B6" s="747">
        <v>28150</v>
      </c>
      <c r="C6" s="154"/>
      <c r="D6" s="1074">
        <v>129</v>
      </c>
      <c r="E6" s="132">
        <v>41</v>
      </c>
      <c r="F6" s="233">
        <v>31.782945736434108</v>
      </c>
      <c r="G6" s="41">
        <v>22</v>
      </c>
      <c r="H6" s="231">
        <v>17.054263565891471</v>
      </c>
      <c r="I6" s="41">
        <v>57</v>
      </c>
      <c r="J6" s="234">
        <v>44.186046511627907</v>
      </c>
      <c r="K6" s="44">
        <v>9</v>
      </c>
      <c r="L6" s="232">
        <v>6.9767441860465116</v>
      </c>
      <c r="M6" s="1077">
        <v>744</v>
      </c>
      <c r="N6" s="155">
        <v>375</v>
      </c>
      <c r="O6" s="231">
        <v>50.403225806451616</v>
      </c>
      <c r="P6" s="112">
        <v>76</v>
      </c>
      <c r="Q6" s="235">
        <v>10.21505376344086</v>
      </c>
      <c r="R6" s="112">
        <v>259</v>
      </c>
      <c r="S6" s="231">
        <v>34.811827956989248</v>
      </c>
      <c r="T6" s="44">
        <v>34</v>
      </c>
      <c r="U6" s="232">
        <v>4.56989247311828</v>
      </c>
      <c r="V6" s="216"/>
    </row>
    <row r="7" spans="1:25" ht="13.7" customHeight="1">
      <c r="A7" s="1277" t="s">
        <v>421</v>
      </c>
      <c r="B7" s="747">
        <v>28255</v>
      </c>
      <c r="C7" s="154"/>
      <c r="D7" s="1074">
        <v>134</v>
      </c>
      <c r="E7" s="132">
        <v>43</v>
      </c>
      <c r="F7" s="233">
        <v>32.089552238805972</v>
      </c>
      <c r="G7" s="41">
        <v>20</v>
      </c>
      <c r="H7" s="231">
        <v>14.925373134328357</v>
      </c>
      <c r="I7" s="41">
        <v>63</v>
      </c>
      <c r="J7" s="234">
        <v>47.014925373134332</v>
      </c>
      <c r="K7" s="44">
        <v>8</v>
      </c>
      <c r="L7" s="232">
        <v>5.9701492537313428</v>
      </c>
      <c r="M7" s="1077">
        <v>826</v>
      </c>
      <c r="N7" s="155">
        <v>429</v>
      </c>
      <c r="O7" s="231">
        <v>51.937046004842614</v>
      </c>
      <c r="P7" s="112">
        <v>79</v>
      </c>
      <c r="Q7" s="235">
        <v>9.5641646489104115</v>
      </c>
      <c r="R7" s="112">
        <v>286</v>
      </c>
      <c r="S7" s="231">
        <v>34.624697336561745</v>
      </c>
      <c r="T7" s="44">
        <v>32</v>
      </c>
      <c r="U7" s="232">
        <v>3.87409200968523</v>
      </c>
      <c r="V7" s="216"/>
    </row>
    <row r="8" spans="1:25" ht="13.7" customHeight="1">
      <c r="A8" s="1277" t="s">
        <v>479</v>
      </c>
      <c r="B8" s="747">
        <v>27870</v>
      </c>
      <c r="C8" s="154"/>
      <c r="D8" s="1074">
        <v>179</v>
      </c>
      <c r="E8" s="132">
        <v>92</v>
      </c>
      <c r="F8" s="233">
        <v>51.396648044692739</v>
      </c>
      <c r="G8" s="41">
        <v>22</v>
      </c>
      <c r="H8" s="231">
        <v>12.290502793296088</v>
      </c>
      <c r="I8" s="41">
        <v>80</v>
      </c>
      <c r="J8" s="234">
        <v>44.692737430167597</v>
      </c>
      <c r="K8" s="44">
        <v>15</v>
      </c>
      <c r="L8" s="232">
        <v>8.3798882681564244</v>
      </c>
      <c r="M8" s="1077">
        <v>819</v>
      </c>
      <c r="N8" s="155">
        <v>431</v>
      </c>
      <c r="O8" s="231">
        <v>52.62515262515263</v>
      </c>
      <c r="P8" s="112">
        <v>79</v>
      </c>
      <c r="Q8" s="235">
        <v>9.6459096459096472</v>
      </c>
      <c r="R8" s="112">
        <v>280</v>
      </c>
      <c r="S8" s="231">
        <v>34.188034188034187</v>
      </c>
      <c r="T8" s="44">
        <v>29</v>
      </c>
      <c r="U8" s="232">
        <v>3.5409035409035408</v>
      </c>
      <c r="V8" s="216"/>
    </row>
    <row r="9" spans="1:25" ht="13.7" customHeight="1">
      <c r="A9" s="534" t="s">
        <v>526</v>
      </c>
      <c r="B9" s="746">
        <v>27351</v>
      </c>
      <c r="C9" s="156"/>
      <c r="D9" s="1071">
        <v>180</v>
      </c>
      <c r="E9" s="126">
        <v>59</v>
      </c>
      <c r="F9" s="225">
        <v>51.396648044692739</v>
      </c>
      <c r="G9" s="31">
        <v>23</v>
      </c>
      <c r="H9" s="226">
        <v>12.777777777777777</v>
      </c>
      <c r="I9" s="31">
        <v>83</v>
      </c>
      <c r="J9" s="227">
        <v>46.111111111111114</v>
      </c>
      <c r="K9" s="34">
        <v>15</v>
      </c>
      <c r="L9" s="229">
        <v>8.3333333333333321</v>
      </c>
      <c r="M9" s="1059">
        <v>813</v>
      </c>
      <c r="N9" s="152">
        <v>433</v>
      </c>
      <c r="O9" s="226">
        <v>53.25953259532595</v>
      </c>
      <c r="P9" s="113">
        <v>74</v>
      </c>
      <c r="Q9" s="228">
        <v>9.1020910209102102</v>
      </c>
      <c r="R9" s="113">
        <v>277</v>
      </c>
      <c r="S9" s="226">
        <v>34.071340713407132</v>
      </c>
      <c r="T9" s="34">
        <v>29</v>
      </c>
      <c r="U9" s="229">
        <v>3.5670356703567037</v>
      </c>
      <c r="V9" s="216"/>
    </row>
    <row r="10" spans="1:25" ht="13.7" customHeight="1">
      <c r="A10" s="534" t="s">
        <v>484</v>
      </c>
      <c r="B10" s="746">
        <v>27400</v>
      </c>
      <c r="C10" s="156"/>
      <c r="D10" s="1071">
        <v>180</v>
      </c>
      <c r="E10" s="126">
        <v>60</v>
      </c>
      <c r="F10" s="1079">
        <v>33.333333333333329</v>
      </c>
      <c r="G10" s="31">
        <v>24</v>
      </c>
      <c r="H10" s="226">
        <v>13.333333333333334</v>
      </c>
      <c r="I10" s="31">
        <v>81</v>
      </c>
      <c r="J10" s="227">
        <v>45</v>
      </c>
      <c r="K10" s="34">
        <v>15</v>
      </c>
      <c r="L10" s="229">
        <v>8.3333333333333321</v>
      </c>
      <c r="M10" s="1059">
        <v>824</v>
      </c>
      <c r="N10" s="152">
        <v>437</v>
      </c>
      <c r="O10" s="226">
        <v>53.033980582524279</v>
      </c>
      <c r="P10" s="113">
        <v>74</v>
      </c>
      <c r="Q10" s="228">
        <v>8.9805825242718456</v>
      </c>
      <c r="R10" s="113">
        <v>283</v>
      </c>
      <c r="S10" s="226">
        <v>34.344660194174757</v>
      </c>
      <c r="T10" s="34">
        <v>30</v>
      </c>
      <c r="U10" s="229">
        <v>3.6407766990291259</v>
      </c>
      <c r="V10" s="216"/>
      <c r="Y10" s="20"/>
    </row>
    <row r="11" spans="1:25" ht="13.7" customHeight="1">
      <c r="A11" s="534" t="s">
        <v>498</v>
      </c>
      <c r="B11" s="746">
        <v>27387</v>
      </c>
      <c r="C11" s="156"/>
      <c r="D11" s="1071">
        <v>180</v>
      </c>
      <c r="E11" s="126">
        <v>61</v>
      </c>
      <c r="F11" s="225">
        <v>33.888888888888893</v>
      </c>
      <c r="G11" s="31">
        <v>24</v>
      </c>
      <c r="H11" s="226">
        <v>13.333333333333334</v>
      </c>
      <c r="I11" s="31">
        <v>80</v>
      </c>
      <c r="J11" s="227">
        <v>44.444444444444443</v>
      </c>
      <c r="K11" s="34">
        <v>15</v>
      </c>
      <c r="L11" s="229">
        <v>8.3333333333333321</v>
      </c>
      <c r="M11" s="1059">
        <v>839</v>
      </c>
      <c r="N11" s="152">
        <v>451</v>
      </c>
      <c r="O11" s="226">
        <v>53.754469606674618</v>
      </c>
      <c r="P11" s="113">
        <v>72</v>
      </c>
      <c r="Q11" s="228">
        <v>8.5816448152562579</v>
      </c>
      <c r="R11" s="113">
        <v>286</v>
      </c>
      <c r="S11" s="226">
        <v>34.088200238379024</v>
      </c>
      <c r="T11" s="34">
        <v>30</v>
      </c>
      <c r="U11" s="229">
        <v>3.5756853396901072</v>
      </c>
      <c r="V11" s="216"/>
      <c r="W11" s="216"/>
    </row>
    <row r="12" spans="1:25" ht="13.7" customHeight="1">
      <c r="A12" s="1277" t="s">
        <v>428</v>
      </c>
      <c r="B12" s="747">
        <v>27308</v>
      </c>
      <c r="C12" s="154"/>
      <c r="D12" s="1074">
        <v>178</v>
      </c>
      <c r="E12" s="132">
        <v>60</v>
      </c>
      <c r="F12" s="233">
        <v>33.707865168539328</v>
      </c>
      <c r="G12" s="41">
        <v>24</v>
      </c>
      <c r="H12" s="231">
        <v>13.48314606741573</v>
      </c>
      <c r="I12" s="41">
        <v>79</v>
      </c>
      <c r="J12" s="234">
        <v>44.382022471910112</v>
      </c>
      <c r="K12" s="44">
        <v>15</v>
      </c>
      <c r="L12" s="232">
        <v>8.4269662921348321</v>
      </c>
      <c r="M12" s="1077">
        <v>843</v>
      </c>
      <c r="N12" s="155">
        <v>454</v>
      </c>
      <c r="O12" s="231">
        <v>53.855278766310796</v>
      </c>
      <c r="P12" s="112">
        <v>74</v>
      </c>
      <c r="Q12" s="235">
        <v>8.7781731909845782</v>
      </c>
      <c r="R12" s="112">
        <v>285</v>
      </c>
      <c r="S12" s="231">
        <v>33.807829181494661</v>
      </c>
      <c r="T12" s="44">
        <v>30</v>
      </c>
      <c r="U12" s="232">
        <v>3.5587188612099649</v>
      </c>
      <c r="V12" s="216"/>
      <c r="W12" s="216"/>
      <c r="X12" s="216"/>
    </row>
    <row r="13" spans="1:25" ht="13.7" customHeight="1">
      <c r="A13" s="534" t="s">
        <v>416</v>
      </c>
      <c r="B13" s="746">
        <v>27030</v>
      </c>
      <c r="C13" s="156"/>
      <c r="D13" s="1071">
        <v>174</v>
      </c>
      <c r="E13" s="126">
        <v>63</v>
      </c>
      <c r="F13" s="225">
        <v>36.206896551724135</v>
      </c>
      <c r="G13" s="31">
        <v>23</v>
      </c>
      <c r="H13" s="226">
        <v>13.218390804597702</v>
      </c>
      <c r="I13" s="31">
        <v>77</v>
      </c>
      <c r="J13" s="227">
        <v>44.252873563218394</v>
      </c>
      <c r="K13" s="34">
        <v>11</v>
      </c>
      <c r="L13" s="229">
        <v>6.3218390804597711</v>
      </c>
      <c r="M13" s="1059">
        <v>840</v>
      </c>
      <c r="N13" s="152">
        <v>453</v>
      </c>
      <c r="O13" s="226">
        <v>53.928571428571423</v>
      </c>
      <c r="P13" s="113">
        <v>72</v>
      </c>
      <c r="Q13" s="228">
        <v>8.5714285714285712</v>
      </c>
      <c r="R13" s="113">
        <v>285</v>
      </c>
      <c r="S13" s="226">
        <v>33.928571428571431</v>
      </c>
      <c r="T13" s="34">
        <v>30</v>
      </c>
      <c r="U13" s="229">
        <v>3.5714285714285712</v>
      </c>
      <c r="V13" s="216"/>
      <c r="W13" s="216"/>
      <c r="X13" s="216"/>
    </row>
    <row r="14" spans="1:25" ht="13.7" customHeight="1">
      <c r="A14" s="534" t="s">
        <v>211</v>
      </c>
      <c r="B14" s="746">
        <v>27046</v>
      </c>
      <c r="C14" s="156"/>
      <c r="D14" s="1071">
        <v>183</v>
      </c>
      <c r="E14" s="126">
        <v>67</v>
      </c>
      <c r="F14" s="225">
        <v>36.612021857923501</v>
      </c>
      <c r="G14" s="31">
        <v>24</v>
      </c>
      <c r="H14" s="226">
        <v>13.114754098360656</v>
      </c>
      <c r="I14" s="31">
        <v>81</v>
      </c>
      <c r="J14" s="227">
        <v>44.26229508196721</v>
      </c>
      <c r="K14" s="34">
        <v>11</v>
      </c>
      <c r="L14" s="229">
        <v>6.0109289617486334</v>
      </c>
      <c r="M14" s="1059">
        <v>862</v>
      </c>
      <c r="N14" s="152">
        <v>472</v>
      </c>
      <c r="O14" s="226">
        <v>54.756380510440842</v>
      </c>
      <c r="P14" s="113">
        <v>74</v>
      </c>
      <c r="Q14" s="228">
        <v>8.5846867749419946</v>
      </c>
      <c r="R14" s="113">
        <v>287</v>
      </c>
      <c r="S14" s="226">
        <v>33.294663573085849</v>
      </c>
      <c r="T14" s="34">
        <v>29</v>
      </c>
      <c r="U14" s="229">
        <v>3.3642691415313224</v>
      </c>
      <c r="V14" s="216"/>
      <c r="W14" s="216"/>
      <c r="X14" s="216"/>
    </row>
    <row r="15" spans="1:25" ht="13.7" customHeight="1">
      <c r="A15" s="534" t="s">
        <v>332</v>
      </c>
      <c r="B15" s="746">
        <v>27106</v>
      </c>
      <c r="C15" s="156"/>
      <c r="D15" s="1071">
        <v>184</v>
      </c>
      <c r="E15" s="126">
        <v>65</v>
      </c>
      <c r="F15" s="225">
        <v>35.326086956521742</v>
      </c>
      <c r="G15" s="31">
        <v>25</v>
      </c>
      <c r="H15" s="226">
        <v>13.586956521739129</v>
      </c>
      <c r="I15" s="31">
        <v>83</v>
      </c>
      <c r="J15" s="227">
        <v>45.108695652173914</v>
      </c>
      <c r="K15" s="34">
        <v>11</v>
      </c>
      <c r="L15" s="229">
        <v>5.9782608695652177</v>
      </c>
      <c r="M15" s="1059">
        <v>882</v>
      </c>
      <c r="N15" s="152">
        <v>480</v>
      </c>
      <c r="O15" s="226">
        <v>54.421768707482997</v>
      </c>
      <c r="P15" s="113">
        <v>74</v>
      </c>
      <c r="Q15" s="228">
        <v>8.3900226757369616</v>
      </c>
      <c r="R15" s="113">
        <v>297</v>
      </c>
      <c r="S15" s="226">
        <v>33.673469387755098</v>
      </c>
      <c r="T15" s="34">
        <v>31</v>
      </c>
      <c r="U15" s="229">
        <v>3.5147392290249435</v>
      </c>
      <c r="V15" s="216"/>
      <c r="W15" s="216"/>
      <c r="X15" s="216"/>
    </row>
    <row r="16" spans="1:25" ht="13.7" customHeight="1">
      <c r="A16" s="1277" t="s">
        <v>551</v>
      </c>
      <c r="B16" s="747">
        <v>26990</v>
      </c>
      <c r="C16" s="154"/>
      <c r="D16" s="1074">
        <v>182</v>
      </c>
      <c r="E16" s="132">
        <v>64</v>
      </c>
      <c r="F16" s="233">
        <v>35.164835164835168</v>
      </c>
      <c r="G16" s="41">
        <v>26</v>
      </c>
      <c r="H16" s="231">
        <v>14.285714285714285</v>
      </c>
      <c r="I16" s="41">
        <v>79</v>
      </c>
      <c r="J16" s="234">
        <v>43.406593406593409</v>
      </c>
      <c r="K16" s="44">
        <v>13</v>
      </c>
      <c r="L16" s="232">
        <v>7.1428571428571423</v>
      </c>
      <c r="M16" s="1077">
        <v>889</v>
      </c>
      <c r="N16" s="155">
        <v>491</v>
      </c>
      <c r="O16" s="231">
        <v>55.230596175478063</v>
      </c>
      <c r="P16" s="112">
        <v>75</v>
      </c>
      <c r="Q16" s="235">
        <v>8.4364454443194603</v>
      </c>
      <c r="R16" s="41">
        <v>292</v>
      </c>
      <c r="S16" s="231">
        <v>32.845894263217097</v>
      </c>
      <c r="T16" s="44">
        <v>31</v>
      </c>
      <c r="U16" s="232">
        <v>3.4870641169853771</v>
      </c>
      <c r="V16" s="216"/>
      <c r="W16" s="216"/>
      <c r="X16" s="216"/>
    </row>
    <row r="17" spans="1:24" ht="13.7" customHeight="1">
      <c r="A17" s="1068" t="s">
        <v>603</v>
      </c>
      <c r="B17" s="876">
        <v>26761</v>
      </c>
      <c r="C17" s="1019"/>
      <c r="D17" s="1070">
        <f>E17+G17+I17+K17</f>
        <v>185</v>
      </c>
      <c r="E17" s="152">
        <v>64</v>
      </c>
      <c r="F17" s="1078">
        <f t="shared" ref="F17:F23" si="0">SUM(E17/D17*100)</f>
        <v>34.594594594594597</v>
      </c>
      <c r="G17" s="107">
        <v>26</v>
      </c>
      <c r="H17" s="1060">
        <f t="shared" ref="H17:H23" si="1">SUM(G17/D17*100)</f>
        <v>14.054054054054054</v>
      </c>
      <c r="I17" s="107">
        <v>81</v>
      </c>
      <c r="J17" s="1060">
        <f t="shared" ref="J17:J23" si="2">SUM(I17/D17*100)</f>
        <v>43.78378378378379</v>
      </c>
      <c r="K17" s="107">
        <v>14</v>
      </c>
      <c r="L17" s="1058">
        <f t="shared" ref="L17:L23" si="3">SUM(K17/D17*100)</f>
        <v>7.5675675675675684</v>
      </c>
      <c r="M17" s="1059">
        <f>N17+P17+R17+T17</f>
        <v>893</v>
      </c>
      <c r="N17" s="152">
        <v>493</v>
      </c>
      <c r="O17" s="1060">
        <f t="shared" ref="O17:O23" si="4">SUM(N17/M17*100)</f>
        <v>55.20716685330347</v>
      </c>
      <c r="P17" s="31">
        <v>75</v>
      </c>
      <c r="Q17" s="228">
        <f t="shared" ref="Q17:Q23" si="5">SUM(P17/M17*100)</f>
        <v>8.3986562150055999</v>
      </c>
      <c r="R17" s="31">
        <v>295</v>
      </c>
      <c r="S17" s="1060">
        <f t="shared" ref="S17:S23" si="6">SUM(R17/M17*100)</f>
        <v>33.034714445688692</v>
      </c>
      <c r="T17" s="181">
        <v>30</v>
      </c>
      <c r="U17" s="1058">
        <f t="shared" ref="U17:U23" si="7">SUM(T17/M17*100)</f>
        <v>3.3594624860022395</v>
      </c>
      <c r="V17" s="216"/>
      <c r="W17" s="216"/>
      <c r="X17" s="216"/>
    </row>
    <row r="18" spans="1:24" ht="13.7" customHeight="1">
      <c r="A18" s="534" t="s">
        <v>641</v>
      </c>
      <c r="B18" s="746">
        <v>26815</v>
      </c>
      <c r="C18" s="156"/>
      <c r="D18" s="1071">
        <v>184</v>
      </c>
      <c r="E18" s="152">
        <v>65</v>
      </c>
      <c r="F18" s="1079">
        <f t="shared" si="0"/>
        <v>35.326086956521742</v>
      </c>
      <c r="G18" s="34">
        <v>26</v>
      </c>
      <c r="H18" s="228">
        <f t="shared" si="1"/>
        <v>14.130434782608695</v>
      </c>
      <c r="I18" s="31">
        <v>79</v>
      </c>
      <c r="J18" s="228">
        <f t="shared" si="2"/>
        <v>42.934782608695656</v>
      </c>
      <c r="K18" s="31">
        <v>14</v>
      </c>
      <c r="L18" s="229">
        <f t="shared" si="3"/>
        <v>7.608695652173914</v>
      </c>
      <c r="M18" s="1059">
        <v>914</v>
      </c>
      <c r="N18" s="152">
        <v>500</v>
      </c>
      <c r="O18" s="228">
        <f t="shared" si="4"/>
        <v>54.704595185995622</v>
      </c>
      <c r="P18" s="31">
        <v>78</v>
      </c>
      <c r="Q18" s="228">
        <f t="shared" si="5"/>
        <v>8.5339168490153181</v>
      </c>
      <c r="R18" s="31">
        <v>305</v>
      </c>
      <c r="S18" s="228">
        <f t="shared" si="6"/>
        <v>33.369803063457333</v>
      </c>
      <c r="T18" s="31">
        <v>31</v>
      </c>
      <c r="U18" s="229">
        <f t="shared" si="7"/>
        <v>3.391684901531729</v>
      </c>
      <c r="V18" s="216"/>
      <c r="W18" s="216"/>
      <c r="X18" s="216"/>
    </row>
    <row r="19" spans="1:24" ht="13.7" customHeight="1">
      <c r="A19" s="534" t="s">
        <v>654</v>
      </c>
      <c r="B19" s="746">
        <v>26829</v>
      </c>
      <c r="C19" s="156"/>
      <c r="D19" s="1071">
        <v>181</v>
      </c>
      <c r="E19" s="152">
        <v>64</v>
      </c>
      <c r="F19" s="1079">
        <f t="shared" si="0"/>
        <v>35.359116022099442</v>
      </c>
      <c r="G19" s="34">
        <v>25</v>
      </c>
      <c r="H19" s="228">
        <f t="shared" si="1"/>
        <v>13.812154696132598</v>
      </c>
      <c r="I19" s="31">
        <v>80</v>
      </c>
      <c r="J19" s="228">
        <f t="shared" si="2"/>
        <v>44.19889502762431</v>
      </c>
      <c r="K19" s="31">
        <v>12</v>
      </c>
      <c r="L19" s="229">
        <f t="shared" si="3"/>
        <v>6.6298342541436464</v>
      </c>
      <c r="M19" s="1059">
        <v>918</v>
      </c>
      <c r="N19" s="152">
        <v>511</v>
      </c>
      <c r="O19" s="228">
        <f t="shared" si="4"/>
        <v>55.664488017429193</v>
      </c>
      <c r="P19" s="113">
        <v>79</v>
      </c>
      <c r="Q19" s="228">
        <f t="shared" si="5"/>
        <v>8.60566448801743</v>
      </c>
      <c r="R19" s="113">
        <v>299</v>
      </c>
      <c r="S19" s="228">
        <f t="shared" si="6"/>
        <v>32.570806100217865</v>
      </c>
      <c r="T19" s="31">
        <v>29</v>
      </c>
      <c r="U19" s="229">
        <f t="shared" si="7"/>
        <v>3.159041394335512</v>
      </c>
      <c r="V19" s="216"/>
      <c r="W19" s="216"/>
      <c r="X19" s="216"/>
    </row>
    <row r="20" spans="1:24" ht="13.7" customHeight="1">
      <c r="A20" s="1275" t="s">
        <v>655</v>
      </c>
      <c r="B20" s="747">
        <v>26698</v>
      </c>
      <c r="C20" s="154"/>
      <c r="D20" s="1074">
        <v>178</v>
      </c>
      <c r="E20" s="155">
        <v>64</v>
      </c>
      <c r="F20" s="230">
        <f t="shared" si="0"/>
        <v>35.955056179775283</v>
      </c>
      <c r="G20" s="44">
        <v>26</v>
      </c>
      <c r="H20" s="235">
        <f t="shared" si="1"/>
        <v>14.606741573033707</v>
      </c>
      <c r="I20" s="41">
        <v>76</v>
      </c>
      <c r="J20" s="235">
        <f t="shared" si="2"/>
        <v>42.696629213483142</v>
      </c>
      <c r="K20" s="41">
        <v>12</v>
      </c>
      <c r="L20" s="232">
        <f t="shared" si="3"/>
        <v>6.7415730337078648</v>
      </c>
      <c r="M20" s="1077">
        <v>935</v>
      </c>
      <c r="N20" s="155">
        <v>516</v>
      </c>
      <c r="O20" s="235">
        <f t="shared" si="4"/>
        <v>55.18716577540107</v>
      </c>
      <c r="P20" s="112">
        <v>82</v>
      </c>
      <c r="Q20" s="235">
        <f t="shared" si="5"/>
        <v>8.7700534759358302</v>
      </c>
      <c r="R20" s="112">
        <v>307</v>
      </c>
      <c r="S20" s="235">
        <f t="shared" si="6"/>
        <v>32.834224598930483</v>
      </c>
      <c r="T20" s="41">
        <v>30</v>
      </c>
      <c r="U20" s="232">
        <f t="shared" si="7"/>
        <v>3.2085561497326207</v>
      </c>
      <c r="V20" s="216"/>
      <c r="W20" s="216"/>
      <c r="X20" s="216"/>
    </row>
    <row r="21" spans="1:24" ht="13.7" customHeight="1">
      <c r="A21" s="1068" t="s">
        <v>705</v>
      </c>
      <c r="B21" s="876">
        <v>26496</v>
      </c>
      <c r="C21" s="1520"/>
      <c r="D21" s="1619">
        <v>177</v>
      </c>
      <c r="E21" s="152">
        <v>62</v>
      </c>
      <c r="F21" s="1079">
        <f t="shared" si="0"/>
        <v>35.028248587570623</v>
      </c>
      <c r="G21" s="34">
        <v>27</v>
      </c>
      <c r="H21" s="228">
        <f t="shared" si="1"/>
        <v>15.254237288135593</v>
      </c>
      <c r="I21" s="31">
        <v>76</v>
      </c>
      <c r="J21" s="228">
        <f t="shared" si="2"/>
        <v>42.93785310734463</v>
      </c>
      <c r="K21" s="31">
        <v>12</v>
      </c>
      <c r="L21" s="229">
        <f t="shared" si="3"/>
        <v>6.7796610169491522</v>
      </c>
      <c r="M21" s="1619">
        <v>937</v>
      </c>
      <c r="N21" s="152">
        <v>518</v>
      </c>
      <c r="O21" s="1057">
        <f t="shared" si="4"/>
        <v>55.282817502668088</v>
      </c>
      <c r="P21" s="113">
        <v>85</v>
      </c>
      <c r="Q21" s="228">
        <f t="shared" si="5"/>
        <v>9.0715048025613658</v>
      </c>
      <c r="R21" s="113">
        <v>305</v>
      </c>
      <c r="S21" s="228">
        <f t="shared" si="6"/>
        <v>32.550693703308433</v>
      </c>
      <c r="T21" s="31">
        <v>29</v>
      </c>
      <c r="U21" s="229">
        <f t="shared" si="7"/>
        <v>3.0949839914621133</v>
      </c>
      <c r="V21" s="216"/>
      <c r="W21" s="216"/>
      <c r="X21" s="216"/>
    </row>
    <row r="22" spans="1:24" ht="13.7" customHeight="1">
      <c r="A22" s="534" t="s">
        <v>723</v>
      </c>
      <c r="B22" s="746">
        <v>26620</v>
      </c>
      <c r="C22" s="156"/>
      <c r="D22" s="1071">
        <v>185</v>
      </c>
      <c r="E22" s="152">
        <v>64</v>
      </c>
      <c r="F22" s="1079">
        <f t="shared" si="0"/>
        <v>34.594594594594597</v>
      </c>
      <c r="G22" s="31">
        <v>30</v>
      </c>
      <c r="H22" s="226">
        <f t="shared" si="1"/>
        <v>16.216216216216218</v>
      </c>
      <c r="I22" s="31">
        <v>78</v>
      </c>
      <c r="J22" s="228">
        <f t="shared" si="2"/>
        <v>42.162162162162161</v>
      </c>
      <c r="K22" s="31">
        <v>13</v>
      </c>
      <c r="L22" s="229">
        <f t="shared" si="3"/>
        <v>7.0270270270270272</v>
      </c>
      <c r="M22" s="1059">
        <v>954</v>
      </c>
      <c r="N22" s="126">
        <v>529</v>
      </c>
      <c r="O22" s="228">
        <f t="shared" si="4"/>
        <v>55.450733752620543</v>
      </c>
      <c r="P22" s="31">
        <v>88</v>
      </c>
      <c r="Q22" s="226">
        <f t="shared" si="5"/>
        <v>9.2243186582809216</v>
      </c>
      <c r="R22" s="31">
        <v>309</v>
      </c>
      <c r="S22" s="228">
        <f t="shared" si="6"/>
        <v>32.389937106918239</v>
      </c>
      <c r="T22" s="31">
        <v>28</v>
      </c>
      <c r="U22" s="229">
        <f t="shared" si="7"/>
        <v>2.9350104821802936</v>
      </c>
      <c r="V22" s="216"/>
      <c r="W22" s="216"/>
      <c r="X22" s="216"/>
    </row>
    <row r="23" spans="1:24" ht="13.7" customHeight="1">
      <c r="A23" s="534" t="s">
        <v>724</v>
      </c>
      <c r="B23" s="746">
        <v>26630</v>
      </c>
      <c r="C23" s="156"/>
      <c r="D23" s="1071">
        <v>185</v>
      </c>
      <c r="E23" s="152">
        <v>65</v>
      </c>
      <c r="F23" s="1079">
        <f t="shared" si="0"/>
        <v>35.135135135135137</v>
      </c>
      <c r="G23" s="31">
        <v>30</v>
      </c>
      <c r="H23" s="226">
        <f t="shared" si="1"/>
        <v>16.216216216216218</v>
      </c>
      <c r="I23" s="31">
        <v>77</v>
      </c>
      <c r="J23" s="237">
        <f t="shared" si="2"/>
        <v>41.621621621621621</v>
      </c>
      <c r="K23" s="31">
        <v>13</v>
      </c>
      <c r="L23" s="229">
        <f t="shared" si="3"/>
        <v>7.0270270270270272</v>
      </c>
      <c r="M23" s="1059">
        <v>969</v>
      </c>
      <c r="N23" s="152">
        <v>539</v>
      </c>
      <c r="O23" s="228">
        <f t="shared" si="4"/>
        <v>55.624355005159956</v>
      </c>
      <c r="P23" s="113">
        <v>90</v>
      </c>
      <c r="Q23" s="228">
        <f t="shared" si="5"/>
        <v>9.2879256965944279</v>
      </c>
      <c r="R23" s="113">
        <v>312</v>
      </c>
      <c r="S23" s="228">
        <f t="shared" si="6"/>
        <v>32.198142414860683</v>
      </c>
      <c r="T23" s="31">
        <v>28</v>
      </c>
      <c r="U23" s="229">
        <f t="shared" si="7"/>
        <v>2.8895768833849327</v>
      </c>
      <c r="V23" s="216"/>
      <c r="W23" s="216"/>
      <c r="X23" s="216"/>
    </row>
    <row r="24" spans="1:24" ht="13.7" customHeight="1">
      <c r="A24" s="1275" t="s">
        <v>725</v>
      </c>
      <c r="B24" s="747">
        <v>26263</v>
      </c>
      <c r="C24" s="154"/>
      <c r="D24" s="1074">
        <v>190</v>
      </c>
      <c r="E24" s="1779">
        <v>64</v>
      </c>
      <c r="F24" s="230">
        <f t="shared" ref="F24:F29" si="8">SUM(E24/D24*100)</f>
        <v>33.684210526315788</v>
      </c>
      <c r="G24" s="41">
        <v>31</v>
      </c>
      <c r="H24" s="231">
        <f t="shared" ref="H24:H29" si="9">SUM(G24/D24*100)</f>
        <v>16.315789473684212</v>
      </c>
      <c r="I24" s="41">
        <v>81</v>
      </c>
      <c r="J24" s="283">
        <f t="shared" ref="J24:J29" si="10">SUM(I24/D24*100)</f>
        <v>42.631578947368418</v>
      </c>
      <c r="K24" s="41">
        <v>14</v>
      </c>
      <c r="L24" s="232">
        <f t="shared" ref="L24:L29" si="11">SUM(K24/D24*100)</f>
        <v>7.3684210526315779</v>
      </c>
      <c r="M24" s="1077">
        <v>973</v>
      </c>
      <c r="N24" s="1779">
        <v>549</v>
      </c>
      <c r="O24" s="235">
        <f t="shared" ref="O24:O29" si="12">SUM(N24/M24*100)</f>
        <v>56.423432682425492</v>
      </c>
      <c r="P24" s="1776">
        <v>91</v>
      </c>
      <c r="Q24" s="235">
        <f t="shared" ref="Q24:Q29" si="13">SUM(P24/M24*100)</f>
        <v>9.3525179856115113</v>
      </c>
      <c r="R24" s="1776">
        <v>304</v>
      </c>
      <c r="S24" s="235">
        <f t="shared" ref="S24:S29" si="14">SUM(R24/M24*100)</f>
        <v>31.243576567317575</v>
      </c>
      <c r="T24" s="41">
        <v>29</v>
      </c>
      <c r="U24" s="232">
        <f t="shared" ref="U24:U29" si="15">SUM(T24/M24*100)</f>
        <v>2.9804727646454263</v>
      </c>
      <c r="V24" s="216"/>
      <c r="W24" s="216"/>
      <c r="X24" s="216"/>
    </row>
    <row r="25" spans="1:24" ht="13.7" customHeight="1">
      <c r="A25" s="1068" t="s">
        <v>746</v>
      </c>
      <c r="B25" s="876">
        <v>25964</v>
      </c>
      <c r="C25" s="1520"/>
      <c r="D25" s="1619">
        <f>SUM(E25,G25,I25,K25)</f>
        <v>191</v>
      </c>
      <c r="E25" s="2045">
        <v>64</v>
      </c>
      <c r="F25" s="1079">
        <f t="shared" si="8"/>
        <v>33.507853403141361</v>
      </c>
      <c r="G25" s="2039">
        <v>29</v>
      </c>
      <c r="H25" s="228">
        <f t="shared" si="9"/>
        <v>15.183246073298429</v>
      </c>
      <c r="I25" s="31">
        <v>83</v>
      </c>
      <c r="J25" s="228">
        <f t="shared" si="10"/>
        <v>43.455497382198956</v>
      </c>
      <c r="K25" s="31">
        <v>15</v>
      </c>
      <c r="L25" s="229">
        <f t="shared" si="11"/>
        <v>7.8534031413612562</v>
      </c>
      <c r="M25" s="1619">
        <f>SUM(N25,P25,R25,T25)</f>
        <v>967</v>
      </c>
      <c r="N25" s="2045">
        <v>544</v>
      </c>
      <c r="O25" s="1057">
        <f t="shared" si="12"/>
        <v>56.256463288521196</v>
      </c>
      <c r="P25" s="2038">
        <v>94</v>
      </c>
      <c r="Q25" s="228">
        <f t="shared" si="13"/>
        <v>9.7207859358841784</v>
      </c>
      <c r="R25" s="2038">
        <v>301</v>
      </c>
      <c r="S25" s="228">
        <f t="shared" si="14"/>
        <v>31.127197518097212</v>
      </c>
      <c r="T25" s="31">
        <v>28</v>
      </c>
      <c r="U25" s="229">
        <f t="shared" si="15"/>
        <v>2.8955532574974145</v>
      </c>
      <c r="V25" s="216"/>
      <c r="W25" s="216"/>
      <c r="X25" s="216"/>
    </row>
    <row r="26" spans="1:24" ht="13.7" customHeight="1">
      <c r="A26" s="534" t="s">
        <v>747</v>
      </c>
      <c r="B26" s="746">
        <v>25995</v>
      </c>
      <c r="C26" s="156"/>
      <c r="D26" s="1071">
        <v>192</v>
      </c>
      <c r="E26" s="2045">
        <v>67</v>
      </c>
      <c r="F26" s="1079">
        <f t="shared" si="8"/>
        <v>34.895833333333329</v>
      </c>
      <c r="G26" s="31">
        <v>29</v>
      </c>
      <c r="H26" s="226">
        <f t="shared" si="9"/>
        <v>15.104166666666666</v>
      </c>
      <c r="I26" s="31">
        <v>81</v>
      </c>
      <c r="J26" s="228">
        <f t="shared" si="10"/>
        <v>42.1875</v>
      </c>
      <c r="K26" s="31">
        <v>15</v>
      </c>
      <c r="L26" s="229">
        <f t="shared" si="11"/>
        <v>7.8125</v>
      </c>
      <c r="M26" s="1059">
        <v>974</v>
      </c>
      <c r="N26" s="126">
        <v>552</v>
      </c>
      <c r="O26" s="228">
        <f t="shared" si="12"/>
        <v>56.67351129363449</v>
      </c>
      <c r="P26" s="31">
        <v>97</v>
      </c>
      <c r="Q26" s="226">
        <f t="shared" si="13"/>
        <v>9.9589322381930181</v>
      </c>
      <c r="R26" s="31">
        <v>299</v>
      </c>
      <c r="S26" s="228">
        <f t="shared" si="14"/>
        <v>30.698151950718689</v>
      </c>
      <c r="T26" s="31">
        <v>26</v>
      </c>
      <c r="U26" s="229">
        <f t="shared" si="15"/>
        <v>2.6694045174537986</v>
      </c>
      <c r="V26" s="216"/>
      <c r="W26" s="216"/>
      <c r="X26" s="216"/>
    </row>
    <row r="27" spans="1:24" ht="14.25" customHeight="1">
      <c r="A27" s="534" t="s">
        <v>748</v>
      </c>
      <c r="B27" s="746">
        <v>26023</v>
      </c>
      <c r="C27" s="156"/>
      <c r="D27" s="1071">
        <v>191</v>
      </c>
      <c r="E27" s="2045">
        <v>64</v>
      </c>
      <c r="F27" s="1079">
        <f t="shared" si="8"/>
        <v>33.507853403141361</v>
      </c>
      <c r="G27" s="31">
        <v>29</v>
      </c>
      <c r="H27" s="226">
        <f t="shared" si="9"/>
        <v>15.183246073298429</v>
      </c>
      <c r="I27" s="31">
        <v>83</v>
      </c>
      <c r="J27" s="237">
        <f t="shared" si="10"/>
        <v>43.455497382198956</v>
      </c>
      <c r="K27" s="31">
        <v>15</v>
      </c>
      <c r="L27" s="229">
        <f t="shared" si="11"/>
        <v>7.8534031413612562</v>
      </c>
      <c r="M27" s="1059">
        <v>969</v>
      </c>
      <c r="N27" s="2045">
        <v>548</v>
      </c>
      <c r="O27" s="228">
        <f t="shared" si="12"/>
        <v>56.553147574819405</v>
      </c>
      <c r="P27" s="2038">
        <v>98</v>
      </c>
      <c r="Q27" s="228">
        <f t="shared" si="13"/>
        <v>10.113519091847266</v>
      </c>
      <c r="R27" s="2038">
        <v>297</v>
      </c>
      <c r="S27" s="228">
        <f t="shared" si="14"/>
        <v>30.650154798761609</v>
      </c>
      <c r="T27" s="31">
        <v>26</v>
      </c>
      <c r="U27" s="229">
        <f t="shared" si="15"/>
        <v>2.6831785345717232</v>
      </c>
    </row>
    <row r="28" spans="1:24" ht="14.25" customHeight="1">
      <c r="A28" s="1275" t="s">
        <v>749</v>
      </c>
      <c r="B28" s="747">
        <v>25664</v>
      </c>
      <c r="C28" s="154"/>
      <c r="D28" s="1074">
        <v>188</v>
      </c>
      <c r="E28" s="2131">
        <v>57</v>
      </c>
      <c r="F28" s="230">
        <f t="shared" si="8"/>
        <v>30.319148936170215</v>
      </c>
      <c r="G28" s="41">
        <v>33</v>
      </c>
      <c r="H28" s="231">
        <f t="shared" si="9"/>
        <v>17.553191489361701</v>
      </c>
      <c r="I28" s="41">
        <v>82</v>
      </c>
      <c r="J28" s="283">
        <f t="shared" si="10"/>
        <v>43.61702127659575</v>
      </c>
      <c r="K28" s="41">
        <v>16</v>
      </c>
      <c r="L28" s="232">
        <f t="shared" si="11"/>
        <v>8.5106382978723403</v>
      </c>
      <c r="M28" s="1077">
        <v>930</v>
      </c>
      <c r="N28" s="2131">
        <v>512</v>
      </c>
      <c r="O28" s="235">
        <f t="shared" si="12"/>
        <v>55.053763440860216</v>
      </c>
      <c r="P28" s="2122">
        <v>95</v>
      </c>
      <c r="Q28" s="235">
        <f t="shared" si="13"/>
        <v>10.21505376344086</v>
      </c>
      <c r="R28" s="2122">
        <v>295</v>
      </c>
      <c r="S28" s="235">
        <f t="shared" si="14"/>
        <v>31.72043010752688</v>
      </c>
      <c r="T28" s="41">
        <v>28</v>
      </c>
      <c r="U28" s="232">
        <f t="shared" si="15"/>
        <v>3.010752688172043</v>
      </c>
    </row>
    <row r="29" spans="1:24" ht="14.25" customHeight="1">
      <c r="A29" s="1068" t="s">
        <v>809</v>
      </c>
      <c r="B29" s="746">
        <v>25279</v>
      </c>
      <c r="C29" s="156"/>
      <c r="D29" s="1071">
        <v>186</v>
      </c>
      <c r="E29" s="2128">
        <v>61</v>
      </c>
      <c r="F29" s="1079">
        <f t="shared" si="8"/>
        <v>32.795698924731184</v>
      </c>
      <c r="G29" s="2121">
        <v>31</v>
      </c>
      <c r="H29" s="228">
        <f t="shared" si="9"/>
        <v>16.666666666666664</v>
      </c>
      <c r="I29" s="31">
        <v>78</v>
      </c>
      <c r="J29" s="237">
        <f t="shared" si="10"/>
        <v>41.935483870967744</v>
      </c>
      <c r="K29" s="31">
        <v>16</v>
      </c>
      <c r="L29" s="229">
        <f t="shared" si="11"/>
        <v>8.6021505376344098</v>
      </c>
      <c r="M29" s="1059">
        <v>921</v>
      </c>
      <c r="N29" s="2128">
        <v>515</v>
      </c>
      <c r="O29" s="228">
        <f t="shared" si="12"/>
        <v>55.917480998914229</v>
      </c>
      <c r="P29" s="2120">
        <v>89</v>
      </c>
      <c r="Q29" s="228">
        <f t="shared" si="13"/>
        <v>9.6634093376764394</v>
      </c>
      <c r="R29" s="2120">
        <v>287</v>
      </c>
      <c r="S29" s="228">
        <f t="shared" si="14"/>
        <v>31.161780673181326</v>
      </c>
      <c r="T29" s="31">
        <v>30</v>
      </c>
      <c r="U29" s="229">
        <f t="shared" si="15"/>
        <v>3.2573289902280131</v>
      </c>
    </row>
    <row r="30" spans="1:24" ht="14.25" customHeight="1">
      <c r="A30" s="534" t="s">
        <v>817</v>
      </c>
      <c r="B30" s="746">
        <v>25226</v>
      </c>
      <c r="C30" s="156"/>
      <c r="D30" s="1071">
        <v>188</v>
      </c>
      <c r="E30" s="2187">
        <v>61</v>
      </c>
      <c r="F30" s="1079">
        <f t="shared" ref="F30:F31" si="16">SUM(E30/D30*100)</f>
        <v>32.446808510638299</v>
      </c>
      <c r="G30" s="2185">
        <v>32</v>
      </c>
      <c r="H30" s="228">
        <f t="shared" ref="H30:H31" si="17">SUM(G30/D30*100)</f>
        <v>17.021276595744681</v>
      </c>
      <c r="I30" s="31">
        <v>79</v>
      </c>
      <c r="J30" s="237">
        <f t="shared" ref="J30:J31" si="18">SUM(I30/D30*100)</f>
        <v>42.021276595744681</v>
      </c>
      <c r="K30" s="31">
        <v>16</v>
      </c>
      <c r="L30" s="229">
        <f t="shared" ref="L30:L31" si="19">SUM(K30/D30*100)</f>
        <v>8.5106382978723403</v>
      </c>
      <c r="M30" s="1059">
        <v>936</v>
      </c>
      <c r="N30" s="2187">
        <v>524</v>
      </c>
      <c r="O30" s="228">
        <f t="shared" ref="O30:O31" si="20">SUM(N30/M30*100)</f>
        <v>55.982905982905983</v>
      </c>
      <c r="P30" s="2184">
        <v>93</v>
      </c>
      <c r="Q30" s="228">
        <f t="shared" ref="Q30:Q31" si="21">SUM(P30/M30*100)</f>
        <v>9.9358974358974361</v>
      </c>
      <c r="R30" s="2184">
        <v>290</v>
      </c>
      <c r="S30" s="228">
        <f t="shared" ref="S30:S36" si="22">SUM(R30/M30*100)</f>
        <v>30.982905982905983</v>
      </c>
      <c r="T30" s="31">
        <v>29</v>
      </c>
      <c r="U30" s="229">
        <f t="shared" ref="U30:U31" si="23">SUM(T30/M30*100)</f>
        <v>3.0982905982905984</v>
      </c>
    </row>
    <row r="31" spans="1:24" ht="14.25" customHeight="1">
      <c r="A31" s="534" t="s">
        <v>797</v>
      </c>
      <c r="B31" s="746">
        <v>25258</v>
      </c>
      <c r="C31" s="156"/>
      <c r="D31" s="1071">
        <v>188</v>
      </c>
      <c r="E31" s="2232">
        <v>59</v>
      </c>
      <c r="F31" s="1079">
        <f t="shared" si="16"/>
        <v>31.382978723404253</v>
      </c>
      <c r="G31" s="2222">
        <v>32</v>
      </c>
      <c r="H31" s="228">
        <f t="shared" si="17"/>
        <v>17.021276595744681</v>
      </c>
      <c r="I31" s="31">
        <v>81</v>
      </c>
      <c r="J31" s="237">
        <f t="shared" si="18"/>
        <v>43.085106382978722</v>
      </c>
      <c r="K31" s="31">
        <v>16</v>
      </c>
      <c r="L31" s="229">
        <f t="shared" si="19"/>
        <v>8.5106382978723403</v>
      </c>
      <c r="M31" s="1059">
        <v>956</v>
      </c>
      <c r="N31" s="2232">
        <v>538</v>
      </c>
      <c r="O31" s="228">
        <f t="shared" si="20"/>
        <v>56.27615062761506</v>
      </c>
      <c r="P31" s="2221">
        <v>98</v>
      </c>
      <c r="Q31" s="228">
        <f t="shared" si="21"/>
        <v>10.251046025104603</v>
      </c>
      <c r="R31" s="2221">
        <v>288</v>
      </c>
      <c r="S31" s="228">
        <f t="shared" si="22"/>
        <v>30.125523012552303</v>
      </c>
      <c r="T31" s="31">
        <v>32</v>
      </c>
      <c r="U31" s="229">
        <f t="shared" si="23"/>
        <v>3.3472803347280333</v>
      </c>
    </row>
    <row r="32" spans="1:24" ht="14.25" customHeight="1">
      <c r="A32" s="1275" t="s">
        <v>818</v>
      </c>
      <c r="B32" s="747">
        <v>25052</v>
      </c>
      <c r="C32" s="154"/>
      <c r="D32" s="1074">
        <v>190</v>
      </c>
      <c r="E32" s="2306">
        <v>57</v>
      </c>
      <c r="F32" s="230">
        <f t="shared" ref="F32" si="24">SUM(E32/D32*100)</f>
        <v>30</v>
      </c>
      <c r="G32" s="2303">
        <v>32</v>
      </c>
      <c r="H32" s="235">
        <f t="shared" ref="H32" si="25">SUM(G32/D32*100)</f>
        <v>16.842105263157894</v>
      </c>
      <c r="I32" s="41">
        <v>85</v>
      </c>
      <c r="J32" s="283">
        <f t="shared" ref="J32" si="26">SUM(I32/D32*100)</f>
        <v>44.736842105263158</v>
      </c>
      <c r="K32" s="41">
        <v>16</v>
      </c>
      <c r="L32" s="232">
        <f t="shared" ref="L32" si="27">SUM(K32/D32*100)</f>
        <v>8.4210526315789469</v>
      </c>
      <c r="M32" s="1077">
        <v>960</v>
      </c>
      <c r="N32" s="2306">
        <v>542</v>
      </c>
      <c r="O32" s="235">
        <f t="shared" ref="O32" si="28">SUM(N32/M32*100)</f>
        <v>56.458333333333336</v>
      </c>
      <c r="P32" s="2302">
        <v>99</v>
      </c>
      <c r="Q32" s="235">
        <f t="shared" ref="Q32" si="29">SUM(P32/M32*100)</f>
        <v>10.3125</v>
      </c>
      <c r="R32" s="2302">
        <v>287</v>
      </c>
      <c r="S32" s="235">
        <f t="shared" si="22"/>
        <v>29.895833333333332</v>
      </c>
      <c r="T32" s="41">
        <v>32</v>
      </c>
      <c r="U32" s="232">
        <f t="shared" ref="U32" si="30">SUM(T32/M32*100)</f>
        <v>3.3333333333333335</v>
      </c>
    </row>
    <row r="33" spans="1:25" ht="14.25" customHeight="1">
      <c r="A33" s="534" t="s">
        <v>866</v>
      </c>
      <c r="B33" s="746">
        <v>24842</v>
      </c>
      <c r="C33" s="156"/>
      <c r="D33" s="1071">
        <v>194</v>
      </c>
      <c r="E33" s="2309">
        <v>62</v>
      </c>
      <c r="F33" s="1079">
        <f t="shared" ref="F33:F36" si="31">SUM(E33/D33*100)</f>
        <v>31.958762886597935</v>
      </c>
      <c r="G33" s="2301">
        <v>31</v>
      </c>
      <c r="H33" s="228">
        <f t="shared" ref="H33:H36" si="32">SUM(G33/D33*100)</f>
        <v>15.979381443298967</v>
      </c>
      <c r="I33" s="31">
        <v>84</v>
      </c>
      <c r="J33" s="237">
        <f t="shared" ref="J33:J36" si="33">SUM(I33/D33*100)</f>
        <v>43.298969072164951</v>
      </c>
      <c r="K33" s="31">
        <v>17</v>
      </c>
      <c r="L33" s="229">
        <f t="shared" ref="L33:L36" si="34">SUM(K33/D33*100)</f>
        <v>8.7628865979381434</v>
      </c>
      <c r="M33" s="1059">
        <v>961</v>
      </c>
      <c r="N33" s="2309">
        <v>544</v>
      </c>
      <c r="O33" s="228">
        <f t="shared" ref="O33:O36" si="35">SUM(N33/M33*100)</f>
        <v>56.607700312174813</v>
      </c>
      <c r="P33" s="2300">
        <v>100</v>
      </c>
      <c r="Q33" s="228">
        <f t="shared" ref="Q33:Q36" si="36">SUM(P33/M33*100)</f>
        <v>10.40582726326743</v>
      </c>
      <c r="R33" s="2300">
        <v>287</v>
      </c>
      <c r="S33" s="228">
        <f t="shared" si="22"/>
        <v>29.864724245577523</v>
      </c>
      <c r="T33" s="31">
        <v>30</v>
      </c>
      <c r="U33" s="229">
        <f t="shared" ref="U33:U36" si="37">SUM(T33/M33*100)</f>
        <v>3.1217481789802286</v>
      </c>
    </row>
    <row r="34" spans="1:25" ht="11.25" customHeight="1">
      <c r="A34" s="534" t="s">
        <v>873</v>
      </c>
      <c r="B34" s="746">
        <v>24839</v>
      </c>
      <c r="C34" s="156"/>
      <c r="D34" s="1071">
        <v>192</v>
      </c>
      <c r="E34" s="2344">
        <v>61</v>
      </c>
      <c r="F34" s="1079">
        <f t="shared" si="31"/>
        <v>31.770833333333332</v>
      </c>
      <c r="G34" s="2342">
        <v>31</v>
      </c>
      <c r="H34" s="228">
        <f t="shared" si="32"/>
        <v>16.145833333333336</v>
      </c>
      <c r="I34" s="31">
        <v>84</v>
      </c>
      <c r="J34" s="237">
        <f t="shared" si="33"/>
        <v>43.75</v>
      </c>
      <c r="K34" s="31">
        <v>16</v>
      </c>
      <c r="L34" s="229">
        <f t="shared" si="34"/>
        <v>8.3333333333333321</v>
      </c>
      <c r="M34" s="1059">
        <v>974</v>
      </c>
      <c r="N34" s="2344">
        <v>556</v>
      </c>
      <c r="O34" s="228">
        <f t="shared" si="35"/>
        <v>57.084188911704317</v>
      </c>
      <c r="P34" s="2341">
        <v>100</v>
      </c>
      <c r="Q34" s="228">
        <f t="shared" si="36"/>
        <v>10.266940451745379</v>
      </c>
      <c r="R34" s="2341">
        <v>291</v>
      </c>
      <c r="S34" s="228">
        <f t="shared" si="22"/>
        <v>29.876796714579058</v>
      </c>
      <c r="T34" s="31">
        <v>27</v>
      </c>
      <c r="U34" s="229">
        <f t="shared" si="37"/>
        <v>2.7720739219712529</v>
      </c>
    </row>
    <row r="35" spans="1:25" ht="11.25" customHeight="1">
      <c r="A35" s="534" t="s">
        <v>860</v>
      </c>
      <c r="B35" s="746">
        <v>24782</v>
      </c>
      <c r="C35" s="156"/>
      <c r="D35" s="2521">
        <v>196</v>
      </c>
      <c r="E35" s="126">
        <v>60</v>
      </c>
      <c r="F35" s="1079">
        <f t="shared" si="31"/>
        <v>30.612244897959183</v>
      </c>
      <c r="G35" s="2400">
        <v>31</v>
      </c>
      <c r="H35" s="228">
        <f t="shared" si="32"/>
        <v>15.816326530612246</v>
      </c>
      <c r="I35" s="31">
        <v>89</v>
      </c>
      <c r="J35" s="237">
        <f t="shared" si="33"/>
        <v>45.408163265306122</v>
      </c>
      <c r="K35" s="31">
        <v>16</v>
      </c>
      <c r="L35" s="229">
        <f t="shared" si="34"/>
        <v>8.1632653061224492</v>
      </c>
      <c r="M35" s="1059">
        <v>974</v>
      </c>
      <c r="N35" s="2401">
        <v>555</v>
      </c>
      <c r="O35" s="228">
        <f t="shared" si="35"/>
        <v>56.98151950718686</v>
      </c>
      <c r="P35" s="31">
        <v>100</v>
      </c>
      <c r="Q35" s="226">
        <f t="shared" si="36"/>
        <v>10.266940451745379</v>
      </c>
      <c r="R35" s="31">
        <v>292</v>
      </c>
      <c r="S35" s="226">
        <f t="shared" si="22"/>
        <v>29.979466119096511</v>
      </c>
      <c r="T35" s="31">
        <v>27</v>
      </c>
      <c r="U35" s="229">
        <f t="shared" si="37"/>
        <v>2.7720739219712529</v>
      </c>
    </row>
    <row r="36" spans="1:25" ht="14.25" customHeight="1">
      <c r="A36" s="1275" t="s">
        <v>874</v>
      </c>
      <c r="B36" s="747">
        <v>24457</v>
      </c>
      <c r="C36" s="154"/>
      <c r="D36" s="1074">
        <v>194</v>
      </c>
      <c r="E36" s="2703">
        <v>59</v>
      </c>
      <c r="F36" s="230">
        <f t="shared" si="31"/>
        <v>30.412371134020617</v>
      </c>
      <c r="G36" s="2702">
        <v>30</v>
      </c>
      <c r="H36" s="235">
        <f t="shared" si="32"/>
        <v>15.463917525773196</v>
      </c>
      <c r="I36" s="41">
        <v>89</v>
      </c>
      <c r="J36" s="283">
        <f t="shared" si="33"/>
        <v>45.876288659793815</v>
      </c>
      <c r="K36" s="41">
        <v>16</v>
      </c>
      <c r="L36" s="232">
        <f t="shared" si="34"/>
        <v>8.2474226804123703</v>
      </c>
      <c r="M36" s="1077">
        <v>966</v>
      </c>
      <c r="N36" s="2703">
        <v>552</v>
      </c>
      <c r="O36" s="235">
        <f t="shared" si="35"/>
        <v>57.142857142857139</v>
      </c>
      <c r="P36" s="2699">
        <v>98</v>
      </c>
      <c r="Q36" s="235">
        <f t="shared" si="36"/>
        <v>10.144927536231885</v>
      </c>
      <c r="R36" s="2699">
        <v>289</v>
      </c>
      <c r="S36" s="235">
        <f t="shared" si="22"/>
        <v>29.917184265010349</v>
      </c>
      <c r="T36" s="41">
        <v>27</v>
      </c>
      <c r="U36" s="232">
        <f t="shared" si="37"/>
        <v>2.7950310559006213</v>
      </c>
    </row>
    <row r="37" spans="1:25" ht="14.25" customHeight="1">
      <c r="A37" s="534" t="s">
        <v>912</v>
      </c>
      <c r="B37" s="746">
        <v>23329</v>
      </c>
      <c r="C37" s="156"/>
      <c r="D37" s="1071">
        <v>193</v>
      </c>
      <c r="E37" s="2704">
        <v>61</v>
      </c>
      <c r="F37" s="1079">
        <f t="shared" ref="F37" si="38">SUM(E37/D37*100)</f>
        <v>31.606217616580313</v>
      </c>
      <c r="G37" s="2698">
        <v>30</v>
      </c>
      <c r="H37" s="228">
        <f t="shared" ref="H37" si="39">SUM(G37/D37*100)</f>
        <v>15.544041450777202</v>
      </c>
      <c r="I37" s="31">
        <v>87</v>
      </c>
      <c r="J37" s="237">
        <f t="shared" ref="J37" si="40">SUM(I37/D37*100)</f>
        <v>45.077720207253883</v>
      </c>
      <c r="K37" s="31">
        <v>15</v>
      </c>
      <c r="L37" s="229">
        <f t="shared" ref="L37" si="41">SUM(K37/D37*100)</f>
        <v>7.7720207253886011</v>
      </c>
      <c r="M37" s="1059">
        <v>973</v>
      </c>
      <c r="N37" s="2704">
        <v>555</v>
      </c>
      <c r="O37" s="228">
        <f t="shared" ref="O37" si="42">SUM(N37/M37*100)</f>
        <v>57.040082219938334</v>
      </c>
      <c r="P37" s="2697">
        <v>97</v>
      </c>
      <c r="Q37" s="228">
        <f t="shared" ref="Q37" si="43">SUM(P37/M37*100)</f>
        <v>9.9691675231243568</v>
      </c>
      <c r="R37" s="2697">
        <v>292</v>
      </c>
      <c r="S37" s="228">
        <f t="shared" ref="S37" si="44">SUM(R37/M37*100)</f>
        <v>30.01027749229188</v>
      </c>
      <c r="T37" s="31">
        <v>29</v>
      </c>
      <c r="U37" s="229">
        <f t="shared" ref="U37" si="45">SUM(T37/M37*100)</f>
        <v>2.9804727646454263</v>
      </c>
      <c r="W37" s="2893"/>
      <c r="X37" s="217"/>
    </row>
    <row r="38" spans="1:25">
      <c r="A38" s="534" t="s">
        <v>916</v>
      </c>
      <c r="B38" s="746">
        <v>24370</v>
      </c>
      <c r="C38" s="621"/>
      <c r="D38" s="2521">
        <v>201</v>
      </c>
      <c r="E38" s="2887">
        <v>63</v>
      </c>
      <c r="F38" s="1079">
        <f t="shared" ref="F38:F42" si="46">SUM(E38/D38*100)</f>
        <v>31.343283582089555</v>
      </c>
      <c r="G38" s="31">
        <v>30</v>
      </c>
      <c r="H38" s="226">
        <f t="shared" ref="H38:H42" si="47">SUM(G38/D38*100)</f>
        <v>14.925373134328357</v>
      </c>
      <c r="I38" s="31">
        <v>94</v>
      </c>
      <c r="J38" s="226">
        <f t="shared" ref="J38:J42" si="48">SUM(I38/D38*100)</f>
        <v>46.766169154228855</v>
      </c>
      <c r="K38" s="31">
        <v>14</v>
      </c>
      <c r="L38" s="229">
        <f t="shared" ref="L38:L42" si="49">SUM(K38/D38*100)</f>
        <v>6.9651741293532341</v>
      </c>
      <c r="M38" s="2521">
        <v>975</v>
      </c>
      <c r="N38" s="126">
        <v>557</v>
      </c>
      <c r="O38" s="226">
        <f t="shared" ref="O38:O42" si="50">SUM(N38/M38*100)</f>
        <v>57.128205128205124</v>
      </c>
      <c r="P38" s="2883">
        <v>97</v>
      </c>
      <c r="Q38" s="228">
        <f t="shared" ref="Q38:Q42" si="51">SUM(P38/M38*100)</f>
        <v>9.9487179487179489</v>
      </c>
      <c r="R38" s="2883">
        <v>295</v>
      </c>
      <c r="S38" s="228">
        <f t="shared" ref="S38:S42" si="52">SUM(R38/M38*100)</f>
        <v>30.256410256410255</v>
      </c>
      <c r="T38" s="31">
        <v>26</v>
      </c>
      <c r="U38" s="229">
        <f t="shared" ref="U38:U42" si="53">SUM(T38/M38*100)</f>
        <v>2.666666666666667</v>
      </c>
      <c r="W38" s="20"/>
      <c r="X38" s="217"/>
    </row>
    <row r="39" spans="1:25">
      <c r="A39" s="534" t="s">
        <v>934</v>
      </c>
      <c r="B39" s="746">
        <v>24364</v>
      </c>
      <c r="C39" s="621"/>
      <c r="D39" s="2521">
        <v>201</v>
      </c>
      <c r="E39" s="2887">
        <v>62</v>
      </c>
      <c r="F39" s="1079">
        <f t="shared" si="46"/>
        <v>30.845771144278604</v>
      </c>
      <c r="G39" s="31">
        <v>30</v>
      </c>
      <c r="H39" s="226">
        <f t="shared" si="47"/>
        <v>14.925373134328357</v>
      </c>
      <c r="I39" s="31">
        <v>95</v>
      </c>
      <c r="J39" s="226">
        <f t="shared" si="48"/>
        <v>47.263681592039802</v>
      </c>
      <c r="K39" s="31">
        <v>14</v>
      </c>
      <c r="L39" s="229">
        <f t="shared" si="49"/>
        <v>6.9651741293532341</v>
      </c>
      <c r="M39" s="2521">
        <v>986</v>
      </c>
      <c r="N39" s="126">
        <v>564</v>
      </c>
      <c r="O39" s="226">
        <f t="shared" si="50"/>
        <v>57.200811359026375</v>
      </c>
      <c r="P39" s="2883">
        <v>97</v>
      </c>
      <c r="Q39" s="228">
        <f t="shared" si="51"/>
        <v>9.8377281947261661</v>
      </c>
      <c r="R39" s="2883">
        <v>299</v>
      </c>
      <c r="S39" s="228">
        <f t="shared" si="52"/>
        <v>30.324543610547668</v>
      </c>
      <c r="T39" s="31">
        <v>26</v>
      </c>
      <c r="U39" s="229">
        <f t="shared" si="53"/>
        <v>2.6369168356997972</v>
      </c>
      <c r="X39" s="217"/>
      <c r="Y39" s="216"/>
    </row>
    <row r="40" spans="1:25">
      <c r="A40" s="1275" t="s">
        <v>935</v>
      </c>
      <c r="B40" s="747">
        <v>24252</v>
      </c>
      <c r="C40" s="588"/>
      <c r="D40" s="2891">
        <v>201</v>
      </c>
      <c r="E40" s="2886">
        <v>61</v>
      </c>
      <c r="F40" s="230">
        <f t="shared" si="46"/>
        <v>30.348258706467661</v>
      </c>
      <c r="G40" s="41">
        <v>29</v>
      </c>
      <c r="H40" s="231">
        <f t="shared" si="47"/>
        <v>14.427860696517413</v>
      </c>
      <c r="I40" s="41">
        <v>97</v>
      </c>
      <c r="J40" s="231">
        <f t="shared" si="48"/>
        <v>48.258706467661696</v>
      </c>
      <c r="K40" s="41">
        <v>14</v>
      </c>
      <c r="L40" s="232">
        <f t="shared" si="49"/>
        <v>6.9651741293532341</v>
      </c>
      <c r="M40" s="2891">
        <v>994</v>
      </c>
      <c r="N40" s="132">
        <v>571</v>
      </c>
      <c r="O40" s="231">
        <f t="shared" si="50"/>
        <v>57.444668008048296</v>
      </c>
      <c r="P40" s="2531">
        <v>100</v>
      </c>
      <c r="Q40" s="2892">
        <f t="shared" si="51"/>
        <v>10.06036217303823</v>
      </c>
      <c r="R40" s="2531">
        <v>298</v>
      </c>
      <c r="S40" s="2892">
        <f t="shared" si="52"/>
        <v>29.979879275653925</v>
      </c>
      <c r="T40" s="41">
        <v>25</v>
      </c>
      <c r="U40" s="232">
        <f t="shared" si="53"/>
        <v>2.5150905432595576</v>
      </c>
      <c r="X40" s="217"/>
      <c r="Y40" s="216"/>
    </row>
    <row r="41" spans="1:25" ht="15" customHeight="1">
      <c r="A41" s="534" t="s">
        <v>936</v>
      </c>
      <c r="B41" s="746">
        <v>24255</v>
      </c>
      <c r="C41" s="621"/>
      <c r="D41" s="2521">
        <v>206</v>
      </c>
      <c r="E41" s="2887">
        <v>62</v>
      </c>
      <c r="F41" s="1079">
        <f t="shared" si="46"/>
        <v>30.097087378640776</v>
      </c>
      <c r="G41" s="31">
        <v>30</v>
      </c>
      <c r="H41" s="226">
        <f t="shared" si="47"/>
        <v>14.563106796116504</v>
      </c>
      <c r="I41" s="31">
        <v>99</v>
      </c>
      <c r="J41" s="226">
        <f t="shared" si="48"/>
        <v>48.05825242718447</v>
      </c>
      <c r="K41" s="31">
        <v>15</v>
      </c>
      <c r="L41" s="229">
        <f t="shared" si="49"/>
        <v>7.2815533980582519</v>
      </c>
      <c r="M41" s="2521">
        <v>1009</v>
      </c>
      <c r="N41" s="126">
        <v>576</v>
      </c>
      <c r="O41" s="226">
        <f t="shared" si="50"/>
        <v>57.086223984142713</v>
      </c>
      <c r="P41" s="2883">
        <v>106</v>
      </c>
      <c r="Q41" s="228">
        <f t="shared" si="51"/>
        <v>10.505450941526263</v>
      </c>
      <c r="R41" s="2883">
        <v>302</v>
      </c>
      <c r="S41" s="228">
        <f t="shared" si="52"/>
        <v>29.930624380574827</v>
      </c>
      <c r="T41" s="31">
        <v>25</v>
      </c>
      <c r="U41" s="229">
        <f t="shared" si="53"/>
        <v>2.4777006937561943</v>
      </c>
      <c r="X41" s="216"/>
      <c r="Y41" s="216"/>
    </row>
    <row r="42" spans="1:25">
      <c r="A42" s="534" t="s">
        <v>962</v>
      </c>
      <c r="B42" s="746">
        <v>24348</v>
      </c>
      <c r="C42" s="621"/>
      <c r="D42" s="2521">
        <v>205</v>
      </c>
      <c r="E42" s="3175">
        <v>64</v>
      </c>
      <c r="F42" s="1079">
        <f t="shared" si="46"/>
        <v>31.219512195121951</v>
      </c>
      <c r="G42" s="31">
        <v>29</v>
      </c>
      <c r="H42" s="226">
        <f t="shared" si="47"/>
        <v>14.146341463414632</v>
      </c>
      <c r="I42" s="31">
        <v>98</v>
      </c>
      <c r="J42" s="226">
        <f t="shared" si="48"/>
        <v>47.804878048780488</v>
      </c>
      <c r="K42" s="31">
        <v>14</v>
      </c>
      <c r="L42" s="229">
        <f t="shared" si="49"/>
        <v>6.8292682926829276</v>
      </c>
      <c r="M42" s="2521">
        <v>1031</v>
      </c>
      <c r="N42" s="126">
        <v>594</v>
      </c>
      <c r="O42" s="226">
        <f t="shared" si="50"/>
        <v>57.613967022308444</v>
      </c>
      <c r="P42" s="3173">
        <v>109</v>
      </c>
      <c r="Q42" s="228">
        <f t="shared" si="51"/>
        <v>10.572259941804074</v>
      </c>
      <c r="R42" s="3173">
        <v>304</v>
      </c>
      <c r="S42" s="228">
        <f t="shared" si="52"/>
        <v>29.485935984481088</v>
      </c>
      <c r="T42" s="31">
        <v>24</v>
      </c>
      <c r="U42" s="229">
        <f t="shared" si="53"/>
        <v>2.3278370514064015</v>
      </c>
      <c r="W42" s="20"/>
      <c r="X42" s="217"/>
    </row>
    <row r="43" spans="1:25" ht="15" customHeight="1" thickBot="1">
      <c r="A43" s="534" t="s">
        <v>981</v>
      </c>
      <c r="B43" s="746">
        <v>24348</v>
      </c>
      <c r="C43" s="3100"/>
      <c r="D43" s="2521">
        <v>209</v>
      </c>
      <c r="E43" s="3311">
        <v>66</v>
      </c>
      <c r="F43" s="1079">
        <f t="shared" ref="F43:F44" si="54">SUM(E43/D43*100)</f>
        <v>31.578947368421051</v>
      </c>
      <c r="G43" s="31">
        <v>29</v>
      </c>
      <c r="H43" s="226">
        <f t="shared" ref="H43:H44" si="55">SUM(G43/D43*100)</f>
        <v>13.875598086124402</v>
      </c>
      <c r="I43" s="31">
        <v>100</v>
      </c>
      <c r="J43" s="226">
        <f t="shared" ref="J43:J44" si="56">SUM(I43/D43*100)</f>
        <v>47.846889952153113</v>
      </c>
      <c r="K43" s="31">
        <f>D43-E43-G43-I43</f>
        <v>14</v>
      </c>
      <c r="L43" s="229">
        <f t="shared" ref="L43:L45" si="57">SUM(K43/D43*100)</f>
        <v>6.6985645933014357</v>
      </c>
      <c r="M43" s="2521">
        <v>1044</v>
      </c>
      <c r="N43" s="126">
        <v>600</v>
      </c>
      <c r="O43" s="226">
        <f t="shared" ref="O43:O45" si="58">SUM(N43/M43*100)</f>
        <v>57.47126436781609</v>
      </c>
      <c r="P43" s="3302">
        <v>110</v>
      </c>
      <c r="Q43" s="228">
        <f t="shared" ref="Q43:Q45" si="59">SUM(P43/M43*100)</f>
        <v>10.536398467432949</v>
      </c>
      <c r="R43" s="3302">
        <v>309</v>
      </c>
      <c r="S43" s="228">
        <f t="shared" ref="S43:S45" si="60">SUM(R43/M43*100)</f>
        <v>29.597701149425287</v>
      </c>
      <c r="T43" s="31">
        <f>M43-N43-P43-R43</f>
        <v>25</v>
      </c>
      <c r="U43" s="229">
        <f t="shared" ref="U43:U45" si="61">SUM(T43/M43*100)</f>
        <v>2.3946360153256707</v>
      </c>
      <c r="X43" s="216"/>
      <c r="Y43" s="216"/>
    </row>
    <row r="44" spans="1:25">
      <c r="A44" s="1275" t="s">
        <v>1000</v>
      </c>
      <c r="B44" s="747">
        <v>24277</v>
      </c>
      <c r="C44" s="588"/>
      <c r="D44" s="2891">
        <v>215</v>
      </c>
      <c r="E44" s="3473">
        <v>69</v>
      </c>
      <c r="F44" s="230">
        <f t="shared" si="54"/>
        <v>32.093023255813954</v>
      </c>
      <c r="G44" s="41">
        <v>29</v>
      </c>
      <c r="H44" s="231">
        <f t="shared" si="55"/>
        <v>13.488372093023257</v>
      </c>
      <c r="I44" s="41">
        <v>103</v>
      </c>
      <c r="J44" s="231">
        <f t="shared" si="56"/>
        <v>47.906976744186046</v>
      </c>
      <c r="K44" s="41">
        <f>D44-E44-G44-I44</f>
        <v>14</v>
      </c>
      <c r="L44" s="232">
        <f t="shared" si="57"/>
        <v>6.5116279069767442</v>
      </c>
      <c r="M44" s="2891">
        <v>1046</v>
      </c>
      <c r="N44" s="132">
        <v>603</v>
      </c>
      <c r="O44" s="231">
        <f t="shared" si="58"/>
        <v>57.64818355640535</v>
      </c>
      <c r="P44" s="2531">
        <v>111</v>
      </c>
      <c r="Q44" s="2892">
        <f t="shared" si="59"/>
        <v>10.611854684512428</v>
      </c>
      <c r="R44" s="2531">
        <v>307</v>
      </c>
      <c r="S44" s="2892">
        <f t="shared" si="60"/>
        <v>29.349904397705544</v>
      </c>
      <c r="T44" s="41">
        <f>M44-N44-P44-R44</f>
        <v>25</v>
      </c>
      <c r="U44" s="232">
        <f t="shared" si="61"/>
        <v>2.3900573613766731</v>
      </c>
      <c r="X44" s="217"/>
      <c r="Y44" s="216"/>
    </row>
    <row r="45" spans="1:25" s="1832" customFormat="1" ht="15" customHeight="1">
      <c r="A45" s="534" t="s">
        <v>1009</v>
      </c>
      <c r="B45" s="746">
        <v>24186</v>
      </c>
      <c r="C45" s="156"/>
      <c r="D45" s="2521">
        <v>220</v>
      </c>
      <c r="E45" s="4049">
        <v>70</v>
      </c>
      <c r="F45" s="1079">
        <f t="shared" ref="F45" si="62">SUM(E45/D45*100)</f>
        <v>31.818181818181817</v>
      </c>
      <c r="G45" s="31">
        <v>29</v>
      </c>
      <c r="H45" s="226">
        <f t="shared" ref="H45" si="63">SUM(G45/D45*100)</f>
        <v>13.18181818181818</v>
      </c>
      <c r="I45" s="31">
        <v>105</v>
      </c>
      <c r="J45" s="226">
        <f t="shared" ref="J45" si="64">SUM(I45/D45*100)</f>
        <v>47.727272727272727</v>
      </c>
      <c r="K45" s="31">
        <f>D45-E45-G45-I45</f>
        <v>16</v>
      </c>
      <c r="L45" s="229">
        <f t="shared" si="57"/>
        <v>7.2727272727272725</v>
      </c>
      <c r="M45" s="2521">
        <v>1053</v>
      </c>
      <c r="N45" s="126">
        <v>609</v>
      </c>
      <c r="O45" s="226">
        <f t="shared" si="58"/>
        <v>57.834757834757831</v>
      </c>
      <c r="P45" s="4047">
        <v>111</v>
      </c>
      <c r="Q45" s="228">
        <f t="shared" si="59"/>
        <v>10.541310541310542</v>
      </c>
      <c r="R45" s="4047">
        <v>308</v>
      </c>
      <c r="S45" s="228">
        <f t="shared" si="60"/>
        <v>29.249762583095919</v>
      </c>
      <c r="T45" s="31">
        <f>M45-N45-P45-R45</f>
        <v>25</v>
      </c>
      <c r="U45" s="229">
        <f t="shared" si="61"/>
        <v>2.3741690408357075</v>
      </c>
      <c r="V45" s="3932"/>
      <c r="W45" s="2154"/>
      <c r="X45" s="1831"/>
      <c r="Y45" s="1831"/>
    </row>
    <row r="46" spans="1:25" s="1832" customFormat="1" ht="15" customHeight="1" thickBot="1">
      <c r="A46" s="4251" t="s">
        <v>1026</v>
      </c>
      <c r="B46" s="746">
        <v>24259</v>
      </c>
      <c r="C46" s="156"/>
      <c r="D46" s="2521">
        <v>222</v>
      </c>
      <c r="E46" s="4049">
        <v>73</v>
      </c>
      <c r="F46" s="1079">
        <f t="shared" ref="F46" si="65">SUM(E46/D46*100)</f>
        <v>32.882882882882889</v>
      </c>
      <c r="G46" s="31">
        <v>29</v>
      </c>
      <c r="H46" s="226">
        <f t="shared" ref="H46" si="66">SUM(G46/D46*100)</f>
        <v>13.063063063063062</v>
      </c>
      <c r="I46" s="31">
        <v>105</v>
      </c>
      <c r="J46" s="226">
        <f t="shared" ref="J46" si="67">SUM(I46/D46*100)</f>
        <v>47.297297297297298</v>
      </c>
      <c r="K46" s="31">
        <f>D46-E46-G46-I46</f>
        <v>15</v>
      </c>
      <c r="L46" s="229">
        <f t="shared" ref="L46" si="68">SUM(K46/D46*100)</f>
        <v>6.756756756756757</v>
      </c>
      <c r="M46" s="2521">
        <v>1058</v>
      </c>
      <c r="N46" s="126">
        <v>614</v>
      </c>
      <c r="O46" s="226">
        <f t="shared" ref="O46" si="69">SUM(N46/M46*100)</f>
        <v>58.034026465028354</v>
      </c>
      <c r="P46" s="4047">
        <v>111</v>
      </c>
      <c r="Q46" s="228">
        <f t="shared" ref="Q46" si="70">SUM(P46/M46*100)</f>
        <v>10.491493383742911</v>
      </c>
      <c r="R46" s="4047">
        <v>306</v>
      </c>
      <c r="S46" s="228">
        <f t="shared" ref="S46" si="71">SUM(R46/M46*100)</f>
        <v>28.922495274102079</v>
      </c>
      <c r="T46" s="31">
        <f>M46-N46-P46-R46</f>
        <v>27</v>
      </c>
      <c r="U46" s="229">
        <f t="shared" ref="U46" si="72">SUM(T46/M46*100)</f>
        <v>2.551984877126654</v>
      </c>
      <c r="V46" s="3932"/>
      <c r="W46" s="2154"/>
      <c r="X46" s="1831"/>
      <c r="Y46" s="1831"/>
    </row>
    <row r="47" spans="1:25" ht="18" customHeight="1">
      <c r="A47" s="4764" t="s">
        <v>254</v>
      </c>
      <c r="B47" s="4770"/>
      <c r="C47" s="4770"/>
      <c r="D47" s="4770"/>
      <c r="E47" s="4770"/>
      <c r="F47" s="4770"/>
      <c r="G47" s="4770"/>
      <c r="H47" s="4770"/>
      <c r="I47" s="4770"/>
      <c r="J47" s="4770"/>
      <c r="K47" s="4770"/>
      <c r="L47" s="4770"/>
      <c r="M47" s="4770"/>
      <c r="N47" s="4770"/>
      <c r="O47" s="4770"/>
      <c r="P47" s="4770"/>
      <c r="Q47" s="4770"/>
      <c r="R47" s="4770"/>
      <c r="S47" s="4770"/>
      <c r="T47" s="4770"/>
      <c r="U47" s="4770"/>
      <c r="V47" s="20"/>
    </row>
    <row r="48" spans="1:25" ht="12.75" customHeight="1">
      <c r="A48" s="50"/>
      <c r="B48" s="50"/>
      <c r="C48" s="50"/>
      <c r="D48" s="50"/>
      <c r="E48" s="50"/>
      <c r="F48" s="50"/>
      <c r="G48" s="23"/>
      <c r="H48" s="23"/>
      <c r="I48" s="23"/>
      <c r="J48" s="23"/>
      <c r="K48" s="23"/>
      <c r="L48" s="23"/>
      <c r="M48" s="23"/>
      <c r="N48" s="23"/>
      <c r="O48" s="23"/>
      <c r="P48" s="23"/>
      <c r="Q48" s="23"/>
      <c r="R48" s="23"/>
      <c r="S48" s="23"/>
      <c r="T48" s="23"/>
      <c r="U48" s="23"/>
      <c r="V48" s="20"/>
    </row>
    <row r="49" spans="1:24" ht="11.25" customHeight="1" thickBot="1">
      <c r="A49" s="56"/>
      <c r="B49" s="56"/>
      <c r="C49" s="56"/>
      <c r="D49" s="56"/>
      <c r="E49" s="56"/>
      <c r="F49" s="56"/>
    </row>
    <row r="50" spans="1:24" ht="27.75" customHeight="1" thickBot="1">
      <c r="A50" s="212"/>
      <c r="B50" s="4707" t="s">
        <v>256</v>
      </c>
      <c r="C50" s="4771"/>
      <c r="D50" s="4771"/>
      <c r="E50" s="4771"/>
      <c r="F50" s="4771"/>
      <c r="G50" s="4771"/>
      <c r="H50" s="4771"/>
      <c r="I50" s="4771"/>
      <c r="J50" s="4771"/>
      <c r="K50" s="4771"/>
      <c r="L50" s="4771"/>
      <c r="M50" s="4771"/>
      <c r="N50" s="4771"/>
      <c r="O50" s="4771"/>
      <c r="P50" s="4771"/>
      <c r="Q50" s="4771"/>
      <c r="R50" s="4771"/>
      <c r="S50" s="4771"/>
      <c r="T50" s="4771"/>
      <c r="U50" s="4472"/>
    </row>
    <row r="51" spans="1:24" ht="31.7" customHeight="1" thickBot="1">
      <c r="A51" s="1063" t="s">
        <v>104</v>
      </c>
      <c r="B51" s="1062" t="s">
        <v>156</v>
      </c>
      <c r="C51" s="1061"/>
      <c r="D51" s="4767" t="s">
        <v>251</v>
      </c>
      <c r="E51" s="4768"/>
      <c r="F51" s="4768"/>
      <c r="G51" s="4768"/>
      <c r="H51" s="4768"/>
      <c r="I51" s="4768"/>
      <c r="J51" s="4768"/>
      <c r="K51" s="4768"/>
      <c r="L51" s="4769"/>
      <c r="M51" s="4767" t="s">
        <v>252</v>
      </c>
      <c r="N51" s="4768"/>
      <c r="O51" s="4768"/>
      <c r="P51" s="4768"/>
      <c r="Q51" s="4768"/>
      <c r="R51" s="4768"/>
      <c r="S51" s="4768"/>
      <c r="T51" s="4768"/>
      <c r="U51" s="4769"/>
    </row>
    <row r="52" spans="1:24" ht="34.5" customHeight="1" thickBot="1">
      <c r="A52" s="774"/>
      <c r="B52" s="224" t="s">
        <v>258</v>
      </c>
      <c r="C52" s="1064"/>
      <c r="D52" s="1072" t="s">
        <v>259</v>
      </c>
      <c r="E52" s="921" t="s">
        <v>260</v>
      </c>
      <c r="F52" s="922" t="s">
        <v>106</v>
      </c>
      <c r="G52" s="923" t="s">
        <v>261</v>
      </c>
      <c r="H52" s="922" t="s">
        <v>106</v>
      </c>
      <c r="I52" s="918" t="s">
        <v>262</v>
      </c>
      <c r="J52" s="924" t="s">
        <v>106</v>
      </c>
      <c r="K52" s="918" t="s">
        <v>263</v>
      </c>
      <c r="L52" s="925" t="s">
        <v>106</v>
      </c>
      <c r="M52" s="1075" t="s">
        <v>259</v>
      </c>
      <c r="N52" s="1069" t="s">
        <v>260</v>
      </c>
      <c r="O52" s="924" t="s">
        <v>106</v>
      </c>
      <c r="P52" s="923" t="s">
        <v>261</v>
      </c>
      <c r="Q52" s="924" t="s">
        <v>106</v>
      </c>
      <c r="R52" s="918" t="s">
        <v>262</v>
      </c>
      <c r="S52" s="924" t="s">
        <v>106</v>
      </c>
      <c r="T52" s="918" t="s">
        <v>263</v>
      </c>
      <c r="U52" s="925" t="s">
        <v>106</v>
      </c>
    </row>
    <row r="53" spans="1:24" ht="13.7" customHeight="1">
      <c r="A53" s="1276" t="s">
        <v>123</v>
      </c>
      <c r="B53" s="745">
        <v>28376</v>
      </c>
      <c r="C53" s="1065"/>
      <c r="D53" s="1073">
        <v>27370</v>
      </c>
      <c r="E53" s="920">
        <v>9952</v>
      </c>
      <c r="F53" s="230">
        <v>36.360979174278405</v>
      </c>
      <c r="G53" s="41">
        <v>3070</v>
      </c>
      <c r="H53" s="231">
        <v>11.216660577274389</v>
      </c>
      <c r="I53" s="41">
        <v>11995</v>
      </c>
      <c r="J53" s="231">
        <v>43.825356229448303</v>
      </c>
      <c r="K53" s="44">
        <v>2353</v>
      </c>
      <c r="L53" s="232">
        <v>8.5970040189989039</v>
      </c>
      <c r="M53" s="1076">
        <v>210</v>
      </c>
      <c r="N53" s="155">
        <v>6</v>
      </c>
      <c r="O53" s="231">
        <v>2.8571428571428572</v>
      </c>
      <c r="P53" s="44">
        <v>39</v>
      </c>
      <c r="Q53" s="231">
        <v>18.571428571428573</v>
      </c>
      <c r="R53" s="112">
        <v>67</v>
      </c>
      <c r="S53" s="231">
        <v>31.904761904761902</v>
      </c>
      <c r="T53" s="112">
        <v>98</v>
      </c>
      <c r="U53" s="232">
        <v>46.666666666666664</v>
      </c>
    </row>
    <row r="54" spans="1:24" ht="13.7" customHeight="1">
      <c r="A54" s="1276" t="s">
        <v>127</v>
      </c>
      <c r="B54" s="747">
        <v>28150</v>
      </c>
      <c r="C54" s="154"/>
      <c r="D54" s="1074">
        <v>27084</v>
      </c>
      <c r="E54" s="132">
        <v>9894</v>
      </c>
      <c r="F54" s="233">
        <v>36.530793088170135</v>
      </c>
      <c r="G54" s="41">
        <v>3062</v>
      </c>
      <c r="H54" s="231">
        <v>11.305567862944912</v>
      </c>
      <c r="I54" s="41">
        <v>12128</v>
      </c>
      <c r="J54" s="234">
        <v>44.779205434943144</v>
      </c>
      <c r="K54" s="44">
        <v>2000</v>
      </c>
      <c r="L54" s="232">
        <v>7.3844336139418116</v>
      </c>
      <c r="M54" s="1077">
        <v>193</v>
      </c>
      <c r="N54" s="155">
        <v>6</v>
      </c>
      <c r="O54" s="231">
        <v>3.1088082901554404</v>
      </c>
      <c r="P54" s="112">
        <v>37</v>
      </c>
      <c r="Q54" s="235">
        <v>19.170984455958546</v>
      </c>
      <c r="R54" s="112">
        <v>59</v>
      </c>
      <c r="S54" s="231">
        <v>30.569948186528496</v>
      </c>
      <c r="T54" s="44">
        <v>91</v>
      </c>
      <c r="U54" s="232">
        <v>47.150259067357517</v>
      </c>
    </row>
    <row r="55" spans="1:24" ht="13.7" customHeight="1">
      <c r="A55" s="1276" t="s">
        <v>405</v>
      </c>
      <c r="B55" s="747">
        <v>28255</v>
      </c>
      <c r="C55" s="154"/>
      <c r="D55" s="1074">
        <v>27114</v>
      </c>
      <c r="E55" s="132">
        <v>9832</v>
      </c>
      <c r="F55" s="233">
        <v>36.261709817806299</v>
      </c>
      <c r="G55" s="41">
        <v>3072</v>
      </c>
      <c r="H55" s="231">
        <v>11.329940252268202</v>
      </c>
      <c r="I55" s="41">
        <v>12221</v>
      </c>
      <c r="J55" s="234">
        <v>45.072656192372946</v>
      </c>
      <c r="K55" s="44">
        <v>1989</v>
      </c>
      <c r="L55" s="232">
        <v>7.335693737552555</v>
      </c>
      <c r="M55" s="1077">
        <v>181</v>
      </c>
      <c r="N55" s="155">
        <v>5</v>
      </c>
      <c r="O55" s="231">
        <v>2.7624309392265194</v>
      </c>
      <c r="P55" s="112">
        <v>36</v>
      </c>
      <c r="Q55" s="235">
        <v>19.88950276243094</v>
      </c>
      <c r="R55" s="112">
        <v>54</v>
      </c>
      <c r="S55" s="231">
        <v>29.834254143646412</v>
      </c>
      <c r="T55" s="44">
        <v>86</v>
      </c>
      <c r="U55" s="232">
        <v>47.513812154696133</v>
      </c>
    </row>
    <row r="56" spans="1:24" ht="13.7" customHeight="1">
      <c r="A56" s="1276" t="s">
        <v>479</v>
      </c>
      <c r="B56" s="747">
        <v>27870</v>
      </c>
      <c r="C56" s="154"/>
      <c r="D56" s="1074">
        <v>26699</v>
      </c>
      <c r="E56" s="132">
        <v>9579</v>
      </c>
      <c r="F56" s="233">
        <v>35.877748230270797</v>
      </c>
      <c r="G56" s="41">
        <v>3032</v>
      </c>
      <c r="H56" s="231">
        <v>11.35623057043335</v>
      </c>
      <c r="I56" s="41">
        <v>12173</v>
      </c>
      <c r="J56" s="234">
        <v>45.593467920146821</v>
      </c>
      <c r="K56" s="44">
        <v>1915</v>
      </c>
      <c r="L56" s="232">
        <v>7.1725532791490316</v>
      </c>
      <c r="M56" s="1077">
        <v>173</v>
      </c>
      <c r="N56" s="155">
        <v>4</v>
      </c>
      <c r="O56" s="231">
        <v>2.3121387283236992</v>
      </c>
      <c r="P56" s="112">
        <v>34</v>
      </c>
      <c r="Q56" s="235">
        <v>19.653179190751445</v>
      </c>
      <c r="R56" s="112">
        <v>52</v>
      </c>
      <c r="S56" s="231">
        <v>30.057803468208093</v>
      </c>
      <c r="T56" s="44">
        <v>83</v>
      </c>
      <c r="U56" s="232">
        <v>47.97687861271676</v>
      </c>
    </row>
    <row r="57" spans="1:24" ht="13.7" customHeight="1">
      <c r="A57" s="743" t="s">
        <v>526</v>
      </c>
      <c r="B57" s="746">
        <v>27351</v>
      </c>
      <c r="C57" s="156"/>
      <c r="D57" s="1071">
        <v>26205</v>
      </c>
      <c r="E57" s="126">
        <v>9409</v>
      </c>
      <c r="F57" s="225">
        <v>35.905361572219043</v>
      </c>
      <c r="G57" s="31">
        <v>2949</v>
      </c>
      <c r="H57" s="226">
        <v>11.253577561534058</v>
      </c>
      <c r="I57" s="31">
        <v>11968</v>
      </c>
      <c r="J57" s="227">
        <v>45.670673535584811</v>
      </c>
      <c r="K57" s="34">
        <v>1879</v>
      </c>
      <c r="L57" s="229">
        <v>7.1703873306620869</v>
      </c>
      <c r="M57" s="1059">
        <v>153</v>
      </c>
      <c r="N57" s="152">
        <v>3</v>
      </c>
      <c r="O57" s="226">
        <v>1.9607843137254901</v>
      </c>
      <c r="P57" s="113">
        <v>23</v>
      </c>
      <c r="Q57" s="228">
        <v>15.032679738562091</v>
      </c>
      <c r="R57" s="113">
        <v>44</v>
      </c>
      <c r="S57" s="226">
        <v>28.75816993464052</v>
      </c>
      <c r="T57" s="34">
        <v>83</v>
      </c>
      <c r="U57" s="229">
        <v>54.248366013071895</v>
      </c>
    </row>
    <row r="58" spans="1:24" ht="13.7" customHeight="1">
      <c r="A58" s="218" t="s">
        <v>484</v>
      </c>
      <c r="B58" s="746">
        <v>27400</v>
      </c>
      <c r="C58" s="156"/>
      <c r="D58" s="1071">
        <v>26248</v>
      </c>
      <c r="E58" s="126">
        <v>9428</v>
      </c>
      <c r="F58" s="225">
        <v>35.918927156354769</v>
      </c>
      <c r="G58" s="31">
        <v>2924</v>
      </c>
      <c r="H58" s="226">
        <v>11.139896373056994</v>
      </c>
      <c r="I58" s="31">
        <v>12022</v>
      </c>
      <c r="J58" s="227">
        <v>45.801584882657728</v>
      </c>
      <c r="K58" s="34">
        <v>1874</v>
      </c>
      <c r="L58" s="229">
        <v>7.139591587930509</v>
      </c>
      <c r="M58" s="1059">
        <v>148</v>
      </c>
      <c r="N58" s="152">
        <v>3</v>
      </c>
      <c r="O58" s="226">
        <v>2.0270270270270272</v>
      </c>
      <c r="P58" s="113">
        <v>21</v>
      </c>
      <c r="Q58" s="228">
        <v>14.189189189189189</v>
      </c>
      <c r="R58" s="113">
        <v>44</v>
      </c>
      <c r="S58" s="226">
        <v>29.72972972972973</v>
      </c>
      <c r="T58" s="34">
        <v>80</v>
      </c>
      <c r="U58" s="229">
        <v>54.054054054054056</v>
      </c>
    </row>
    <row r="59" spans="1:24" ht="13.7" customHeight="1">
      <c r="A59" s="218" t="s">
        <v>498</v>
      </c>
      <c r="B59" s="746">
        <v>27387</v>
      </c>
      <c r="C59" s="156"/>
      <c r="D59" s="1071">
        <v>26221</v>
      </c>
      <c r="E59" s="126">
        <v>9419</v>
      </c>
      <c r="F59" s="225">
        <v>35.921589565615349</v>
      </c>
      <c r="G59" s="31">
        <v>2924</v>
      </c>
      <c r="H59" s="226">
        <v>11.151367224743526</v>
      </c>
      <c r="I59" s="31">
        <v>12028</v>
      </c>
      <c r="J59" s="227">
        <v>45.871629609854701</v>
      </c>
      <c r="K59" s="34">
        <v>1850</v>
      </c>
      <c r="L59" s="229">
        <v>7.0554135997864309</v>
      </c>
      <c r="M59" s="1059">
        <v>147</v>
      </c>
      <c r="N59" s="152">
        <v>3</v>
      </c>
      <c r="O59" s="226">
        <v>2.0408163265306123</v>
      </c>
      <c r="P59" s="113">
        <v>21</v>
      </c>
      <c r="Q59" s="228">
        <v>14.285714285714285</v>
      </c>
      <c r="R59" s="113">
        <v>44</v>
      </c>
      <c r="S59" s="226">
        <v>29.931972789115648</v>
      </c>
      <c r="T59" s="34">
        <v>79</v>
      </c>
      <c r="U59" s="229">
        <v>53.741496598639458</v>
      </c>
    </row>
    <row r="60" spans="1:24" ht="13.7" customHeight="1">
      <c r="A60" s="1276" t="s">
        <v>428</v>
      </c>
      <c r="B60" s="747">
        <v>27308</v>
      </c>
      <c r="C60" s="154"/>
      <c r="D60" s="1074">
        <v>26141</v>
      </c>
      <c r="E60" s="132">
        <v>9371</v>
      </c>
      <c r="F60" s="233">
        <v>35.847901763513256</v>
      </c>
      <c r="G60" s="41">
        <v>2925</v>
      </c>
      <c r="H60" s="231">
        <v>11.18931945985234</v>
      </c>
      <c r="I60" s="41">
        <v>12002</v>
      </c>
      <c r="J60" s="234">
        <v>45.912551164836849</v>
      </c>
      <c r="K60" s="44">
        <v>1843</v>
      </c>
      <c r="L60" s="232">
        <v>7.0502276117975589</v>
      </c>
      <c r="M60" s="1077">
        <v>146</v>
      </c>
      <c r="N60" s="155">
        <v>3</v>
      </c>
      <c r="O60" s="231">
        <v>2.054794520547945</v>
      </c>
      <c r="P60" s="112">
        <v>21</v>
      </c>
      <c r="Q60" s="235">
        <v>14.383561643835616</v>
      </c>
      <c r="R60" s="112">
        <v>43</v>
      </c>
      <c r="S60" s="231">
        <v>29.452054794520549</v>
      </c>
      <c r="T60" s="44">
        <v>79</v>
      </c>
      <c r="U60" s="232">
        <v>54.109589041095894</v>
      </c>
    </row>
    <row r="61" spans="1:24" ht="13.7" customHeight="1">
      <c r="A61" s="218" t="s">
        <v>416</v>
      </c>
      <c r="B61" s="746">
        <v>27030</v>
      </c>
      <c r="C61" s="156"/>
      <c r="D61" s="1071">
        <v>25870</v>
      </c>
      <c r="E61" s="126">
        <v>9196</v>
      </c>
      <c r="F61" s="225">
        <v>35.546965597216854</v>
      </c>
      <c r="G61" s="31">
        <v>2898</v>
      </c>
      <c r="H61" s="226">
        <v>11.202164669501354</v>
      </c>
      <c r="I61" s="31">
        <v>11976</v>
      </c>
      <c r="J61" s="227">
        <v>46.293003478933123</v>
      </c>
      <c r="K61" s="34">
        <v>1800</v>
      </c>
      <c r="L61" s="229">
        <v>6.9578662543486658</v>
      </c>
      <c r="M61" s="1059">
        <v>146</v>
      </c>
      <c r="N61" s="152">
        <v>3</v>
      </c>
      <c r="O61" s="226">
        <v>2.054794520547945</v>
      </c>
      <c r="P61" s="113">
        <v>21</v>
      </c>
      <c r="Q61" s="228">
        <v>14.383561643835616</v>
      </c>
      <c r="R61" s="113">
        <v>43</v>
      </c>
      <c r="S61" s="226">
        <v>29.452054794520549</v>
      </c>
      <c r="T61" s="34">
        <v>79</v>
      </c>
      <c r="U61" s="229">
        <v>54.109589041095894</v>
      </c>
      <c r="X61" s="216"/>
    </row>
    <row r="62" spans="1:24" ht="13.7" customHeight="1">
      <c r="A62" s="218" t="s">
        <v>211</v>
      </c>
      <c r="B62" s="746">
        <v>27046</v>
      </c>
      <c r="C62" s="156"/>
      <c r="D62" s="1071">
        <v>25853</v>
      </c>
      <c r="E62" s="126">
        <v>9220</v>
      </c>
      <c r="F62" s="225">
        <v>35.663172552508414</v>
      </c>
      <c r="G62" s="31">
        <v>2889</v>
      </c>
      <c r="H62" s="226">
        <v>11.174718601322864</v>
      </c>
      <c r="I62" s="31">
        <v>11955</v>
      </c>
      <c r="J62" s="227">
        <v>46.242215603604997</v>
      </c>
      <c r="K62" s="34">
        <v>1789</v>
      </c>
      <c r="L62" s="229">
        <v>6.9198932425637256</v>
      </c>
      <c r="M62" s="1059">
        <v>148</v>
      </c>
      <c r="N62" s="152">
        <v>3</v>
      </c>
      <c r="O62" s="226">
        <v>2.0270270270270272</v>
      </c>
      <c r="P62" s="113">
        <v>22</v>
      </c>
      <c r="Q62" s="228">
        <v>14.864864864864865</v>
      </c>
      <c r="R62" s="113">
        <v>43</v>
      </c>
      <c r="S62" s="226">
        <v>29.054054054054053</v>
      </c>
      <c r="T62" s="34">
        <v>80</v>
      </c>
      <c r="U62" s="229">
        <v>54.054054054054056</v>
      </c>
      <c r="X62" s="216"/>
    </row>
    <row r="63" spans="1:24" ht="13.7" customHeight="1">
      <c r="A63" s="218" t="s">
        <v>332</v>
      </c>
      <c r="B63" s="746">
        <v>27106</v>
      </c>
      <c r="C63" s="156"/>
      <c r="D63" s="1071">
        <v>25894</v>
      </c>
      <c r="E63" s="126">
        <v>9218</v>
      </c>
      <c r="F63" s="225">
        <v>35.598980458793541</v>
      </c>
      <c r="G63" s="31">
        <v>2901</v>
      </c>
      <c r="H63" s="226">
        <v>11.203367575500115</v>
      </c>
      <c r="I63" s="31">
        <v>11974</v>
      </c>
      <c r="J63" s="227">
        <v>46.242372750444119</v>
      </c>
      <c r="K63" s="34">
        <v>1801</v>
      </c>
      <c r="L63" s="229">
        <v>6.9552792152622223</v>
      </c>
      <c r="M63" s="1059">
        <v>146</v>
      </c>
      <c r="N63" s="152">
        <v>3</v>
      </c>
      <c r="O63" s="226">
        <v>2.054794520547945</v>
      </c>
      <c r="P63" s="113">
        <v>21</v>
      </c>
      <c r="Q63" s="228">
        <v>14.383561643835616</v>
      </c>
      <c r="R63" s="113">
        <v>43</v>
      </c>
      <c r="S63" s="226">
        <v>29.452054794520549</v>
      </c>
      <c r="T63" s="34">
        <v>79</v>
      </c>
      <c r="U63" s="229">
        <v>54.109589041095894</v>
      </c>
      <c r="X63" s="216"/>
    </row>
    <row r="64" spans="1:24" ht="13.7" customHeight="1">
      <c r="A64" s="1276" t="s">
        <v>551</v>
      </c>
      <c r="B64" s="747">
        <v>26990</v>
      </c>
      <c r="C64" s="154"/>
      <c r="D64" s="1074">
        <v>25779</v>
      </c>
      <c r="E64" s="132">
        <v>9197</v>
      </c>
      <c r="F64" s="233">
        <v>35.676325691454288</v>
      </c>
      <c r="G64" s="41">
        <v>2887</v>
      </c>
      <c r="H64" s="231">
        <v>11.199037976647659</v>
      </c>
      <c r="I64" s="41">
        <v>11883</v>
      </c>
      <c r="J64" s="234">
        <v>46.095659257535203</v>
      </c>
      <c r="K64" s="44">
        <v>1812</v>
      </c>
      <c r="L64" s="232">
        <v>7.0289770743628539</v>
      </c>
      <c r="M64" s="1077">
        <v>140</v>
      </c>
      <c r="N64" s="155">
        <v>3</v>
      </c>
      <c r="O64" s="231">
        <v>2.1428571428571428</v>
      </c>
      <c r="P64" s="112">
        <v>21</v>
      </c>
      <c r="Q64" s="235">
        <v>15</v>
      </c>
      <c r="R64" s="112">
        <v>41</v>
      </c>
      <c r="S64" s="231">
        <v>29.285714285714288</v>
      </c>
      <c r="T64" s="44">
        <v>75</v>
      </c>
      <c r="U64" s="232">
        <v>53.571428571428569</v>
      </c>
      <c r="X64" s="216"/>
    </row>
    <row r="65" spans="1:24" ht="13.7" customHeight="1">
      <c r="A65" s="743" t="s">
        <v>603</v>
      </c>
      <c r="B65" s="876">
        <v>26761</v>
      </c>
      <c r="C65" s="1019"/>
      <c r="D65" s="1070">
        <f>E65+G65+I65+K65</f>
        <v>25549</v>
      </c>
      <c r="E65" s="152">
        <v>9053</v>
      </c>
      <c r="F65" s="1078">
        <f t="shared" ref="F65:F71" si="73">SUM(E65/D65*100)</f>
        <v>35.433872167208108</v>
      </c>
      <c r="G65" s="181">
        <v>2897</v>
      </c>
      <c r="H65" s="1057">
        <f t="shared" ref="H65:H71" si="74">SUM(G65/D65*100)</f>
        <v>11.338995655407256</v>
      </c>
      <c r="I65" s="107">
        <v>11811</v>
      </c>
      <c r="J65" s="1057">
        <f t="shared" ref="J65:J71" si="75">SUM(I65/D65*100)</f>
        <v>46.228815217816745</v>
      </c>
      <c r="K65" s="181">
        <v>1788</v>
      </c>
      <c r="L65" s="1058">
        <f t="shared" ref="L65:L71" si="76">SUM(K65/D65*100)</f>
        <v>6.9983169595678891</v>
      </c>
      <c r="M65" s="1059">
        <f>N65+P65+R65+T65</f>
        <v>134</v>
      </c>
      <c r="N65" s="152">
        <v>3</v>
      </c>
      <c r="O65" s="1060">
        <f t="shared" ref="O65:O71" si="77">SUM(N65/M65*100)</f>
        <v>2.2388059701492535</v>
      </c>
      <c r="P65" s="107">
        <v>21</v>
      </c>
      <c r="Q65" s="1060">
        <f t="shared" ref="Q65:Q71" si="78">SUM(P65/M65*100)</f>
        <v>15.671641791044777</v>
      </c>
      <c r="R65" s="107">
        <v>37</v>
      </c>
      <c r="S65" s="1060">
        <f t="shared" ref="S65:S71" si="79">SUM(R65/M65*100)</f>
        <v>27.611940298507463</v>
      </c>
      <c r="T65" s="181">
        <v>73</v>
      </c>
      <c r="U65" s="1058">
        <f t="shared" ref="U65:U71" si="80">SUM(T65/M65*100)</f>
        <v>54.477611940298509</v>
      </c>
      <c r="X65" s="216"/>
    </row>
    <row r="66" spans="1:24" ht="13.7" customHeight="1">
      <c r="A66" s="218" t="s">
        <v>641</v>
      </c>
      <c r="B66" s="746">
        <v>26815</v>
      </c>
      <c r="C66" s="156"/>
      <c r="D66" s="1071">
        <v>25584</v>
      </c>
      <c r="E66" s="152">
        <v>9077</v>
      </c>
      <c r="F66" s="1079">
        <f t="shared" si="73"/>
        <v>35.479205753595998</v>
      </c>
      <c r="G66" s="113">
        <v>2921</v>
      </c>
      <c r="H66" s="226">
        <f t="shared" si="74"/>
        <v>11.41729205753596</v>
      </c>
      <c r="I66" s="31">
        <v>11800</v>
      </c>
      <c r="J66" s="226">
        <f t="shared" si="75"/>
        <v>46.122576610381486</v>
      </c>
      <c r="K66" s="113">
        <v>1786</v>
      </c>
      <c r="L66" s="229">
        <f t="shared" si="76"/>
        <v>6.9809255784865538</v>
      </c>
      <c r="M66" s="1059">
        <v>133</v>
      </c>
      <c r="N66" s="152">
        <v>3</v>
      </c>
      <c r="O66" s="228">
        <f t="shared" si="77"/>
        <v>2.2556390977443606</v>
      </c>
      <c r="P66" s="31">
        <v>21</v>
      </c>
      <c r="Q66" s="228">
        <f t="shared" si="78"/>
        <v>15.789473684210526</v>
      </c>
      <c r="R66" s="31">
        <v>36</v>
      </c>
      <c r="S66" s="228">
        <f t="shared" si="79"/>
        <v>27.06766917293233</v>
      </c>
      <c r="T66" s="31">
        <v>73</v>
      </c>
      <c r="U66" s="229">
        <f t="shared" si="80"/>
        <v>54.887218045112782</v>
      </c>
      <c r="X66" s="216"/>
    </row>
    <row r="67" spans="1:24" ht="13.7" customHeight="1">
      <c r="A67" s="218" t="s">
        <v>654</v>
      </c>
      <c r="B67" s="746">
        <v>26829</v>
      </c>
      <c r="C67" s="156"/>
      <c r="D67" s="1071">
        <v>25597</v>
      </c>
      <c r="E67" s="152">
        <v>9085</v>
      </c>
      <c r="F67" s="1079">
        <f t="shared" si="73"/>
        <v>35.492440520373478</v>
      </c>
      <c r="G67" s="113">
        <v>2932</v>
      </c>
      <c r="H67" s="226">
        <f t="shared" si="74"/>
        <v>11.454467320389108</v>
      </c>
      <c r="I67" s="31">
        <v>11798</v>
      </c>
      <c r="J67" s="226">
        <f t="shared" si="75"/>
        <v>46.091338828768997</v>
      </c>
      <c r="K67" s="34">
        <v>1782</v>
      </c>
      <c r="L67" s="229">
        <f t="shared" si="76"/>
        <v>6.9617533304684152</v>
      </c>
      <c r="M67" s="1059">
        <v>133</v>
      </c>
      <c r="N67" s="152">
        <v>3</v>
      </c>
      <c r="O67" s="228">
        <f t="shared" si="77"/>
        <v>2.2556390977443606</v>
      </c>
      <c r="P67" s="113">
        <v>21</v>
      </c>
      <c r="Q67" s="228">
        <f t="shared" si="78"/>
        <v>15.789473684210526</v>
      </c>
      <c r="R67" s="113">
        <v>37</v>
      </c>
      <c r="S67" s="228">
        <f t="shared" si="79"/>
        <v>27.819548872180448</v>
      </c>
      <c r="T67" s="31">
        <v>72</v>
      </c>
      <c r="U67" s="229">
        <f t="shared" si="80"/>
        <v>54.13533834586466</v>
      </c>
      <c r="X67" s="216"/>
    </row>
    <row r="68" spans="1:24" ht="13.7" customHeight="1">
      <c r="A68" s="1317" t="s">
        <v>655</v>
      </c>
      <c r="B68" s="747">
        <v>26698</v>
      </c>
      <c r="C68" s="154"/>
      <c r="D68" s="1316">
        <v>25452</v>
      </c>
      <c r="E68" s="155">
        <v>9053</v>
      </c>
      <c r="F68" s="230">
        <f t="shared" si="73"/>
        <v>35.568914034260565</v>
      </c>
      <c r="G68" s="112">
        <v>2920</v>
      </c>
      <c r="H68" s="231">
        <f t="shared" si="74"/>
        <v>11.472575829011472</v>
      </c>
      <c r="I68" s="41">
        <v>11717</v>
      </c>
      <c r="J68" s="231">
        <f t="shared" si="75"/>
        <v>46.035674996071037</v>
      </c>
      <c r="K68" s="44">
        <v>1762</v>
      </c>
      <c r="L68" s="232">
        <f t="shared" si="76"/>
        <v>6.9228351406569226</v>
      </c>
      <c r="M68" s="1077">
        <v>133</v>
      </c>
      <c r="N68" s="155">
        <v>3</v>
      </c>
      <c r="O68" s="235">
        <f t="shared" si="77"/>
        <v>2.2556390977443606</v>
      </c>
      <c r="P68" s="112">
        <v>21</v>
      </c>
      <c r="Q68" s="235">
        <f t="shared" si="78"/>
        <v>15.789473684210526</v>
      </c>
      <c r="R68" s="112">
        <v>37</v>
      </c>
      <c r="S68" s="235">
        <f t="shared" si="79"/>
        <v>27.819548872180448</v>
      </c>
      <c r="T68" s="41">
        <v>72</v>
      </c>
      <c r="U68" s="232">
        <f t="shared" si="80"/>
        <v>54.13533834586466</v>
      </c>
      <c r="X68" s="216"/>
    </row>
    <row r="69" spans="1:24" ht="13.7" customHeight="1">
      <c r="A69" s="1068" t="s">
        <v>705</v>
      </c>
      <c r="B69" s="876">
        <v>26496</v>
      </c>
      <c r="C69" s="156"/>
      <c r="D69" s="1608">
        <v>25251</v>
      </c>
      <c r="E69" s="152">
        <v>8881</v>
      </c>
      <c r="F69" s="1079">
        <f t="shared" si="73"/>
        <v>35.170884321413013</v>
      </c>
      <c r="G69" s="113">
        <v>2930</v>
      </c>
      <c r="H69" s="226">
        <f t="shared" si="74"/>
        <v>11.603500851451427</v>
      </c>
      <c r="I69" s="31">
        <v>11703</v>
      </c>
      <c r="J69" s="226">
        <f t="shared" si="75"/>
        <v>46.3466793394321</v>
      </c>
      <c r="K69" s="34">
        <v>1737</v>
      </c>
      <c r="L69" s="229">
        <f t="shared" si="76"/>
        <v>6.8789354877034565</v>
      </c>
      <c r="M69" s="1619">
        <v>131</v>
      </c>
      <c r="N69" s="119">
        <v>3</v>
      </c>
      <c r="O69" s="1057">
        <f t="shared" si="77"/>
        <v>2.2900763358778624</v>
      </c>
      <c r="P69" s="107">
        <v>20</v>
      </c>
      <c r="Q69" s="1057">
        <f t="shared" si="78"/>
        <v>15.267175572519085</v>
      </c>
      <c r="R69" s="113">
        <v>37</v>
      </c>
      <c r="S69" s="228">
        <f t="shared" si="79"/>
        <v>28.244274809160309</v>
      </c>
      <c r="T69" s="31">
        <v>71</v>
      </c>
      <c r="U69" s="229">
        <f t="shared" si="80"/>
        <v>54.198473282442748</v>
      </c>
      <c r="X69" s="216"/>
    </row>
    <row r="70" spans="1:24" ht="13.7" customHeight="1">
      <c r="A70" s="534" t="s">
        <v>723</v>
      </c>
      <c r="B70" s="746">
        <v>26620</v>
      </c>
      <c r="C70" s="156"/>
      <c r="D70" s="1270">
        <v>25350</v>
      </c>
      <c r="E70" s="152">
        <v>8904</v>
      </c>
      <c r="F70" s="1079">
        <f t="shared" si="73"/>
        <v>35.124260355029584</v>
      </c>
      <c r="G70" s="31">
        <v>2945</v>
      </c>
      <c r="H70" s="226">
        <f t="shared" si="74"/>
        <v>11.617357001972387</v>
      </c>
      <c r="I70" s="31">
        <v>11754</v>
      </c>
      <c r="J70" s="226">
        <f t="shared" si="75"/>
        <v>46.366863905325445</v>
      </c>
      <c r="K70" s="31">
        <v>1747</v>
      </c>
      <c r="L70" s="229">
        <f t="shared" si="76"/>
        <v>6.8915187376725831</v>
      </c>
      <c r="M70" s="1059">
        <v>131</v>
      </c>
      <c r="N70" s="152">
        <v>3</v>
      </c>
      <c r="O70" s="228">
        <f t="shared" si="77"/>
        <v>2.2900763358778624</v>
      </c>
      <c r="P70" s="113">
        <v>20</v>
      </c>
      <c r="Q70" s="228">
        <f t="shared" si="78"/>
        <v>15.267175572519085</v>
      </c>
      <c r="R70" s="31">
        <v>37</v>
      </c>
      <c r="S70" s="228">
        <f t="shared" si="79"/>
        <v>28.244274809160309</v>
      </c>
      <c r="T70" s="31">
        <v>71</v>
      </c>
      <c r="U70" s="229">
        <f t="shared" si="80"/>
        <v>54.198473282442748</v>
      </c>
      <c r="X70" s="216"/>
    </row>
    <row r="71" spans="1:24" ht="13.7" customHeight="1">
      <c r="A71" s="218" t="s">
        <v>724</v>
      </c>
      <c r="B71" s="746">
        <v>26630</v>
      </c>
      <c r="C71" s="156"/>
      <c r="D71" s="1608">
        <v>25366</v>
      </c>
      <c r="E71" s="152">
        <v>8895</v>
      </c>
      <c r="F71" s="1079">
        <f t="shared" si="73"/>
        <v>35.066624615627219</v>
      </c>
      <c r="G71" s="31">
        <v>2945</v>
      </c>
      <c r="H71" s="226">
        <f t="shared" si="74"/>
        <v>11.610029172908618</v>
      </c>
      <c r="I71" s="31">
        <v>11785</v>
      </c>
      <c r="J71" s="227">
        <f t="shared" si="75"/>
        <v>46.459828116376251</v>
      </c>
      <c r="K71" s="34">
        <v>1741</v>
      </c>
      <c r="L71" s="229">
        <f t="shared" si="76"/>
        <v>6.8635180950879127</v>
      </c>
      <c r="M71" s="1059">
        <v>110</v>
      </c>
      <c r="N71" s="152">
        <v>3</v>
      </c>
      <c r="O71" s="228">
        <f t="shared" si="77"/>
        <v>2.7272727272727271</v>
      </c>
      <c r="P71" s="113">
        <v>20</v>
      </c>
      <c r="Q71" s="228">
        <f t="shared" si="78"/>
        <v>18.181818181818183</v>
      </c>
      <c r="R71" s="113">
        <v>35</v>
      </c>
      <c r="S71" s="228">
        <f t="shared" si="79"/>
        <v>31.818181818181817</v>
      </c>
      <c r="T71" s="31">
        <v>52</v>
      </c>
      <c r="U71" s="229">
        <f t="shared" si="80"/>
        <v>47.272727272727273</v>
      </c>
      <c r="X71" s="216"/>
    </row>
    <row r="72" spans="1:24" ht="13.7" customHeight="1">
      <c r="A72" s="1317" t="s">
        <v>725</v>
      </c>
      <c r="B72" s="747">
        <v>26263</v>
      </c>
      <c r="C72" s="154"/>
      <c r="D72" s="1316">
        <v>24998</v>
      </c>
      <c r="E72" s="1779">
        <v>8852</v>
      </c>
      <c r="F72" s="230">
        <f t="shared" ref="F72:F77" si="81">SUM(E72/D72*100)</f>
        <v>35.410832866629335</v>
      </c>
      <c r="G72" s="41">
        <v>2890</v>
      </c>
      <c r="H72" s="231">
        <f t="shared" ref="H72:H77" si="82">SUM(G72/D72*100)</f>
        <v>11.560924873989919</v>
      </c>
      <c r="I72" s="41">
        <v>11555</v>
      </c>
      <c r="J72" s="234">
        <f t="shared" ref="J72:J77" si="83">SUM(I72/D72*100)</f>
        <v>46.22369789583167</v>
      </c>
      <c r="K72" s="1777">
        <v>1701</v>
      </c>
      <c r="L72" s="232">
        <f t="shared" ref="L72:L77" si="84">SUM(K72/D72*100)</f>
        <v>6.8045443635490841</v>
      </c>
      <c r="M72" s="1077">
        <v>102</v>
      </c>
      <c r="N72" s="1779">
        <v>3</v>
      </c>
      <c r="O72" s="235">
        <f t="shared" ref="O72:O77" si="85">SUM(N72/M72*100)</f>
        <v>2.9411764705882351</v>
      </c>
      <c r="P72" s="1776">
        <v>19</v>
      </c>
      <c r="Q72" s="235">
        <f t="shared" ref="Q72:Q77" si="86">SUM(P72/M72*100)</f>
        <v>18.627450980392158</v>
      </c>
      <c r="R72" s="1776">
        <v>28</v>
      </c>
      <c r="S72" s="235">
        <f t="shared" ref="S72:S77" si="87">SUM(R72/M72*100)</f>
        <v>27.450980392156865</v>
      </c>
      <c r="T72" s="41">
        <v>52</v>
      </c>
      <c r="U72" s="232">
        <f t="shared" ref="U72:U77" si="88">SUM(T72/M72*100)</f>
        <v>50.980392156862742</v>
      </c>
      <c r="X72" s="216"/>
    </row>
    <row r="73" spans="1:24" ht="13.7" customHeight="1">
      <c r="A73" s="1068" t="s">
        <v>746</v>
      </c>
      <c r="B73" s="876">
        <v>25964</v>
      </c>
      <c r="C73" s="156"/>
      <c r="D73" s="1785">
        <f>SUM(E73,G73,I73,K73)</f>
        <v>24708</v>
      </c>
      <c r="E73" s="2045">
        <v>8714</v>
      </c>
      <c r="F73" s="1079">
        <f t="shared" si="81"/>
        <v>35.267929415573903</v>
      </c>
      <c r="G73" s="2038">
        <v>2863</v>
      </c>
      <c r="H73" s="226">
        <f t="shared" si="82"/>
        <v>11.587340132750526</v>
      </c>
      <c r="I73" s="31">
        <v>11440</v>
      </c>
      <c r="J73" s="226">
        <f t="shared" si="83"/>
        <v>46.300793265339166</v>
      </c>
      <c r="K73" s="2039">
        <v>1691</v>
      </c>
      <c r="L73" s="229">
        <f t="shared" si="84"/>
        <v>6.8439371863364089</v>
      </c>
      <c r="M73" s="1619">
        <f>SUM(N73,P73,R73,T73)</f>
        <v>98</v>
      </c>
      <c r="N73" s="119">
        <v>2</v>
      </c>
      <c r="O73" s="1057">
        <f t="shared" si="85"/>
        <v>2.0408163265306123</v>
      </c>
      <c r="P73" s="107">
        <v>18</v>
      </c>
      <c r="Q73" s="1057">
        <f t="shared" si="86"/>
        <v>18.367346938775512</v>
      </c>
      <c r="R73" s="2038">
        <v>26</v>
      </c>
      <c r="S73" s="228">
        <f t="shared" si="87"/>
        <v>26.530612244897959</v>
      </c>
      <c r="T73" s="31">
        <v>52</v>
      </c>
      <c r="U73" s="229">
        <f t="shared" si="88"/>
        <v>53.061224489795919</v>
      </c>
      <c r="X73" s="216"/>
    </row>
    <row r="74" spans="1:24" ht="13.7" customHeight="1">
      <c r="A74" s="534" t="s">
        <v>747</v>
      </c>
      <c r="B74" s="746">
        <v>25995</v>
      </c>
      <c r="C74" s="156"/>
      <c r="D74" s="1270">
        <v>24733</v>
      </c>
      <c r="E74" s="2045">
        <v>8745</v>
      </c>
      <c r="F74" s="1079">
        <f t="shared" si="81"/>
        <v>35.357619374924191</v>
      </c>
      <c r="G74" s="31">
        <v>2878</v>
      </c>
      <c r="H74" s="226">
        <f t="shared" si="82"/>
        <v>11.636275421501638</v>
      </c>
      <c r="I74" s="31">
        <v>11469</v>
      </c>
      <c r="J74" s="226">
        <f t="shared" si="83"/>
        <v>46.371244895483763</v>
      </c>
      <c r="K74" s="31">
        <v>1641</v>
      </c>
      <c r="L74" s="229">
        <f t="shared" si="84"/>
        <v>6.6348603080904054</v>
      </c>
      <c r="M74" s="1059">
        <v>96</v>
      </c>
      <c r="N74" s="2045">
        <v>2</v>
      </c>
      <c r="O74" s="228">
        <f t="shared" si="85"/>
        <v>2.083333333333333</v>
      </c>
      <c r="P74" s="2038">
        <v>18</v>
      </c>
      <c r="Q74" s="228">
        <f t="shared" si="86"/>
        <v>18.75</v>
      </c>
      <c r="R74" s="31">
        <v>26</v>
      </c>
      <c r="S74" s="228">
        <f t="shared" si="87"/>
        <v>27.083333333333332</v>
      </c>
      <c r="T74" s="31">
        <v>50</v>
      </c>
      <c r="U74" s="229">
        <f t="shared" si="88"/>
        <v>52.083333333333336</v>
      </c>
      <c r="X74" s="216"/>
    </row>
    <row r="75" spans="1:24" ht="14.25" customHeight="1">
      <c r="A75" s="218" t="s">
        <v>748</v>
      </c>
      <c r="B75" s="746">
        <v>26023</v>
      </c>
      <c r="C75" s="156"/>
      <c r="D75" s="1785">
        <v>24769</v>
      </c>
      <c r="E75" s="2045">
        <v>8726</v>
      </c>
      <c r="F75" s="1079">
        <f t="shared" si="81"/>
        <v>35.229520771932663</v>
      </c>
      <c r="G75" s="31">
        <v>2884</v>
      </c>
      <c r="H75" s="226">
        <f t="shared" si="82"/>
        <v>11.643586741491381</v>
      </c>
      <c r="I75" s="31">
        <v>11496</v>
      </c>
      <c r="J75" s="227">
        <f t="shared" si="83"/>
        <v>46.412854778150106</v>
      </c>
      <c r="K75" s="2039">
        <v>1663</v>
      </c>
      <c r="L75" s="229">
        <f t="shared" si="84"/>
        <v>6.7140377084258542</v>
      </c>
      <c r="M75" s="1059">
        <v>94</v>
      </c>
      <c r="N75" s="2045">
        <v>2</v>
      </c>
      <c r="O75" s="228">
        <f t="shared" si="85"/>
        <v>2.1276595744680851</v>
      </c>
      <c r="P75" s="2038">
        <v>18</v>
      </c>
      <c r="Q75" s="228">
        <f t="shared" si="86"/>
        <v>19.148936170212767</v>
      </c>
      <c r="R75" s="2038">
        <v>26</v>
      </c>
      <c r="S75" s="228">
        <f t="shared" si="87"/>
        <v>27.659574468085108</v>
      </c>
      <c r="T75" s="31">
        <v>48</v>
      </c>
      <c r="U75" s="229">
        <f t="shared" si="88"/>
        <v>51.063829787234042</v>
      </c>
    </row>
    <row r="76" spans="1:24" ht="14.25" customHeight="1">
      <c r="A76" s="1317" t="s">
        <v>749</v>
      </c>
      <c r="B76" s="747">
        <v>25664</v>
      </c>
      <c r="C76" s="154"/>
      <c r="D76" s="1316">
        <v>24454</v>
      </c>
      <c r="E76" s="2044">
        <v>8586</v>
      </c>
      <c r="F76" s="230">
        <f t="shared" si="81"/>
        <v>35.110820315694774</v>
      </c>
      <c r="G76" s="41">
        <v>2848</v>
      </c>
      <c r="H76" s="231">
        <f t="shared" si="82"/>
        <v>11.646356424306861</v>
      </c>
      <c r="I76" s="41">
        <v>11368</v>
      </c>
      <c r="J76" s="234">
        <f t="shared" si="83"/>
        <v>46.487282244213624</v>
      </c>
      <c r="K76" s="2041">
        <v>1652</v>
      </c>
      <c r="L76" s="232">
        <f t="shared" si="84"/>
        <v>6.755541015784738</v>
      </c>
      <c r="M76" s="1077">
        <v>92</v>
      </c>
      <c r="N76" s="2044">
        <v>1</v>
      </c>
      <c r="O76" s="235">
        <f t="shared" si="85"/>
        <v>1.0869565217391304</v>
      </c>
      <c r="P76" s="2040">
        <v>18</v>
      </c>
      <c r="Q76" s="235">
        <f t="shared" si="86"/>
        <v>19.565217391304348</v>
      </c>
      <c r="R76" s="2040">
        <v>25</v>
      </c>
      <c r="S76" s="235">
        <f t="shared" si="87"/>
        <v>27.173913043478258</v>
      </c>
      <c r="T76" s="41">
        <v>48</v>
      </c>
      <c r="U76" s="232">
        <f t="shared" si="88"/>
        <v>52.173913043478258</v>
      </c>
    </row>
    <row r="77" spans="1:24" ht="14.25" customHeight="1">
      <c r="A77" s="1068" t="s">
        <v>809</v>
      </c>
      <c r="B77" s="746">
        <v>25279</v>
      </c>
      <c r="C77" s="156"/>
      <c r="D77" s="1785">
        <v>24085</v>
      </c>
      <c r="E77" s="2128">
        <v>8388</v>
      </c>
      <c r="F77" s="1079">
        <f t="shared" si="81"/>
        <v>34.826655594768532</v>
      </c>
      <c r="G77" s="2120">
        <v>2807</v>
      </c>
      <c r="H77" s="226">
        <f t="shared" si="82"/>
        <v>11.654556778077643</v>
      </c>
      <c r="I77" s="31">
        <v>11281</v>
      </c>
      <c r="J77" s="227">
        <f t="shared" si="83"/>
        <v>46.838281087813996</v>
      </c>
      <c r="K77" s="2121">
        <v>1609</v>
      </c>
      <c r="L77" s="229">
        <f t="shared" si="84"/>
        <v>6.680506539339838</v>
      </c>
      <c r="M77" s="1059">
        <v>87</v>
      </c>
      <c r="N77" s="2128">
        <v>1</v>
      </c>
      <c r="O77" s="228">
        <f t="shared" si="85"/>
        <v>1.1494252873563218</v>
      </c>
      <c r="P77" s="2120">
        <v>18</v>
      </c>
      <c r="Q77" s="228">
        <f t="shared" si="86"/>
        <v>20.689655172413794</v>
      </c>
      <c r="R77" s="2120">
        <v>21</v>
      </c>
      <c r="S77" s="228">
        <f t="shared" si="87"/>
        <v>24.137931034482758</v>
      </c>
      <c r="T77" s="31">
        <v>47</v>
      </c>
      <c r="U77" s="229">
        <f t="shared" si="88"/>
        <v>54.022988505747129</v>
      </c>
    </row>
    <row r="78" spans="1:24" ht="14.25" customHeight="1">
      <c r="A78" s="534" t="s">
        <v>817</v>
      </c>
      <c r="B78" s="746">
        <v>25226</v>
      </c>
      <c r="C78" s="156"/>
      <c r="D78" s="1785">
        <v>24015</v>
      </c>
      <c r="E78" s="2187">
        <v>8342</v>
      </c>
      <c r="F78" s="1079">
        <f t="shared" ref="F78:F79" si="89">SUM(E78/D78*100)</f>
        <v>34.736622943993339</v>
      </c>
      <c r="G78" s="2184">
        <v>2810</v>
      </c>
      <c r="H78" s="226">
        <f t="shared" ref="H78:H79" si="90">SUM(G78/D78*100)</f>
        <v>11.701020195711013</v>
      </c>
      <c r="I78" s="31">
        <v>11275</v>
      </c>
      <c r="J78" s="227">
        <f t="shared" ref="J78:J79" si="91">SUM(I78/D78*100)</f>
        <v>46.949823027274618</v>
      </c>
      <c r="K78" s="2185">
        <v>1588</v>
      </c>
      <c r="L78" s="229">
        <f t="shared" ref="L78:L79" si="92">SUM(K78/D78*100)</f>
        <v>6.6125338330210282</v>
      </c>
      <c r="M78" s="1059">
        <v>87</v>
      </c>
      <c r="N78" s="2187">
        <v>1</v>
      </c>
      <c r="O78" s="228">
        <f t="shared" ref="O78:O79" si="93">SUM(N78/M78*100)</f>
        <v>1.1494252873563218</v>
      </c>
      <c r="P78" s="2184">
        <v>18</v>
      </c>
      <c r="Q78" s="228">
        <f t="shared" ref="Q78:Q79" si="94">SUM(P78/M78*100)</f>
        <v>20.689655172413794</v>
      </c>
      <c r="R78" s="2184">
        <v>21</v>
      </c>
      <c r="S78" s="228">
        <f t="shared" ref="S78:S79" si="95">SUM(R78/M78*100)</f>
        <v>24.137931034482758</v>
      </c>
      <c r="T78" s="31">
        <v>47</v>
      </c>
      <c r="U78" s="229">
        <f t="shared" ref="U78:U79" si="96">SUM(T78/M78*100)</f>
        <v>54.022988505747129</v>
      </c>
    </row>
    <row r="79" spans="1:24" ht="14.25" customHeight="1">
      <c r="A79" s="218" t="s">
        <v>797</v>
      </c>
      <c r="B79" s="746">
        <v>25258</v>
      </c>
      <c r="C79" s="156"/>
      <c r="D79" s="1785">
        <v>24027</v>
      </c>
      <c r="E79" s="2232">
        <v>8332</v>
      </c>
      <c r="F79" s="1079">
        <f t="shared" si="89"/>
        <v>34.677654305572894</v>
      </c>
      <c r="G79" s="2221">
        <v>2820</v>
      </c>
      <c r="H79" s="226">
        <f t="shared" si="90"/>
        <v>11.73679610438257</v>
      </c>
      <c r="I79" s="31">
        <v>11270</v>
      </c>
      <c r="J79" s="227">
        <f t="shared" si="91"/>
        <v>46.905564573188499</v>
      </c>
      <c r="K79" s="2222">
        <v>1605</v>
      </c>
      <c r="L79" s="229">
        <f t="shared" si="92"/>
        <v>6.6799850168560369</v>
      </c>
      <c r="M79" s="1059">
        <v>87</v>
      </c>
      <c r="N79" s="2232">
        <v>1</v>
      </c>
      <c r="O79" s="228">
        <f t="shared" si="93"/>
        <v>1.1494252873563218</v>
      </c>
      <c r="P79" s="2221">
        <v>18</v>
      </c>
      <c r="Q79" s="228">
        <f t="shared" si="94"/>
        <v>20.689655172413794</v>
      </c>
      <c r="R79" s="2221">
        <v>21</v>
      </c>
      <c r="S79" s="228">
        <f t="shared" si="95"/>
        <v>24.137931034482758</v>
      </c>
      <c r="T79" s="31">
        <v>47</v>
      </c>
      <c r="U79" s="229">
        <f t="shared" si="96"/>
        <v>54.022988505747129</v>
      </c>
    </row>
    <row r="80" spans="1:24" ht="14.25" customHeight="1">
      <c r="A80" s="1317" t="s">
        <v>818</v>
      </c>
      <c r="B80" s="747">
        <v>25052</v>
      </c>
      <c r="C80" s="154"/>
      <c r="D80" s="1316">
        <v>23819</v>
      </c>
      <c r="E80" s="2306">
        <v>8305</v>
      </c>
      <c r="F80" s="230">
        <f t="shared" ref="F80" si="97">SUM(E80/D80*100)</f>
        <v>34.867122885091732</v>
      </c>
      <c r="G80" s="2302">
        <v>2775</v>
      </c>
      <c r="H80" s="231">
        <f t="shared" ref="H80" si="98">SUM(G80/D80*100)</f>
        <v>11.650363155464124</v>
      </c>
      <c r="I80" s="41">
        <v>11143</v>
      </c>
      <c r="J80" s="234">
        <f t="shared" ref="J80" si="99">SUM(I80/D80*100)</f>
        <v>46.781980771652883</v>
      </c>
      <c r="K80" s="2303">
        <v>1596</v>
      </c>
      <c r="L80" s="232">
        <f t="shared" ref="L80" si="100">SUM(K80/D80*100)</f>
        <v>6.7005331877912591</v>
      </c>
      <c r="M80" s="1077">
        <v>83</v>
      </c>
      <c r="N80" s="2306">
        <v>0</v>
      </c>
      <c r="O80" s="235">
        <f t="shared" ref="O80" si="101">SUM(N80/M80*100)</f>
        <v>0</v>
      </c>
      <c r="P80" s="2302">
        <v>17</v>
      </c>
      <c r="Q80" s="235">
        <f t="shared" ref="Q80" si="102">SUM(P80/M80*100)</f>
        <v>20.481927710843372</v>
      </c>
      <c r="R80" s="2302">
        <v>21</v>
      </c>
      <c r="S80" s="235">
        <f t="shared" ref="S80" si="103">SUM(R80/M80*100)</f>
        <v>25.301204819277107</v>
      </c>
      <c r="T80" s="41">
        <v>45</v>
      </c>
      <c r="U80" s="232">
        <f t="shared" ref="U80" si="104">SUM(T80/M80*100)</f>
        <v>54.216867469879517</v>
      </c>
    </row>
    <row r="81" spans="1:25" ht="14.25" customHeight="1">
      <c r="A81" s="534" t="s">
        <v>866</v>
      </c>
      <c r="B81" s="746">
        <v>24842</v>
      </c>
      <c r="C81" s="156"/>
      <c r="D81" s="1785">
        <v>23607</v>
      </c>
      <c r="E81" s="2309">
        <v>8143</v>
      </c>
      <c r="F81" s="1079">
        <f t="shared" ref="F81:F85" si="105">SUM(E81/D81*100)</f>
        <v>34.494006015164992</v>
      </c>
      <c r="G81" s="2300">
        <v>2773</v>
      </c>
      <c r="H81" s="226">
        <f t="shared" ref="H81:H85" si="106">SUM(G81/D81*100)</f>
        <v>11.746515863938663</v>
      </c>
      <c r="I81" s="31">
        <v>11098</v>
      </c>
      <c r="J81" s="227">
        <f t="shared" ref="J81:J85" si="107">SUM(I81/D81*100)</f>
        <v>47.011479645867752</v>
      </c>
      <c r="K81" s="2301">
        <v>1593</v>
      </c>
      <c r="L81" s="229">
        <f t="shared" ref="L81:L85" si="108">SUM(K81/D81*100)</f>
        <v>6.7479984750285933</v>
      </c>
      <c r="M81" s="1059">
        <v>80</v>
      </c>
      <c r="N81" s="2309">
        <v>0</v>
      </c>
      <c r="O81" s="228">
        <f t="shared" ref="O81:O84" si="109">SUM(N81/M81*100)</f>
        <v>0</v>
      </c>
      <c r="P81" s="2300">
        <v>16</v>
      </c>
      <c r="Q81" s="228">
        <f t="shared" ref="Q81:Q84" si="110">SUM(P81/M81*100)</f>
        <v>20</v>
      </c>
      <c r="R81" s="2300">
        <v>20</v>
      </c>
      <c r="S81" s="228">
        <f t="shared" ref="S81:S85" si="111">SUM(R81/M81*100)</f>
        <v>25</v>
      </c>
      <c r="T81" s="31">
        <v>44</v>
      </c>
      <c r="U81" s="229">
        <f t="shared" ref="U81:U85" si="112">SUM(T81/M81*100)</f>
        <v>55.000000000000007</v>
      </c>
    </row>
    <row r="82" spans="1:25" ht="14.25" customHeight="1">
      <c r="A82" s="534" t="s">
        <v>873</v>
      </c>
      <c r="B82" s="746">
        <v>24839</v>
      </c>
      <c r="C82" s="156"/>
      <c r="D82" s="1785">
        <v>23603</v>
      </c>
      <c r="E82" s="2344">
        <v>8153</v>
      </c>
      <c r="F82" s="1079">
        <f t="shared" si="105"/>
        <v>34.542219209422534</v>
      </c>
      <c r="G82" s="2341">
        <v>2773</v>
      </c>
      <c r="H82" s="226">
        <f t="shared" si="106"/>
        <v>11.748506545778078</v>
      </c>
      <c r="I82" s="31">
        <v>11108</v>
      </c>
      <c r="J82" s="227">
        <f t="shared" si="107"/>
        <v>47.061814176164049</v>
      </c>
      <c r="K82" s="2342">
        <v>1569</v>
      </c>
      <c r="L82" s="229">
        <f t="shared" si="108"/>
        <v>6.6474600686353424</v>
      </c>
      <c r="M82" s="1059">
        <v>70</v>
      </c>
      <c r="N82" s="2344">
        <v>0</v>
      </c>
      <c r="O82" s="228">
        <f t="shared" si="109"/>
        <v>0</v>
      </c>
      <c r="P82" s="2341">
        <v>16</v>
      </c>
      <c r="Q82" s="228">
        <f t="shared" si="110"/>
        <v>22.857142857142858</v>
      </c>
      <c r="R82" s="2341">
        <v>19</v>
      </c>
      <c r="S82" s="228">
        <f t="shared" si="111"/>
        <v>27.142857142857142</v>
      </c>
      <c r="T82" s="31">
        <v>35</v>
      </c>
      <c r="U82" s="229">
        <f t="shared" si="112"/>
        <v>50</v>
      </c>
    </row>
    <row r="83" spans="1:25" ht="14.25" customHeight="1">
      <c r="A83" s="534" t="s">
        <v>860</v>
      </c>
      <c r="B83" s="746">
        <v>24782</v>
      </c>
      <c r="C83" s="156"/>
      <c r="D83" s="1270">
        <v>23546</v>
      </c>
      <c r="E83" s="126">
        <v>8133</v>
      </c>
      <c r="F83" s="1079">
        <f t="shared" si="105"/>
        <v>34.540898666440164</v>
      </c>
      <c r="G83" s="2399">
        <v>2780</v>
      </c>
      <c r="H83" s="226">
        <f t="shared" si="106"/>
        <v>11.806676293213284</v>
      </c>
      <c r="I83" s="31">
        <v>11080</v>
      </c>
      <c r="J83" s="227">
        <f t="shared" si="107"/>
        <v>47.056824938418416</v>
      </c>
      <c r="K83" s="31">
        <v>1553</v>
      </c>
      <c r="L83" s="229">
        <f t="shared" si="108"/>
        <v>6.5956001019281407</v>
      </c>
      <c r="M83" s="1059">
        <v>66</v>
      </c>
      <c r="N83" s="126">
        <v>0</v>
      </c>
      <c r="O83" s="228">
        <f t="shared" si="109"/>
        <v>0</v>
      </c>
      <c r="P83" s="31">
        <v>16</v>
      </c>
      <c r="Q83" s="228">
        <f t="shared" si="110"/>
        <v>24.242424242424242</v>
      </c>
      <c r="R83" s="31">
        <v>18</v>
      </c>
      <c r="S83" s="228">
        <f t="shared" si="111"/>
        <v>27.27272727272727</v>
      </c>
      <c r="T83" s="31">
        <v>32</v>
      </c>
      <c r="U83" s="229">
        <f t="shared" si="112"/>
        <v>48.484848484848484</v>
      </c>
    </row>
    <row r="84" spans="1:25" ht="14.25" customHeight="1">
      <c r="A84" s="1317" t="s">
        <v>874</v>
      </c>
      <c r="B84" s="747">
        <v>24457</v>
      </c>
      <c r="C84" s="154"/>
      <c r="D84" s="1316">
        <v>23238</v>
      </c>
      <c r="E84" s="2703">
        <v>8065</v>
      </c>
      <c r="F84" s="230">
        <f t="shared" si="105"/>
        <v>34.706084861003525</v>
      </c>
      <c r="G84" s="2699">
        <v>2737</v>
      </c>
      <c r="H84" s="231">
        <f t="shared" si="106"/>
        <v>11.778122041483776</v>
      </c>
      <c r="I84" s="41">
        <v>10899</v>
      </c>
      <c r="J84" s="234">
        <f t="shared" si="107"/>
        <v>46.901626646010847</v>
      </c>
      <c r="K84" s="2702">
        <v>1537</v>
      </c>
      <c r="L84" s="232">
        <f t="shared" si="108"/>
        <v>6.6141664515018501</v>
      </c>
      <c r="M84" s="1077">
        <v>59</v>
      </c>
      <c r="N84" s="2703">
        <v>0</v>
      </c>
      <c r="O84" s="235">
        <f t="shared" si="109"/>
        <v>0</v>
      </c>
      <c r="P84" s="2699">
        <v>15</v>
      </c>
      <c r="Q84" s="235">
        <f t="shared" si="110"/>
        <v>25.423728813559322</v>
      </c>
      <c r="R84" s="2699">
        <v>16</v>
      </c>
      <c r="S84" s="235">
        <f t="shared" si="111"/>
        <v>27.118644067796609</v>
      </c>
      <c r="T84" s="41">
        <v>28</v>
      </c>
      <c r="U84" s="232">
        <f t="shared" si="112"/>
        <v>47.457627118644069</v>
      </c>
    </row>
    <row r="85" spans="1:25" ht="14.25" customHeight="1">
      <c r="A85" s="534" t="s">
        <v>912</v>
      </c>
      <c r="B85" s="746">
        <v>24329</v>
      </c>
      <c r="C85" s="156"/>
      <c r="D85" s="1785">
        <v>23106</v>
      </c>
      <c r="E85" s="2704">
        <v>7951</v>
      </c>
      <c r="F85" s="1079">
        <f t="shared" si="105"/>
        <v>34.410975504198042</v>
      </c>
      <c r="G85" s="2697">
        <v>2729</v>
      </c>
      <c r="H85" s="226">
        <f t="shared" si="106"/>
        <v>11.810785077469056</v>
      </c>
      <c r="I85" s="31">
        <v>10911</v>
      </c>
      <c r="J85" s="227">
        <f t="shared" si="107"/>
        <v>47.221500908854843</v>
      </c>
      <c r="K85" s="2698">
        <v>1515</v>
      </c>
      <c r="L85" s="229">
        <f t="shared" si="108"/>
        <v>6.5567385094780581</v>
      </c>
      <c r="M85" s="1059">
        <v>57</v>
      </c>
      <c r="N85" s="2704">
        <v>0</v>
      </c>
      <c r="O85" s="228">
        <v>0</v>
      </c>
      <c r="P85" s="2697">
        <v>16</v>
      </c>
      <c r="Q85" s="228">
        <f>SUM(P85/M85*100)</f>
        <v>28.07017543859649</v>
      </c>
      <c r="R85" s="2697">
        <v>17</v>
      </c>
      <c r="S85" s="228">
        <f t="shared" si="111"/>
        <v>29.82456140350877</v>
      </c>
      <c r="T85" s="31">
        <v>24</v>
      </c>
      <c r="U85" s="229">
        <f t="shared" si="112"/>
        <v>42.105263157894733</v>
      </c>
    </row>
    <row r="86" spans="1:25" ht="15" customHeight="1">
      <c r="A86" s="534" t="s">
        <v>916</v>
      </c>
      <c r="B86" s="746">
        <v>24370</v>
      </c>
      <c r="C86" s="621"/>
      <c r="D86" s="1785">
        <v>23141</v>
      </c>
      <c r="E86" s="2887">
        <v>7984</v>
      </c>
      <c r="F86" s="1079">
        <f t="shared" ref="F86:F90" si="113">SUM(E86/D86*100)</f>
        <v>34.50153407372197</v>
      </c>
      <c r="G86" s="31">
        <v>2732</v>
      </c>
      <c r="H86" s="226">
        <f t="shared" ref="H86:H90" si="114">SUM(G86/D86*100)</f>
        <v>11.805885657491032</v>
      </c>
      <c r="I86" s="31">
        <v>10922</v>
      </c>
      <c r="J86" s="226">
        <f t="shared" ref="J86:J90" si="115">SUM(I86/D86*100)</f>
        <v>47.197614623395708</v>
      </c>
      <c r="K86" s="2884">
        <v>1503</v>
      </c>
      <c r="L86" s="229">
        <f t="shared" ref="L86:L90" si="116">SUM(K86/D86*100)</f>
        <v>6.4949656453912974</v>
      </c>
      <c r="M86" s="2521">
        <v>53</v>
      </c>
      <c r="N86" s="126">
        <v>0</v>
      </c>
      <c r="O86" s="226">
        <f t="shared" ref="O86:O90" si="117">SUM(N86/M86*100)</f>
        <v>0</v>
      </c>
      <c r="P86" s="31">
        <v>15</v>
      </c>
      <c r="Q86" s="226">
        <f t="shared" ref="Q86:Q90" si="118">SUM(P86/M86*100)</f>
        <v>28.30188679245283</v>
      </c>
      <c r="R86" s="2883">
        <v>14</v>
      </c>
      <c r="S86" s="226">
        <f t="shared" ref="S86:S90" si="119">SUM(R86/M86*100)</f>
        <v>26.415094339622641</v>
      </c>
      <c r="T86" s="31">
        <v>24</v>
      </c>
      <c r="U86" s="229">
        <f t="shared" ref="U86:U90" si="120">SUM(T86/M86*100)</f>
        <v>45.283018867924532</v>
      </c>
    </row>
    <row r="87" spans="1:25" ht="15" customHeight="1">
      <c r="A87" s="534" t="s">
        <v>934</v>
      </c>
      <c r="B87" s="746">
        <v>24364</v>
      </c>
      <c r="C87" s="621"/>
      <c r="D87" s="1785">
        <v>23124</v>
      </c>
      <c r="E87" s="2887">
        <v>7971</v>
      </c>
      <c r="F87" s="1079">
        <f t="shared" si="113"/>
        <v>34.470679813181107</v>
      </c>
      <c r="G87" s="31">
        <v>2729</v>
      </c>
      <c r="H87" s="226">
        <f t="shared" si="114"/>
        <v>11.801591420169521</v>
      </c>
      <c r="I87" s="31">
        <v>10930</v>
      </c>
      <c r="J87" s="226">
        <f t="shared" si="115"/>
        <v>47.266908839301159</v>
      </c>
      <c r="K87" s="2884">
        <v>1494</v>
      </c>
      <c r="L87" s="229">
        <f t="shared" si="116"/>
        <v>6.4608199273482105</v>
      </c>
      <c r="M87" s="2521">
        <v>53</v>
      </c>
      <c r="N87" s="126">
        <v>0</v>
      </c>
      <c r="O87" s="226">
        <f t="shared" si="117"/>
        <v>0</v>
      </c>
      <c r="P87" s="31">
        <v>15</v>
      </c>
      <c r="Q87" s="226">
        <f t="shared" si="118"/>
        <v>28.30188679245283</v>
      </c>
      <c r="R87" s="2883">
        <v>14</v>
      </c>
      <c r="S87" s="226">
        <f t="shared" si="119"/>
        <v>26.415094339622641</v>
      </c>
      <c r="T87" s="31">
        <v>24</v>
      </c>
      <c r="U87" s="229">
        <f t="shared" si="120"/>
        <v>45.283018867924532</v>
      </c>
    </row>
    <row r="88" spans="1:25" ht="15" customHeight="1">
      <c r="A88" s="1317" t="s">
        <v>935</v>
      </c>
      <c r="B88" s="747">
        <v>24252</v>
      </c>
      <c r="C88" s="588"/>
      <c r="D88" s="1316">
        <v>23004</v>
      </c>
      <c r="E88" s="2886">
        <v>7955</v>
      </c>
      <c r="F88" s="230">
        <f t="shared" si="113"/>
        <v>34.580942444792214</v>
      </c>
      <c r="G88" s="41">
        <v>2705</v>
      </c>
      <c r="H88" s="231">
        <f t="shared" si="114"/>
        <v>11.758824552251783</v>
      </c>
      <c r="I88" s="41">
        <v>10853</v>
      </c>
      <c r="J88" s="231">
        <f t="shared" si="115"/>
        <v>47.178751521474524</v>
      </c>
      <c r="K88" s="2885">
        <v>1491</v>
      </c>
      <c r="L88" s="232">
        <f t="shared" si="116"/>
        <v>6.481481481481481</v>
      </c>
      <c r="M88" s="2891">
        <v>53</v>
      </c>
      <c r="N88" s="132">
        <v>0</v>
      </c>
      <c r="O88" s="231">
        <f t="shared" si="117"/>
        <v>0</v>
      </c>
      <c r="P88" s="41">
        <v>15</v>
      </c>
      <c r="Q88" s="231">
        <f t="shared" si="118"/>
        <v>28.30188679245283</v>
      </c>
      <c r="R88" s="2531">
        <v>14</v>
      </c>
      <c r="S88" s="231">
        <f t="shared" si="119"/>
        <v>26.415094339622641</v>
      </c>
      <c r="T88" s="41">
        <v>24</v>
      </c>
      <c r="U88" s="232">
        <f t="shared" si="120"/>
        <v>45.283018867924532</v>
      </c>
      <c r="W88" s="216"/>
      <c r="X88" s="216"/>
    </row>
    <row r="89" spans="1:25" ht="15" customHeight="1">
      <c r="A89" s="3037" t="s">
        <v>936</v>
      </c>
      <c r="B89" s="2519">
        <v>24255</v>
      </c>
      <c r="C89" s="2968"/>
      <c r="D89" s="3038">
        <v>22988</v>
      </c>
      <c r="E89" s="2520">
        <v>7895</v>
      </c>
      <c r="F89" s="3039">
        <f t="shared" si="113"/>
        <v>34.344005568122498</v>
      </c>
      <c r="G89" s="2409">
        <v>2701</v>
      </c>
      <c r="H89" s="3040">
        <f t="shared" si="114"/>
        <v>11.749608491386811</v>
      </c>
      <c r="I89" s="2409">
        <v>10891</v>
      </c>
      <c r="J89" s="3040">
        <f t="shared" si="115"/>
        <v>47.376892291630419</v>
      </c>
      <c r="K89" s="3041">
        <v>1501</v>
      </c>
      <c r="L89" s="3042">
        <f t="shared" si="116"/>
        <v>6.5294936488602753</v>
      </c>
      <c r="M89" s="3043">
        <v>52</v>
      </c>
      <c r="N89" s="2410">
        <v>0</v>
      </c>
      <c r="O89" s="3040">
        <f t="shared" si="117"/>
        <v>0</v>
      </c>
      <c r="P89" s="2409">
        <v>14</v>
      </c>
      <c r="Q89" s="3040">
        <f t="shared" si="118"/>
        <v>26.923076923076923</v>
      </c>
      <c r="R89" s="3044">
        <v>14</v>
      </c>
      <c r="S89" s="3040">
        <f t="shared" si="119"/>
        <v>26.923076923076923</v>
      </c>
      <c r="T89" s="2409">
        <v>24</v>
      </c>
      <c r="U89" s="3042">
        <f t="shared" si="120"/>
        <v>46.153846153846153</v>
      </c>
    </row>
    <row r="90" spans="1:25" ht="15" customHeight="1">
      <c r="A90" s="534" t="s">
        <v>962</v>
      </c>
      <c r="B90" s="746">
        <v>24348</v>
      </c>
      <c r="C90" s="621"/>
      <c r="D90" s="1785">
        <v>23060</v>
      </c>
      <c r="E90" s="3175">
        <v>7931</v>
      </c>
      <c r="F90" s="1079">
        <f t="shared" si="113"/>
        <v>34.392888117953163</v>
      </c>
      <c r="G90" s="31">
        <v>2715</v>
      </c>
      <c r="H90" s="226">
        <f t="shared" si="114"/>
        <v>11.773633998265394</v>
      </c>
      <c r="I90" s="31">
        <v>10934</v>
      </c>
      <c r="J90" s="226">
        <f t="shared" si="115"/>
        <v>47.415437987857764</v>
      </c>
      <c r="K90" s="3174">
        <v>1480</v>
      </c>
      <c r="L90" s="229">
        <f t="shared" si="116"/>
        <v>6.4180398959236769</v>
      </c>
      <c r="M90" s="2521">
        <v>52</v>
      </c>
      <c r="N90" s="126">
        <v>0</v>
      </c>
      <c r="O90" s="226">
        <f t="shared" si="117"/>
        <v>0</v>
      </c>
      <c r="P90" s="31">
        <v>14</v>
      </c>
      <c r="Q90" s="226">
        <f t="shared" si="118"/>
        <v>26.923076923076923</v>
      </c>
      <c r="R90" s="3173">
        <v>14</v>
      </c>
      <c r="S90" s="226">
        <f t="shared" si="119"/>
        <v>26.923076923076923</v>
      </c>
      <c r="T90" s="31">
        <v>24</v>
      </c>
      <c r="U90" s="229">
        <f t="shared" si="120"/>
        <v>46.153846153846153</v>
      </c>
      <c r="Y90" s="20"/>
    </row>
    <row r="91" spans="1:25" ht="15" customHeight="1" thickBot="1">
      <c r="A91" s="534" t="s">
        <v>981</v>
      </c>
      <c r="B91" s="746">
        <v>24348</v>
      </c>
      <c r="C91" s="3100"/>
      <c r="D91" s="1785">
        <v>23062</v>
      </c>
      <c r="E91" s="3311">
        <v>7955</v>
      </c>
      <c r="F91" s="1079">
        <f t="shared" ref="F91:F92" si="121">SUM(E91/D91*100)</f>
        <v>34.493972769057322</v>
      </c>
      <c r="G91" s="31">
        <v>2720</v>
      </c>
      <c r="H91" s="226">
        <f t="shared" ref="H91:H92" si="122">SUM(G91/D91*100)</f>
        <v>11.794293643222616</v>
      </c>
      <c r="I91" s="31">
        <v>10915</v>
      </c>
      <c r="J91" s="226">
        <f t="shared" ref="J91:J92" si="123">SUM(I91/D91*100)</f>
        <v>47.328939380799582</v>
      </c>
      <c r="K91" s="31">
        <f>D91-E91-G91-I91</f>
        <v>1472</v>
      </c>
      <c r="L91" s="229">
        <f t="shared" ref="L91:L92" si="124">SUM(K91/D91*100)</f>
        <v>6.3827942069204751</v>
      </c>
      <c r="M91" s="2521">
        <v>51</v>
      </c>
      <c r="N91" s="126">
        <v>0</v>
      </c>
      <c r="O91" s="226">
        <f t="shared" ref="O91:O92" si="125">SUM(N91/M91*100)</f>
        <v>0</v>
      </c>
      <c r="P91" s="31">
        <v>14</v>
      </c>
      <c r="Q91" s="226">
        <f t="shared" ref="Q91:Q92" si="126">SUM(P91/M91*100)</f>
        <v>27.450980392156865</v>
      </c>
      <c r="R91" s="3302">
        <v>14</v>
      </c>
      <c r="S91" s="226">
        <f t="shared" ref="S91:S92" si="127">SUM(R91/M91*100)</f>
        <v>27.450980392156865</v>
      </c>
      <c r="T91" s="31">
        <f>M91-N91-P91-R91</f>
        <v>23</v>
      </c>
      <c r="U91" s="229">
        <f t="shared" ref="U91:U92" si="128">SUM(T91/M91*100)</f>
        <v>45.098039215686278</v>
      </c>
      <c r="X91" s="20"/>
    </row>
    <row r="92" spans="1:25" ht="15" customHeight="1" thickBot="1">
      <c r="A92" s="1317" t="s">
        <v>1000</v>
      </c>
      <c r="B92" s="747">
        <v>24277</v>
      </c>
      <c r="C92" s="588"/>
      <c r="D92" s="1316">
        <v>22966</v>
      </c>
      <c r="E92" s="3473">
        <v>7943</v>
      </c>
      <c r="F92" s="230">
        <f t="shared" si="121"/>
        <v>34.585909605503787</v>
      </c>
      <c r="G92" s="41">
        <v>2696</v>
      </c>
      <c r="H92" s="231">
        <f t="shared" si="122"/>
        <v>11.739092571627625</v>
      </c>
      <c r="I92" s="41">
        <v>10843</v>
      </c>
      <c r="J92" s="231">
        <f t="shared" si="123"/>
        <v>47.213271793085433</v>
      </c>
      <c r="K92" s="3469">
        <f>D92-E92-G92-I92</f>
        <v>1484</v>
      </c>
      <c r="L92" s="232">
        <f t="shared" si="124"/>
        <v>6.4617260297831578</v>
      </c>
      <c r="M92" s="2891">
        <v>50</v>
      </c>
      <c r="N92" s="132">
        <v>0</v>
      </c>
      <c r="O92" s="231">
        <f t="shared" si="125"/>
        <v>0</v>
      </c>
      <c r="P92" s="41">
        <v>14</v>
      </c>
      <c r="Q92" s="231">
        <f t="shared" si="126"/>
        <v>28.000000000000004</v>
      </c>
      <c r="R92" s="2531">
        <v>13</v>
      </c>
      <c r="S92" s="231">
        <f t="shared" si="127"/>
        <v>26</v>
      </c>
      <c r="T92" s="41">
        <f>M92-N92-P92-R92</f>
        <v>23</v>
      </c>
      <c r="U92" s="232">
        <f t="shared" si="128"/>
        <v>46</v>
      </c>
      <c r="W92" s="216"/>
      <c r="X92" s="216"/>
    </row>
    <row r="93" spans="1:25" s="1832" customFormat="1" ht="13.5" thickBot="1">
      <c r="A93" s="534" t="s">
        <v>1009</v>
      </c>
      <c r="B93" s="746">
        <v>24186</v>
      </c>
      <c r="C93" s="4252"/>
      <c r="D93" s="1785">
        <v>22865</v>
      </c>
      <c r="E93" s="4049">
        <v>7875</v>
      </c>
      <c r="F93" s="1079">
        <f t="shared" ref="F93" si="129">SUM(E93/D93*100)</f>
        <v>34.441285808003499</v>
      </c>
      <c r="G93" s="31">
        <v>2685</v>
      </c>
      <c r="H93" s="226">
        <f t="shared" ref="H93" si="130">SUM(G93/D93*100)</f>
        <v>11.74283839930024</v>
      </c>
      <c r="I93" s="31">
        <v>10843</v>
      </c>
      <c r="J93" s="226">
        <f t="shared" ref="J93" si="131">SUM(I93/D93*100)</f>
        <v>47.421823748086595</v>
      </c>
      <c r="K93" s="31">
        <v>1471</v>
      </c>
      <c r="L93" s="229">
        <f t="shared" ref="L93" si="132">SUM(K93/D93*100)</f>
        <v>6.4334135141045259</v>
      </c>
      <c r="M93" s="2521">
        <v>48</v>
      </c>
      <c r="N93" s="126">
        <v>0</v>
      </c>
      <c r="O93" s="226">
        <f t="shared" ref="O93" si="133">SUM(N93/M93*100)</f>
        <v>0</v>
      </c>
      <c r="P93" s="31">
        <v>12</v>
      </c>
      <c r="Q93" s="226">
        <f t="shared" ref="Q93" si="134">SUM(P93/M93*100)</f>
        <v>25</v>
      </c>
      <c r="R93" s="4047">
        <v>13</v>
      </c>
      <c r="S93" s="226">
        <f t="shared" ref="S93" si="135">SUM(R93/M93*100)</f>
        <v>27.083333333333332</v>
      </c>
      <c r="T93" s="31">
        <f>M93-N93-P93-R93</f>
        <v>23</v>
      </c>
      <c r="U93" s="229">
        <f t="shared" ref="U93" si="136">SUM(T93/M93*100)</f>
        <v>47.916666666666671</v>
      </c>
    </row>
    <row r="94" spans="1:25" s="1832" customFormat="1" ht="15" customHeight="1" thickBot="1">
      <c r="A94" s="534" t="s">
        <v>1026</v>
      </c>
      <c r="B94" s="746">
        <v>24259</v>
      </c>
      <c r="C94" s="4252"/>
      <c r="D94" s="1785">
        <v>22932</v>
      </c>
      <c r="E94" s="4049">
        <v>7895</v>
      </c>
      <c r="F94" s="1079">
        <f t="shared" ref="F94" si="137">SUM(E94/D94*100)</f>
        <v>34.427873713587999</v>
      </c>
      <c r="G94" s="31">
        <v>2704</v>
      </c>
      <c r="H94" s="226">
        <f t="shared" ref="H94" si="138">SUM(G94/D94*100)</f>
        <v>11.791383219954648</v>
      </c>
      <c r="I94" s="31">
        <v>10864</v>
      </c>
      <c r="J94" s="226">
        <f t="shared" ref="J94" si="139">SUM(I94/D94*100)</f>
        <v>47.37484737484737</v>
      </c>
      <c r="K94" s="31">
        <v>1469</v>
      </c>
      <c r="L94" s="229">
        <f t="shared" ref="L94" si="140">SUM(K94/D94*100)</f>
        <v>6.4058956916099783</v>
      </c>
      <c r="M94" s="2521">
        <v>47</v>
      </c>
      <c r="N94" s="126">
        <v>0</v>
      </c>
      <c r="O94" s="226">
        <f t="shared" ref="O94" si="141">SUM(N94/M94*100)</f>
        <v>0</v>
      </c>
      <c r="P94" s="31">
        <v>12</v>
      </c>
      <c r="Q94" s="226">
        <f t="shared" ref="Q94" si="142">SUM(P94/M94*100)</f>
        <v>25.531914893617021</v>
      </c>
      <c r="R94" s="4047">
        <v>13</v>
      </c>
      <c r="S94" s="226">
        <f t="shared" ref="S94" si="143">SUM(R94/M94*100)</f>
        <v>27.659574468085108</v>
      </c>
      <c r="T94" s="31">
        <f>M94-N94-P94-R94</f>
        <v>22</v>
      </c>
      <c r="U94" s="229">
        <f t="shared" ref="U94" si="144">SUM(T94/M94*100)</f>
        <v>46.808510638297875</v>
      </c>
    </row>
    <row r="95" spans="1:25" ht="21.75" customHeight="1">
      <c r="A95" s="4764" t="s">
        <v>459</v>
      </c>
      <c r="B95" s="4765"/>
      <c r="C95" s="4766"/>
      <c r="D95" s="4765"/>
      <c r="E95" s="4765"/>
      <c r="F95" s="4765"/>
      <c r="G95" s="4765"/>
      <c r="H95" s="4765"/>
      <c r="I95" s="4765"/>
      <c r="J95" s="4765"/>
      <c r="K95" s="4765"/>
      <c r="L95" s="4765"/>
      <c r="M95" s="4765"/>
      <c r="N95" s="4765"/>
      <c r="O95" s="4765"/>
      <c r="P95" s="4765"/>
      <c r="Q95" s="4765"/>
      <c r="R95" s="4765"/>
      <c r="S95" s="4765"/>
      <c r="T95" s="4765"/>
      <c r="U95" s="4765"/>
      <c r="V95" s="20"/>
      <c r="X95" s="216"/>
    </row>
    <row r="96" spans="1:25" ht="13.7" customHeight="1">
      <c r="A96" s="50"/>
      <c r="B96" s="50"/>
      <c r="C96" s="50"/>
      <c r="D96" s="50"/>
      <c r="E96" s="50"/>
      <c r="F96" s="50"/>
      <c r="G96" s="23"/>
      <c r="H96" s="23"/>
      <c r="I96" s="23"/>
      <c r="J96" s="23"/>
      <c r="K96" s="23"/>
      <c r="L96" s="23"/>
      <c r="M96" s="23"/>
      <c r="N96" s="23"/>
      <c r="O96" s="23"/>
      <c r="P96" s="23"/>
      <c r="Q96" s="23"/>
      <c r="R96" s="23"/>
      <c r="S96" s="23"/>
      <c r="T96" s="23"/>
      <c r="U96" s="23"/>
    </row>
    <row r="97" spans="1:28" ht="44.45" customHeight="1" thickBot="1">
      <c r="A97" s="3364" t="s">
        <v>255</v>
      </c>
      <c r="B97" s="3364"/>
      <c r="C97" s="3315"/>
      <c r="D97" s="3315"/>
      <c r="E97" s="3315"/>
      <c r="F97" s="3315"/>
      <c r="G97" s="3315"/>
      <c r="H97" s="3315"/>
      <c r="I97" s="3315"/>
      <c r="J97" s="3315"/>
      <c r="K97" s="3315"/>
      <c r="L97" s="3315"/>
      <c r="M97" s="3315"/>
      <c r="N97" s="3315"/>
      <c r="O97" s="3315"/>
      <c r="P97" s="3315"/>
      <c r="Q97" s="3315"/>
      <c r="R97" s="3316"/>
      <c r="S97" s="2701"/>
      <c r="T97" s="2701"/>
      <c r="U97" s="2701"/>
    </row>
    <row r="98" spans="1:28" ht="13.5" thickBot="1">
      <c r="A98" s="4749" t="s">
        <v>1010</v>
      </c>
      <c r="B98" s="4754"/>
      <c r="C98" s="4754"/>
      <c r="D98" s="4754"/>
      <c r="E98" s="4754"/>
      <c r="F98" s="4754"/>
      <c r="G98" s="4755"/>
      <c r="H98" s="208"/>
      <c r="I98" s="208"/>
      <c r="J98" s="208"/>
      <c r="K98" s="208"/>
      <c r="L98" s="4756" t="s">
        <v>1029</v>
      </c>
      <c r="M98" s="4757"/>
      <c r="N98" s="4757"/>
      <c r="O98" s="4757"/>
      <c r="P98" s="4757"/>
      <c r="Q98" s="4757"/>
      <c r="R98" s="4758"/>
      <c r="S98" s="3117"/>
      <c r="T98" s="3016"/>
      <c r="U98" s="3016"/>
      <c r="V98" s="4749" t="s">
        <v>973</v>
      </c>
      <c r="W98" s="4754"/>
      <c r="X98" s="4754"/>
      <c r="Y98" s="4754"/>
      <c r="Z98" s="4754"/>
      <c r="AA98" s="4754"/>
      <c r="AB98" s="4755"/>
    </row>
    <row r="99" spans="1:28" ht="22.5">
      <c r="A99" s="775"/>
      <c r="B99" s="776"/>
      <c r="C99" s="776"/>
      <c r="D99" s="776"/>
      <c r="E99" s="854" t="s">
        <v>265</v>
      </c>
      <c r="F99" s="776"/>
      <c r="G99" s="777" t="s">
        <v>266</v>
      </c>
      <c r="H99" s="208"/>
      <c r="I99" s="208"/>
      <c r="J99" s="208"/>
      <c r="K99" s="208"/>
      <c r="L99" s="775"/>
      <c r="M99" s="776"/>
      <c r="N99" s="776"/>
      <c r="O99" s="776"/>
      <c r="P99" s="854" t="s">
        <v>265</v>
      </c>
      <c r="Q99" s="776"/>
      <c r="R99" s="777" t="s">
        <v>266</v>
      </c>
      <c r="S99" s="3117"/>
      <c r="T99" s="3016"/>
      <c r="U99" s="3016"/>
      <c r="V99" s="775"/>
      <c r="W99" s="776"/>
      <c r="X99" s="776"/>
      <c r="Y99" s="776"/>
      <c r="Z99" s="854" t="s">
        <v>265</v>
      </c>
      <c r="AA99" s="776"/>
      <c r="AB99" s="777" t="s">
        <v>266</v>
      </c>
    </row>
    <row r="100" spans="1:28" s="1832" customFormat="1">
      <c r="A100" s="448">
        <v>1</v>
      </c>
      <c r="B100" s="50" t="s">
        <v>524</v>
      </c>
      <c r="C100" s="50"/>
      <c r="D100" s="499"/>
      <c r="E100" s="246">
        <v>180</v>
      </c>
      <c r="F100" s="23"/>
      <c r="G100" s="2906">
        <f>E100/E111</f>
        <v>0.29556650246305421</v>
      </c>
      <c r="H100" s="208"/>
      <c r="I100" s="208"/>
      <c r="J100" s="208"/>
      <c r="K100" s="208"/>
      <c r="L100" s="448">
        <v>1</v>
      </c>
      <c r="M100" s="499" t="s">
        <v>524</v>
      </c>
      <c r="N100" s="50"/>
      <c r="O100" s="499"/>
      <c r="P100" s="809">
        <v>177</v>
      </c>
      <c r="Q100" s="23"/>
      <c r="R100" s="2906">
        <f>P100/P111</f>
        <v>0.28827361563517917</v>
      </c>
      <c r="S100" s="2907"/>
      <c r="T100" s="2736"/>
      <c r="U100" s="2736"/>
      <c r="V100" s="448">
        <v>1</v>
      </c>
      <c r="W100" s="50" t="s">
        <v>524</v>
      </c>
      <c r="X100" s="50"/>
      <c r="Y100" s="499"/>
      <c r="Z100" s="246">
        <v>176</v>
      </c>
      <c r="AA100" s="23"/>
      <c r="AB100" s="2906">
        <f>Z100/Z111</f>
        <v>0.29629629629629628</v>
      </c>
    </row>
    <row r="101" spans="1:28" s="1832" customFormat="1">
      <c r="A101" s="448">
        <v>2</v>
      </c>
      <c r="B101" s="50" t="s">
        <v>523</v>
      </c>
      <c r="C101" s="50"/>
      <c r="D101" s="499"/>
      <c r="E101" s="246">
        <v>111</v>
      </c>
      <c r="F101" s="23"/>
      <c r="G101" s="2906">
        <f>E101/E111</f>
        <v>0.18226600985221675</v>
      </c>
      <c r="H101" s="208"/>
      <c r="I101" s="208"/>
      <c r="J101" s="208"/>
      <c r="K101" s="208"/>
      <c r="L101" s="448">
        <v>2</v>
      </c>
      <c r="M101" s="499" t="s">
        <v>523</v>
      </c>
      <c r="N101" s="50"/>
      <c r="O101" s="499"/>
      <c r="P101" s="809">
        <v>112</v>
      </c>
      <c r="Q101" s="23"/>
      <c r="R101" s="2906">
        <f>P101/P111</f>
        <v>0.18241042345276873</v>
      </c>
      <c r="S101" s="2907"/>
      <c r="T101" s="2736"/>
      <c r="U101" s="2736"/>
      <c r="V101" s="448">
        <v>2</v>
      </c>
      <c r="W101" s="50" t="s">
        <v>523</v>
      </c>
      <c r="X101" s="50"/>
      <c r="Y101" s="499"/>
      <c r="Z101" s="246">
        <v>111</v>
      </c>
      <c r="AA101" s="23"/>
      <c r="AB101" s="2906">
        <f>Z101/Z111</f>
        <v>0.18686868686868688</v>
      </c>
    </row>
    <row r="102" spans="1:28" s="1832" customFormat="1">
      <c r="A102" s="448">
        <v>3</v>
      </c>
      <c r="B102" s="50" t="s">
        <v>622</v>
      </c>
      <c r="C102" s="50"/>
      <c r="D102" s="499"/>
      <c r="E102" s="246">
        <v>72</v>
      </c>
      <c r="F102" s="23"/>
      <c r="G102" s="2906">
        <f>E102/E111</f>
        <v>0.11822660098522167</v>
      </c>
      <c r="H102" s="208"/>
      <c r="I102" s="208"/>
      <c r="J102" s="208"/>
      <c r="K102" s="208"/>
      <c r="L102" s="448">
        <v>3</v>
      </c>
      <c r="M102" s="499" t="s">
        <v>622</v>
      </c>
      <c r="N102" s="50"/>
      <c r="O102" s="499"/>
      <c r="P102" s="809">
        <v>74</v>
      </c>
      <c r="Q102" s="23"/>
      <c r="R102" s="2906">
        <f>P102/P111</f>
        <v>0.12052117263843648</v>
      </c>
      <c r="S102" s="2907"/>
      <c r="T102" s="2736"/>
      <c r="U102" s="2736"/>
      <c r="V102" s="448">
        <v>3</v>
      </c>
      <c r="W102" s="50" t="s">
        <v>622</v>
      </c>
      <c r="X102" s="50"/>
      <c r="Y102" s="499"/>
      <c r="Z102" s="246">
        <v>65</v>
      </c>
      <c r="AA102" s="23"/>
      <c r="AB102" s="2906">
        <f>Z102/Z111</f>
        <v>0.10942760942760943</v>
      </c>
    </row>
    <row r="103" spans="1:28" s="1832" customFormat="1">
      <c r="A103" s="448">
        <v>4</v>
      </c>
      <c r="B103" s="50" t="s">
        <v>491</v>
      </c>
      <c r="C103" s="50"/>
      <c r="D103" s="499"/>
      <c r="E103" s="246">
        <v>55</v>
      </c>
      <c r="F103" s="23"/>
      <c r="G103" s="2906">
        <f>E103/E111</f>
        <v>9.0311986863711002E-2</v>
      </c>
      <c r="H103" s="208"/>
      <c r="I103" s="208"/>
      <c r="J103" s="208"/>
      <c r="K103" s="208"/>
      <c r="L103" s="448">
        <v>4</v>
      </c>
      <c r="M103" s="499" t="s">
        <v>491</v>
      </c>
      <c r="N103" s="50"/>
      <c r="O103" s="499"/>
      <c r="P103" s="809">
        <v>56</v>
      </c>
      <c r="Q103" s="23"/>
      <c r="R103" s="2906">
        <f>P103/P111</f>
        <v>9.1205211726384364E-2</v>
      </c>
      <c r="S103" s="2907"/>
      <c r="T103" s="2736"/>
      <c r="U103" s="2736"/>
      <c r="V103" s="448">
        <v>4</v>
      </c>
      <c r="W103" s="50" t="s">
        <v>491</v>
      </c>
      <c r="X103" s="50"/>
      <c r="Y103" s="499"/>
      <c r="Z103" s="246">
        <v>51</v>
      </c>
      <c r="AA103" s="23"/>
      <c r="AB103" s="2906">
        <f>Z103/Z111</f>
        <v>8.5858585858585856E-2</v>
      </c>
    </row>
    <row r="104" spans="1:28" s="1832" customFormat="1">
      <c r="A104" s="448">
        <v>5</v>
      </c>
      <c r="B104" s="50" t="s">
        <v>602</v>
      </c>
      <c r="C104" s="50"/>
      <c r="D104" s="499"/>
      <c r="E104" s="246">
        <v>23</v>
      </c>
      <c r="F104" s="23"/>
      <c r="G104" s="2906">
        <f>E104/E111</f>
        <v>3.7766830870279149E-2</v>
      </c>
      <c r="H104" s="208"/>
      <c r="I104" s="208"/>
      <c r="J104" s="208"/>
      <c r="K104" s="208"/>
      <c r="L104" s="448">
        <v>5</v>
      </c>
      <c r="M104" s="499" t="s">
        <v>602</v>
      </c>
      <c r="N104" s="50"/>
      <c r="O104" s="499"/>
      <c r="P104" s="809">
        <v>24</v>
      </c>
      <c r="Q104" s="23"/>
      <c r="R104" s="2906">
        <f>P104/P111</f>
        <v>3.9087947882736153E-2</v>
      </c>
      <c r="S104" s="2907"/>
      <c r="T104" s="2736"/>
      <c r="U104" s="2736"/>
      <c r="V104" s="448">
        <v>5</v>
      </c>
      <c r="W104" s="50" t="s">
        <v>602</v>
      </c>
      <c r="X104" s="50"/>
      <c r="Y104" s="499"/>
      <c r="Z104" s="246">
        <v>22</v>
      </c>
      <c r="AA104" s="23"/>
      <c r="AB104" s="2906">
        <f>Z104/Z111</f>
        <v>3.7037037037037035E-2</v>
      </c>
    </row>
    <row r="105" spans="1:28" s="1832" customFormat="1">
      <c r="A105" s="448">
        <v>6</v>
      </c>
      <c r="B105" s="50" t="s">
        <v>271</v>
      </c>
      <c r="C105" s="50"/>
      <c r="D105" s="499"/>
      <c r="E105" s="246">
        <v>20</v>
      </c>
      <c r="F105" s="23"/>
      <c r="G105" s="2906">
        <f>E105/E111</f>
        <v>3.2840722495894911E-2</v>
      </c>
      <c r="H105" s="208"/>
      <c r="I105" s="208"/>
      <c r="J105" s="208"/>
      <c r="K105" s="208"/>
      <c r="L105" s="448">
        <v>6</v>
      </c>
      <c r="M105" s="499" t="s">
        <v>271</v>
      </c>
      <c r="N105" s="50"/>
      <c r="O105" s="499"/>
      <c r="P105" s="809">
        <v>19</v>
      </c>
      <c r="Q105" s="23"/>
      <c r="R105" s="2906">
        <f>P105/P111</f>
        <v>3.0944625407166124E-2</v>
      </c>
      <c r="S105" s="2907"/>
      <c r="T105" s="2736"/>
      <c r="U105" s="2736"/>
      <c r="V105" s="448">
        <v>6</v>
      </c>
      <c r="W105" s="50" t="s">
        <v>271</v>
      </c>
      <c r="X105" s="50"/>
      <c r="Y105" s="499"/>
      <c r="Z105" s="246">
        <v>20</v>
      </c>
      <c r="AA105" s="23"/>
      <c r="AB105" s="2906">
        <f>Z105/Z111</f>
        <v>3.3670033670033669E-2</v>
      </c>
    </row>
    <row r="106" spans="1:28" s="1832" customFormat="1">
      <c r="A106" s="448">
        <v>7</v>
      </c>
      <c r="B106" s="778" t="s">
        <v>623</v>
      </c>
      <c r="C106" s="50"/>
      <c r="D106" s="499"/>
      <c r="E106" s="246">
        <v>12</v>
      </c>
      <c r="F106" s="23"/>
      <c r="G106" s="2906">
        <f>E106/E111</f>
        <v>1.9704433497536946E-2</v>
      </c>
      <c r="H106" s="208"/>
      <c r="I106" s="208"/>
      <c r="J106" s="208"/>
      <c r="K106" s="208"/>
      <c r="L106" s="448">
        <v>7</v>
      </c>
      <c r="M106" s="778" t="s">
        <v>721</v>
      </c>
      <c r="N106" s="50"/>
      <c r="O106" s="499"/>
      <c r="P106" s="809">
        <v>13</v>
      </c>
      <c r="Q106" s="23"/>
      <c r="R106" s="2906">
        <f>P106/P111</f>
        <v>2.1172638436482084E-2</v>
      </c>
      <c r="S106" s="2907"/>
      <c r="T106" s="2736"/>
      <c r="U106" s="2736"/>
      <c r="V106" s="448">
        <v>7</v>
      </c>
      <c r="W106" s="4042" t="s">
        <v>721</v>
      </c>
      <c r="X106" s="50"/>
      <c r="Y106" s="499"/>
      <c r="Z106" s="246">
        <v>13</v>
      </c>
      <c r="AA106" s="23"/>
      <c r="AB106" s="2906">
        <f>Z106/Z111</f>
        <v>2.1885521885521887E-2</v>
      </c>
    </row>
    <row r="107" spans="1:28" s="1832" customFormat="1">
      <c r="A107" s="448">
        <v>8</v>
      </c>
      <c r="B107" s="778" t="s">
        <v>721</v>
      </c>
      <c r="C107" s="2736"/>
      <c r="D107" s="2736"/>
      <c r="E107" s="246">
        <v>11</v>
      </c>
      <c r="F107" s="23"/>
      <c r="G107" s="2906">
        <f>E107/E111</f>
        <v>1.8062397372742199E-2</v>
      </c>
      <c r="H107" s="208"/>
      <c r="I107" s="208"/>
      <c r="J107" s="208"/>
      <c r="K107" s="208"/>
      <c r="L107" s="448">
        <v>8</v>
      </c>
      <c r="M107" s="778" t="s">
        <v>276</v>
      </c>
      <c r="N107" s="2736"/>
      <c r="O107" s="2736"/>
      <c r="P107" s="809">
        <v>12</v>
      </c>
      <c r="Q107" s="23"/>
      <c r="R107" s="2906">
        <f>P107/P111</f>
        <v>1.9543973941368076E-2</v>
      </c>
      <c r="S107" s="2907"/>
      <c r="T107" s="2736"/>
      <c r="U107" s="2736"/>
      <c r="V107" s="448">
        <v>8</v>
      </c>
      <c r="W107" s="778" t="s">
        <v>623</v>
      </c>
      <c r="X107" s="2736"/>
      <c r="Y107" s="2736"/>
      <c r="Z107" s="246">
        <v>12</v>
      </c>
      <c r="AA107" s="23"/>
      <c r="AB107" s="2906">
        <f>Z107/Z111</f>
        <v>2.0202020202020204E-2</v>
      </c>
    </row>
    <row r="108" spans="1:28" s="1832" customFormat="1">
      <c r="A108" s="448">
        <v>9</v>
      </c>
      <c r="B108" s="50" t="s">
        <v>276</v>
      </c>
      <c r="C108" s="50"/>
      <c r="D108" s="499"/>
      <c r="E108" s="246">
        <v>11</v>
      </c>
      <c r="F108" s="23"/>
      <c r="G108" s="2906">
        <f>E108/E111</f>
        <v>1.8062397372742199E-2</v>
      </c>
      <c r="H108" s="208"/>
      <c r="I108" s="208"/>
      <c r="J108" s="208"/>
      <c r="K108" s="208"/>
      <c r="L108" s="448">
        <v>9</v>
      </c>
      <c r="M108" s="499" t="s">
        <v>623</v>
      </c>
      <c r="N108" s="50"/>
      <c r="O108" s="499"/>
      <c r="P108" s="809">
        <v>12</v>
      </c>
      <c r="Q108" s="23"/>
      <c r="R108" s="2906">
        <f>P108/P111</f>
        <v>1.9543973941368076E-2</v>
      </c>
      <c r="S108" s="2907"/>
      <c r="T108" s="2736"/>
      <c r="U108" s="2736"/>
      <c r="V108" s="448">
        <v>9</v>
      </c>
      <c r="W108" s="50" t="s">
        <v>276</v>
      </c>
      <c r="X108" s="50"/>
      <c r="Y108" s="499"/>
      <c r="Z108" s="246">
        <v>12</v>
      </c>
      <c r="AA108" s="23"/>
      <c r="AB108" s="2906">
        <f>Z108/Z111</f>
        <v>2.0202020202020204E-2</v>
      </c>
    </row>
    <row r="109" spans="1:28" s="1832" customFormat="1">
      <c r="A109" s="448">
        <v>10</v>
      </c>
      <c r="B109" s="50" t="s">
        <v>974</v>
      </c>
      <c r="C109" s="50"/>
      <c r="D109" s="50"/>
      <c r="E109" s="246">
        <v>9</v>
      </c>
      <c r="F109" s="23"/>
      <c r="G109" s="2906">
        <f>E109/E111</f>
        <v>1.4778325123152709E-2</v>
      </c>
      <c r="H109" s="208"/>
      <c r="I109" s="208"/>
      <c r="J109" s="208"/>
      <c r="K109" s="208"/>
      <c r="L109" s="448">
        <v>10</v>
      </c>
      <c r="M109" s="499" t="s">
        <v>974</v>
      </c>
      <c r="N109" s="50"/>
      <c r="O109" s="50"/>
      <c r="P109" s="809">
        <v>10</v>
      </c>
      <c r="Q109" s="23"/>
      <c r="R109" s="2906">
        <f>P109/P111</f>
        <v>1.6286644951140065E-2</v>
      </c>
      <c r="S109" s="2907"/>
      <c r="T109" s="2736"/>
      <c r="U109" s="2736"/>
      <c r="V109" s="448">
        <v>10</v>
      </c>
      <c r="W109" s="50" t="s">
        <v>974</v>
      </c>
      <c r="X109" s="50"/>
      <c r="Y109" s="50"/>
      <c r="Z109" s="246">
        <v>9</v>
      </c>
      <c r="AA109" s="23"/>
      <c r="AB109" s="2906">
        <f>Z109/Z111</f>
        <v>1.5151515151515152E-2</v>
      </c>
    </row>
    <row r="110" spans="1:28" s="1832" customFormat="1">
      <c r="A110" s="733"/>
      <c r="B110" s="639" t="s">
        <v>624</v>
      </c>
      <c r="C110" s="639"/>
      <c r="D110" s="639"/>
      <c r="E110" s="2910">
        <v>105</v>
      </c>
      <c r="F110" s="419"/>
      <c r="G110" s="2906">
        <f>E110/E111</f>
        <v>0.17241379310344829</v>
      </c>
      <c r="H110" s="208"/>
      <c r="I110" s="208"/>
      <c r="J110" s="208"/>
      <c r="K110" s="208"/>
      <c r="L110" s="733"/>
      <c r="M110" s="2909" t="s">
        <v>624</v>
      </c>
      <c r="N110" s="639"/>
      <c r="O110" s="639"/>
      <c r="P110" s="2910">
        <v>105</v>
      </c>
      <c r="Q110" s="419"/>
      <c r="R110" s="2906">
        <f>P110/P111</f>
        <v>0.17100977198697068</v>
      </c>
      <c r="S110" s="2907"/>
      <c r="T110" s="2736"/>
      <c r="U110" s="2736"/>
      <c r="V110" s="733"/>
      <c r="W110" s="639" t="s">
        <v>624</v>
      </c>
      <c r="X110" s="639"/>
      <c r="Y110" s="639"/>
      <c r="Z110" s="4040">
        <v>103</v>
      </c>
      <c r="AA110" s="419"/>
      <c r="AB110" s="2906">
        <f>Z110/Z111</f>
        <v>0.17340067340067339</v>
      </c>
    </row>
    <row r="111" spans="1:28">
      <c r="A111" s="448"/>
      <c r="B111" s="919" t="s">
        <v>278</v>
      </c>
      <c r="C111" s="249"/>
      <c r="D111" s="249"/>
      <c r="E111" s="250">
        <f>SUM(E100:E110)</f>
        <v>609</v>
      </c>
      <c r="F111" s="24"/>
      <c r="G111" s="2523">
        <f>SUM(G100:G110)</f>
        <v>0.99999999999999989</v>
      </c>
      <c r="H111" s="208"/>
      <c r="I111" s="3991"/>
      <c r="J111" s="208"/>
      <c r="K111" s="208"/>
      <c r="L111" s="448"/>
      <c r="M111" s="919" t="s">
        <v>278</v>
      </c>
      <c r="N111" s="249"/>
      <c r="O111" s="249"/>
      <c r="P111" s="250">
        <f>SUM(P100:P110)</f>
        <v>614</v>
      </c>
      <c r="Q111" s="24"/>
      <c r="R111" s="2523">
        <f>SUM(R100:R110)</f>
        <v>1.0000000000000002</v>
      </c>
      <c r="S111" s="3117"/>
      <c r="T111" s="3016"/>
      <c r="U111" s="3016"/>
      <c r="V111" s="448"/>
      <c r="W111" s="919" t="s">
        <v>278</v>
      </c>
      <c r="X111" s="249"/>
      <c r="Y111" s="249"/>
      <c r="Z111" s="250">
        <v>594</v>
      </c>
      <c r="AA111" s="24"/>
      <c r="AB111" s="2523">
        <f>SUM(AB100:AB110)</f>
        <v>0.99999999999999978</v>
      </c>
    </row>
    <row r="112" spans="1:28" ht="4.5" customHeight="1" thickBot="1">
      <c r="A112" s="608"/>
      <c r="B112" s="1781"/>
      <c r="C112" s="1781"/>
      <c r="D112" s="1781"/>
      <c r="E112" s="1781"/>
      <c r="F112" s="1781"/>
      <c r="G112" s="1780"/>
      <c r="H112" s="208"/>
      <c r="I112" s="208"/>
      <c r="J112" s="208"/>
      <c r="K112" s="208"/>
      <c r="L112" s="608"/>
      <c r="M112" s="1781"/>
      <c r="N112" s="1781"/>
      <c r="O112" s="1781"/>
      <c r="P112" s="1781"/>
      <c r="Q112" s="1781"/>
      <c r="R112" s="1780"/>
      <c r="S112" s="3117"/>
      <c r="T112" s="3016"/>
      <c r="U112" s="3016"/>
      <c r="V112" s="608"/>
      <c r="W112" s="1781"/>
      <c r="X112" s="1781"/>
      <c r="Y112" s="1781"/>
      <c r="Z112" s="1781"/>
      <c r="AA112" s="1781"/>
      <c r="AB112" s="1780"/>
    </row>
    <row r="113" spans="1:38">
      <c r="A113" s="269"/>
      <c r="B113" s="208"/>
      <c r="C113" s="208"/>
      <c r="D113" s="208"/>
      <c r="E113" s="208"/>
      <c r="F113" s="208"/>
      <c r="G113" s="208"/>
      <c r="H113" s="208"/>
      <c r="I113" s="208"/>
      <c r="J113" s="208"/>
      <c r="K113" s="208"/>
      <c r="L113" s="208"/>
      <c r="M113" s="208"/>
      <c r="N113" s="208"/>
      <c r="O113" s="208"/>
      <c r="P113" s="208"/>
      <c r="Q113" s="208"/>
      <c r="R113" s="208"/>
      <c r="S113" s="3117"/>
      <c r="T113" s="3016"/>
      <c r="U113" s="3016"/>
    </row>
    <row r="114" spans="1:38" ht="13.5" thickBot="1">
      <c r="A114" s="269"/>
      <c r="B114" s="208"/>
      <c r="C114" s="208"/>
      <c r="D114" s="208"/>
      <c r="E114" s="208"/>
      <c r="F114" s="208"/>
      <c r="G114" s="208"/>
      <c r="H114" s="208"/>
      <c r="I114" s="208"/>
      <c r="J114" s="208"/>
      <c r="K114" s="208"/>
      <c r="L114" s="208"/>
      <c r="M114" s="208"/>
      <c r="N114" s="208"/>
      <c r="O114" s="208"/>
      <c r="P114" s="208"/>
      <c r="Q114" s="208"/>
      <c r="R114" s="208"/>
      <c r="S114" s="3117"/>
      <c r="T114" s="3016"/>
      <c r="U114" s="3016"/>
    </row>
    <row r="115" spans="1:38" ht="18.75" customHeight="1" thickBot="1">
      <c r="A115" s="4756" t="s">
        <v>953</v>
      </c>
      <c r="B115" s="4757"/>
      <c r="C115" s="4757"/>
      <c r="D115" s="4757"/>
      <c r="E115" s="4757"/>
      <c r="F115" s="4757"/>
      <c r="G115" s="4758"/>
      <c r="H115" s="239"/>
      <c r="I115" s="239"/>
      <c r="J115" s="239"/>
      <c r="K115" s="239"/>
      <c r="L115" s="4749" t="s">
        <v>973</v>
      </c>
      <c r="M115" s="4754"/>
      <c r="N115" s="4754"/>
      <c r="O115" s="4754"/>
      <c r="P115" s="4754"/>
      <c r="Q115" s="4754"/>
      <c r="R115" s="4755"/>
      <c r="V115" s="4749" t="s">
        <v>1003</v>
      </c>
      <c r="W115" s="4754"/>
      <c r="X115" s="4754"/>
      <c r="Y115" s="4754"/>
      <c r="Z115" s="4754"/>
      <c r="AA115" s="4754"/>
      <c r="AB115" s="4755"/>
      <c r="AF115" s="4749" t="s">
        <v>1004</v>
      </c>
      <c r="AG115" s="4754"/>
      <c r="AH115" s="4754"/>
      <c r="AI115" s="4754"/>
      <c r="AJ115" s="4754"/>
      <c r="AK115" s="4754"/>
      <c r="AL115" s="4755"/>
    </row>
    <row r="116" spans="1:38" ht="22.5">
      <c r="A116" s="2902"/>
      <c r="B116" s="2903"/>
      <c r="C116" s="2903"/>
      <c r="D116" s="2903"/>
      <c r="E116" s="2916" t="s">
        <v>265</v>
      </c>
      <c r="F116" s="2903"/>
      <c r="G116" s="2904" t="s">
        <v>266</v>
      </c>
      <c r="H116" s="27"/>
      <c r="I116" s="50"/>
      <c r="J116" s="244"/>
      <c r="K116" s="27"/>
      <c r="L116" s="775"/>
      <c r="M116" s="776"/>
      <c r="N116" s="776"/>
      <c r="O116" s="776"/>
      <c r="P116" s="854" t="s">
        <v>265</v>
      </c>
      <c r="Q116" s="776"/>
      <c r="R116" s="777" t="s">
        <v>266</v>
      </c>
      <c r="V116" s="775"/>
      <c r="W116" s="776"/>
      <c r="X116" s="776"/>
      <c r="Y116" s="776"/>
      <c r="Z116" s="854" t="s">
        <v>265</v>
      </c>
      <c r="AA116" s="776"/>
      <c r="AB116" s="777" t="s">
        <v>266</v>
      </c>
      <c r="AF116" s="775"/>
      <c r="AG116" s="776"/>
      <c r="AH116" s="776"/>
      <c r="AI116" s="776"/>
      <c r="AJ116" s="854" t="s">
        <v>265</v>
      </c>
      <c r="AK116" s="776"/>
      <c r="AL116" s="777" t="s">
        <v>266</v>
      </c>
    </row>
    <row r="117" spans="1:38" ht="12.75" customHeight="1">
      <c r="A117" s="2905">
        <v>1</v>
      </c>
      <c r="B117" s="499" t="s">
        <v>524</v>
      </c>
      <c r="C117" s="499"/>
      <c r="D117" s="499"/>
      <c r="E117" s="809">
        <v>172</v>
      </c>
      <c r="F117" s="161"/>
      <c r="G117" s="2906">
        <f>E117/E128</f>
        <v>0.2986111111111111</v>
      </c>
      <c r="H117" s="50"/>
      <c r="I117" s="50"/>
      <c r="J117" s="2696"/>
      <c r="K117" s="50"/>
      <c r="L117" s="448">
        <v>1</v>
      </c>
      <c r="M117" s="50" t="s">
        <v>524</v>
      </c>
      <c r="N117" s="50"/>
      <c r="O117" s="499"/>
      <c r="P117" s="246">
        <v>176</v>
      </c>
      <c r="Q117" s="23"/>
      <c r="R117" s="2906">
        <f>P117/P128</f>
        <v>0.29629629629629628</v>
      </c>
      <c r="V117" s="448">
        <v>1</v>
      </c>
      <c r="W117" s="50" t="s">
        <v>524</v>
      </c>
      <c r="X117" s="50"/>
      <c r="Y117" s="499"/>
      <c r="Z117" s="246">
        <v>177</v>
      </c>
      <c r="AA117" s="23"/>
      <c r="AB117" s="2906">
        <f>Z117/Z128</f>
        <v>0.29499999999999998</v>
      </c>
      <c r="AF117" s="448">
        <v>1</v>
      </c>
      <c r="AG117" s="50" t="s">
        <v>524</v>
      </c>
      <c r="AH117" s="50"/>
      <c r="AI117" s="499"/>
      <c r="AJ117" s="246">
        <v>178</v>
      </c>
      <c r="AK117" s="23"/>
      <c r="AL117" s="2906">
        <f>AJ117/AJ128</f>
        <v>0.29519071310116085</v>
      </c>
    </row>
    <row r="118" spans="1:38">
      <c r="A118" s="2905">
        <v>2</v>
      </c>
      <c r="B118" s="499" t="s">
        <v>523</v>
      </c>
      <c r="C118" s="499"/>
      <c r="D118" s="499"/>
      <c r="E118" s="809">
        <v>108</v>
      </c>
      <c r="F118" s="161"/>
      <c r="G118" s="2906">
        <f>E118/E128</f>
        <v>0.1875</v>
      </c>
      <c r="H118" s="50"/>
      <c r="I118" s="50"/>
      <c r="J118" s="2696"/>
      <c r="K118" s="50"/>
      <c r="L118" s="448">
        <v>2</v>
      </c>
      <c r="M118" s="50" t="s">
        <v>523</v>
      </c>
      <c r="N118" s="50"/>
      <c r="O118" s="499"/>
      <c r="P118" s="246">
        <v>111</v>
      </c>
      <c r="Q118" s="23"/>
      <c r="R118" s="2906">
        <f>P118/P128</f>
        <v>0.18686868686868688</v>
      </c>
      <c r="V118" s="448">
        <v>2</v>
      </c>
      <c r="W118" s="50" t="s">
        <v>523</v>
      </c>
      <c r="X118" s="50"/>
      <c r="Y118" s="499"/>
      <c r="Z118" s="246">
        <v>111</v>
      </c>
      <c r="AA118" s="23"/>
      <c r="AB118" s="2906">
        <f>Z118/Z128</f>
        <v>0.185</v>
      </c>
      <c r="AF118" s="448">
        <v>2</v>
      </c>
      <c r="AG118" s="50" t="s">
        <v>523</v>
      </c>
      <c r="AH118" s="50"/>
      <c r="AI118" s="499"/>
      <c r="AJ118" s="246">
        <v>111</v>
      </c>
      <c r="AK118" s="23"/>
      <c r="AL118" s="2906">
        <f>AJ118/AJ128</f>
        <v>0.18407960199004975</v>
      </c>
    </row>
    <row r="119" spans="1:38">
      <c r="A119" s="2905">
        <v>3</v>
      </c>
      <c r="B119" s="499" t="s">
        <v>622</v>
      </c>
      <c r="C119" s="499"/>
      <c r="D119" s="499"/>
      <c r="E119" s="809">
        <v>63</v>
      </c>
      <c r="F119" s="161"/>
      <c r="G119" s="2906">
        <f>E119/E128</f>
        <v>0.109375</v>
      </c>
      <c r="H119" s="50"/>
      <c r="I119" s="50"/>
      <c r="J119" s="2696"/>
      <c r="K119" s="50"/>
      <c r="L119" s="448">
        <v>3</v>
      </c>
      <c r="M119" s="50" t="s">
        <v>622</v>
      </c>
      <c r="N119" s="50"/>
      <c r="O119" s="499"/>
      <c r="P119" s="246">
        <v>65</v>
      </c>
      <c r="Q119" s="23"/>
      <c r="R119" s="2906">
        <f>P119/P128</f>
        <v>0.10942760942760943</v>
      </c>
      <c r="V119" s="448">
        <v>3</v>
      </c>
      <c r="W119" s="50" t="s">
        <v>622</v>
      </c>
      <c r="X119" s="50"/>
      <c r="Y119" s="499"/>
      <c r="Z119" s="246">
        <v>66</v>
      </c>
      <c r="AA119" s="23"/>
      <c r="AB119" s="2906">
        <f>Z119/Z128</f>
        <v>0.11</v>
      </c>
      <c r="AF119" s="448">
        <v>3</v>
      </c>
      <c r="AG119" s="50" t="s">
        <v>622</v>
      </c>
      <c r="AH119" s="50"/>
      <c r="AI119" s="499"/>
      <c r="AJ119" s="246">
        <v>69</v>
      </c>
      <c r="AK119" s="23"/>
      <c r="AL119" s="2906">
        <f>AJ119/AJ128</f>
        <v>0.11442786069651742</v>
      </c>
    </row>
    <row r="120" spans="1:38">
      <c r="A120" s="2905">
        <v>4</v>
      </c>
      <c r="B120" s="499" t="s">
        <v>491</v>
      </c>
      <c r="C120" s="499"/>
      <c r="D120" s="499"/>
      <c r="E120" s="809">
        <v>49</v>
      </c>
      <c r="F120" s="161"/>
      <c r="G120" s="2906">
        <f>E120/E128</f>
        <v>8.5069444444444448E-2</v>
      </c>
      <c r="H120" s="50"/>
      <c r="I120" s="50"/>
      <c r="J120" s="2696"/>
      <c r="K120" s="50"/>
      <c r="L120" s="448">
        <v>4</v>
      </c>
      <c r="M120" s="50" t="s">
        <v>491</v>
      </c>
      <c r="N120" s="50"/>
      <c r="O120" s="499"/>
      <c r="P120" s="246">
        <v>51</v>
      </c>
      <c r="Q120" s="23"/>
      <c r="R120" s="2906">
        <f>P120/P128</f>
        <v>8.5858585858585856E-2</v>
      </c>
      <c r="V120" s="448">
        <v>4</v>
      </c>
      <c r="W120" s="50" t="s">
        <v>491</v>
      </c>
      <c r="X120" s="50"/>
      <c r="Y120" s="499"/>
      <c r="Z120" s="246">
        <v>52</v>
      </c>
      <c r="AA120" s="23"/>
      <c r="AB120" s="2906">
        <f>Z120/Z128</f>
        <v>8.666666666666667E-2</v>
      </c>
      <c r="AF120" s="448">
        <v>4</v>
      </c>
      <c r="AG120" s="50" t="s">
        <v>491</v>
      </c>
      <c r="AH120" s="50"/>
      <c r="AI120" s="499"/>
      <c r="AJ120" s="246">
        <v>54</v>
      </c>
      <c r="AK120" s="23"/>
      <c r="AL120" s="2906">
        <f>AJ120/AJ128</f>
        <v>8.9552238805970144E-2</v>
      </c>
    </row>
    <row r="121" spans="1:38" ht="12.75" customHeight="1">
      <c r="A121" s="2905">
        <v>5</v>
      </c>
      <c r="B121" s="499" t="s">
        <v>271</v>
      </c>
      <c r="C121" s="499"/>
      <c r="D121" s="499"/>
      <c r="E121" s="809">
        <v>20</v>
      </c>
      <c r="F121" s="161"/>
      <c r="G121" s="2906">
        <f>E121/E128</f>
        <v>3.4722222222222224E-2</v>
      </c>
      <c r="H121" s="50"/>
      <c r="I121" s="50"/>
      <c r="J121" s="2696"/>
      <c r="K121" s="50"/>
      <c r="L121" s="448">
        <v>5</v>
      </c>
      <c r="M121" s="50" t="s">
        <v>602</v>
      </c>
      <c r="N121" s="50"/>
      <c r="O121" s="499"/>
      <c r="P121" s="246">
        <v>22</v>
      </c>
      <c r="Q121" s="23"/>
      <c r="R121" s="2906">
        <f>P121/P128</f>
        <v>3.7037037037037035E-2</v>
      </c>
      <c r="V121" s="448">
        <v>5</v>
      </c>
      <c r="W121" s="50" t="s">
        <v>602</v>
      </c>
      <c r="X121" s="50"/>
      <c r="Y121" s="499"/>
      <c r="Z121" s="246">
        <v>22</v>
      </c>
      <c r="AA121" s="23"/>
      <c r="AB121" s="2906">
        <f>Z121/Z128</f>
        <v>3.6666666666666667E-2</v>
      </c>
      <c r="AF121" s="448">
        <v>5</v>
      </c>
      <c r="AG121" s="50" t="s">
        <v>602</v>
      </c>
      <c r="AH121" s="50"/>
      <c r="AI121" s="499"/>
      <c r="AJ121" s="246">
        <v>21</v>
      </c>
      <c r="AK121" s="23"/>
      <c r="AL121" s="2906">
        <f>AJ121/AJ128</f>
        <v>3.482587064676617E-2</v>
      </c>
    </row>
    <row r="122" spans="1:38" ht="12.75" customHeight="1">
      <c r="A122" s="2905">
        <v>6</v>
      </c>
      <c r="B122" s="499" t="s">
        <v>602</v>
      </c>
      <c r="C122" s="499"/>
      <c r="D122" s="499"/>
      <c r="E122" s="809">
        <v>19</v>
      </c>
      <c r="F122" s="161"/>
      <c r="G122" s="2906">
        <f>E122/E128</f>
        <v>3.2986111111111112E-2</v>
      </c>
      <c r="H122" s="50"/>
      <c r="I122" s="50"/>
      <c r="J122" s="2696"/>
      <c r="K122" s="50"/>
      <c r="L122" s="448">
        <v>6</v>
      </c>
      <c r="M122" s="50" t="s">
        <v>271</v>
      </c>
      <c r="N122" s="50"/>
      <c r="O122" s="499"/>
      <c r="P122" s="246">
        <v>20</v>
      </c>
      <c r="Q122" s="23"/>
      <c r="R122" s="2906">
        <f>P122/P128</f>
        <v>3.3670033670033669E-2</v>
      </c>
      <c r="V122" s="448">
        <v>6</v>
      </c>
      <c r="W122" s="50" t="s">
        <v>271</v>
      </c>
      <c r="X122" s="50"/>
      <c r="Y122" s="499"/>
      <c r="Z122" s="246">
        <v>21</v>
      </c>
      <c r="AA122" s="23"/>
      <c r="AB122" s="2906">
        <f>Z122/Z128</f>
        <v>3.5000000000000003E-2</v>
      </c>
      <c r="AF122" s="448">
        <v>6</v>
      </c>
      <c r="AG122" s="50" t="s">
        <v>271</v>
      </c>
      <c r="AH122" s="50"/>
      <c r="AI122" s="499"/>
      <c r="AJ122" s="246">
        <v>21</v>
      </c>
      <c r="AK122" s="23"/>
      <c r="AL122" s="2906">
        <f>AJ122/AJ128</f>
        <v>3.482587064676617E-2</v>
      </c>
    </row>
    <row r="123" spans="1:38" ht="12.75" customHeight="1">
      <c r="A123" s="2905">
        <v>7</v>
      </c>
      <c r="B123" s="778" t="s">
        <v>623</v>
      </c>
      <c r="C123" s="499"/>
      <c r="D123" s="499"/>
      <c r="E123" s="809">
        <v>12</v>
      </c>
      <c r="F123" s="161"/>
      <c r="G123" s="2906">
        <f>E123/E128</f>
        <v>2.0833333333333332E-2</v>
      </c>
      <c r="H123" s="50"/>
      <c r="I123" s="50"/>
      <c r="J123" s="2696"/>
      <c r="K123" s="50"/>
      <c r="L123" s="448">
        <v>7</v>
      </c>
      <c r="M123" s="3021" t="s">
        <v>721</v>
      </c>
      <c r="N123" s="50"/>
      <c r="O123" s="499"/>
      <c r="P123" s="246">
        <v>13</v>
      </c>
      <c r="Q123" s="23"/>
      <c r="R123" s="2906">
        <f>P123/P128</f>
        <v>2.1885521885521887E-2</v>
      </c>
      <c r="V123" s="448">
        <v>7</v>
      </c>
      <c r="W123" s="3178" t="s">
        <v>721</v>
      </c>
      <c r="X123" s="50"/>
      <c r="Y123" s="499"/>
      <c r="Z123" s="246">
        <v>13</v>
      </c>
      <c r="AA123" s="23"/>
      <c r="AB123" s="2906">
        <f>Z123/Z128</f>
        <v>2.1666666666666667E-2</v>
      </c>
      <c r="AF123" s="448">
        <v>7</v>
      </c>
      <c r="AG123" s="3430" t="s">
        <v>721</v>
      </c>
      <c r="AH123" s="50"/>
      <c r="AI123" s="499"/>
      <c r="AJ123" s="246">
        <v>12</v>
      </c>
      <c r="AK123" s="23"/>
      <c r="AL123" s="2906">
        <f>AJ123/AJ128</f>
        <v>1.9900497512437811E-2</v>
      </c>
    </row>
    <row r="124" spans="1:38" ht="12.75" customHeight="1">
      <c r="A124" s="2905">
        <v>8</v>
      </c>
      <c r="B124" s="778" t="s">
        <v>276</v>
      </c>
      <c r="C124" s="2907"/>
      <c r="D124" s="2907"/>
      <c r="E124" s="809">
        <v>11</v>
      </c>
      <c r="F124" s="161"/>
      <c r="G124" s="2906">
        <f>E124/E128</f>
        <v>1.9097222222222224E-2</v>
      </c>
      <c r="H124" s="50"/>
      <c r="I124" s="50"/>
      <c r="K124" s="50"/>
      <c r="L124" s="448">
        <v>8</v>
      </c>
      <c r="M124" s="778" t="s">
        <v>623</v>
      </c>
      <c r="N124" s="2736"/>
      <c r="O124" s="2736"/>
      <c r="P124" s="246">
        <v>12</v>
      </c>
      <c r="Q124" s="23"/>
      <c r="R124" s="2906">
        <f>P124/P128</f>
        <v>2.0202020202020204E-2</v>
      </c>
      <c r="V124" s="448">
        <v>8</v>
      </c>
      <c r="W124" s="778" t="s">
        <v>623</v>
      </c>
      <c r="X124" s="2736"/>
      <c r="Y124" s="2736"/>
      <c r="Z124" s="246">
        <v>12</v>
      </c>
      <c r="AA124" s="23"/>
      <c r="AB124" s="2906">
        <f>Z124/Z128</f>
        <v>0.02</v>
      </c>
      <c r="AF124" s="448">
        <v>8</v>
      </c>
      <c r="AG124" s="778" t="s">
        <v>623</v>
      </c>
      <c r="AH124" s="2736"/>
      <c r="AI124" s="2736"/>
      <c r="AJ124" s="246">
        <v>12</v>
      </c>
      <c r="AK124" s="23"/>
      <c r="AL124" s="2906">
        <f>AJ124/AJ128</f>
        <v>1.9900497512437811E-2</v>
      </c>
    </row>
    <row r="125" spans="1:38" ht="12.75" customHeight="1">
      <c r="A125" s="2905">
        <v>9</v>
      </c>
      <c r="B125" s="499" t="s">
        <v>721</v>
      </c>
      <c r="C125" s="499"/>
      <c r="D125" s="499"/>
      <c r="E125" s="809">
        <v>11</v>
      </c>
      <c r="F125" s="161"/>
      <c r="G125" s="2906">
        <f>E125/E128</f>
        <v>1.9097222222222224E-2</v>
      </c>
      <c r="H125" s="50"/>
      <c r="I125" s="50"/>
      <c r="J125" s="2696"/>
      <c r="K125" s="50"/>
      <c r="L125" s="448">
        <v>9</v>
      </c>
      <c r="M125" s="50" t="s">
        <v>276</v>
      </c>
      <c r="N125" s="50"/>
      <c r="O125" s="499"/>
      <c r="P125" s="246">
        <v>12</v>
      </c>
      <c r="Q125" s="23"/>
      <c r="R125" s="2906">
        <f>P125/P128</f>
        <v>2.0202020202020204E-2</v>
      </c>
      <c r="V125" s="448">
        <v>9</v>
      </c>
      <c r="W125" s="50" t="s">
        <v>276</v>
      </c>
      <c r="X125" s="50"/>
      <c r="Y125" s="499"/>
      <c r="Z125" s="246">
        <v>11</v>
      </c>
      <c r="AA125" s="23"/>
      <c r="AB125" s="2906">
        <f>Z125/Z128</f>
        <v>1.8333333333333333E-2</v>
      </c>
      <c r="AF125" s="448">
        <v>9</v>
      </c>
      <c r="AG125" s="50" t="s">
        <v>276</v>
      </c>
      <c r="AH125" s="50"/>
      <c r="AI125" s="499"/>
      <c r="AJ125" s="246">
        <v>11</v>
      </c>
      <c r="AK125" s="23"/>
      <c r="AL125" s="2906">
        <f>AJ125/AJ128</f>
        <v>1.824212271973466E-2</v>
      </c>
    </row>
    <row r="126" spans="1:38" ht="12.75" customHeight="1">
      <c r="A126" s="2905">
        <v>10</v>
      </c>
      <c r="B126" s="499" t="s">
        <v>273</v>
      </c>
      <c r="C126" s="499"/>
      <c r="D126" s="499"/>
      <c r="E126" s="809">
        <v>8</v>
      </c>
      <c r="F126" s="161"/>
      <c r="G126" s="2906">
        <f>E126/E128</f>
        <v>1.3888888888888888E-2</v>
      </c>
      <c r="H126" s="50"/>
      <c r="I126" s="50"/>
      <c r="J126" s="2696"/>
      <c r="K126" s="50"/>
      <c r="L126" s="448">
        <v>10</v>
      </c>
      <c r="M126" s="50" t="s">
        <v>974</v>
      </c>
      <c r="N126" s="50"/>
      <c r="O126" s="50"/>
      <c r="P126" s="246">
        <v>9</v>
      </c>
      <c r="Q126" s="23"/>
      <c r="R126" s="2906">
        <f>P126/P128</f>
        <v>1.5151515151515152E-2</v>
      </c>
      <c r="V126" s="448">
        <v>10</v>
      </c>
      <c r="W126" s="50" t="s">
        <v>974</v>
      </c>
      <c r="X126" s="50"/>
      <c r="Y126" s="50"/>
      <c r="Z126" s="246">
        <v>9</v>
      </c>
      <c r="AA126" s="23"/>
      <c r="AB126" s="2906">
        <f>Z126/Z128</f>
        <v>1.4999999999999999E-2</v>
      </c>
      <c r="AF126" s="448">
        <v>10</v>
      </c>
      <c r="AG126" s="50" t="s">
        <v>974</v>
      </c>
      <c r="AH126" s="50"/>
      <c r="AI126" s="50"/>
      <c r="AJ126" s="246">
        <v>9</v>
      </c>
      <c r="AK126" s="23"/>
      <c r="AL126" s="2906">
        <f>AJ126/AJ128</f>
        <v>1.4925373134328358E-2</v>
      </c>
    </row>
    <row r="127" spans="1:38" ht="12.75" customHeight="1">
      <c r="A127" s="2908"/>
      <c r="B127" s="2909" t="s">
        <v>624</v>
      </c>
      <c r="C127" s="2909"/>
      <c r="D127" s="2909"/>
      <c r="E127" s="2910">
        <v>103</v>
      </c>
      <c r="F127" s="2911"/>
      <c r="G127" s="2906">
        <f>E127/E128</f>
        <v>0.17881944444444445</v>
      </c>
      <c r="H127" s="50"/>
      <c r="I127" s="50"/>
      <c r="J127" s="2696"/>
      <c r="K127" s="50"/>
      <c r="L127" s="733"/>
      <c r="M127" s="639" t="s">
        <v>624</v>
      </c>
      <c r="N127" s="639"/>
      <c r="O127" s="639"/>
      <c r="P127" s="3020">
        <v>103</v>
      </c>
      <c r="Q127" s="419"/>
      <c r="R127" s="2906">
        <f>P127/P128</f>
        <v>0.17340067340067339</v>
      </c>
      <c r="V127" s="733"/>
      <c r="W127" s="639" t="s">
        <v>624</v>
      </c>
      <c r="X127" s="639"/>
      <c r="Y127" s="639"/>
      <c r="Z127" s="3176">
        <v>106</v>
      </c>
      <c r="AA127" s="419"/>
      <c r="AB127" s="2906">
        <f>Z127/Z128</f>
        <v>0.17666666666666667</v>
      </c>
      <c r="AF127" s="733"/>
      <c r="AG127" s="639" t="s">
        <v>624</v>
      </c>
      <c r="AH127" s="639"/>
      <c r="AI127" s="639"/>
      <c r="AJ127" s="3431">
        <v>105</v>
      </c>
      <c r="AK127" s="419"/>
      <c r="AL127" s="2906">
        <f>AJ127/AJ128</f>
        <v>0.17412935323383086</v>
      </c>
    </row>
    <row r="128" spans="1:38" ht="12.75" customHeight="1">
      <c r="A128" s="2905"/>
      <c r="B128" s="919" t="s">
        <v>278</v>
      </c>
      <c r="C128" s="919"/>
      <c r="D128" s="919"/>
      <c r="E128" s="813">
        <f>SUM(E117:E127)</f>
        <v>576</v>
      </c>
      <c r="F128" s="595"/>
      <c r="G128" s="2912">
        <f>SUM(G117:G127)</f>
        <v>1</v>
      </c>
      <c r="H128" s="249"/>
      <c r="I128" s="50"/>
      <c r="J128" s="239"/>
      <c r="K128" s="50"/>
      <c r="L128" s="448"/>
      <c r="M128" s="919" t="s">
        <v>278</v>
      </c>
      <c r="N128" s="249"/>
      <c r="O128" s="249"/>
      <c r="P128" s="250">
        <v>594</v>
      </c>
      <c r="Q128" s="24"/>
      <c r="R128" s="2523">
        <f>SUM(R117:R127)</f>
        <v>0.99999999999999978</v>
      </c>
      <c r="V128" s="448"/>
      <c r="W128" s="919" t="s">
        <v>278</v>
      </c>
      <c r="X128" s="249"/>
      <c r="Y128" s="249"/>
      <c r="Z128" s="250">
        <f>SUM(Z117:Z127)</f>
        <v>600</v>
      </c>
      <c r="AA128" s="24"/>
      <c r="AB128" s="2523">
        <f>SUM(AB117:AB127)</f>
        <v>1</v>
      </c>
      <c r="AF128" s="448"/>
      <c r="AG128" s="919" t="s">
        <v>278</v>
      </c>
      <c r="AH128" s="249"/>
      <c r="AI128" s="249"/>
      <c r="AJ128" s="250">
        <f>SUM(AJ117:AJ127)</f>
        <v>603</v>
      </c>
      <c r="AK128" s="24"/>
      <c r="AL128" s="2523">
        <f>SUM(AL117:AL127)</f>
        <v>1</v>
      </c>
    </row>
    <row r="129" spans="1:38" ht="6" customHeight="1" thickBot="1">
      <c r="A129" s="2913"/>
      <c r="B129" s="2914"/>
      <c r="C129" s="2914"/>
      <c r="D129" s="2914"/>
      <c r="E129" s="2914"/>
      <c r="F129" s="2914"/>
      <c r="G129" s="2915"/>
      <c r="H129" s="50"/>
      <c r="I129" s="50"/>
      <c r="J129" s="50"/>
      <c r="K129" s="50"/>
      <c r="L129" s="608"/>
      <c r="M129" s="1781"/>
      <c r="N129" s="1781"/>
      <c r="O129" s="1781"/>
      <c r="P129" s="1781"/>
      <c r="Q129" s="1781"/>
      <c r="R129" s="1780"/>
      <c r="V129" s="608"/>
      <c r="W129" s="1781"/>
      <c r="X129" s="1781"/>
      <c r="Y129" s="1781"/>
      <c r="Z129" s="1781"/>
      <c r="AA129" s="1781"/>
      <c r="AB129" s="1780"/>
    </row>
    <row r="130" spans="1:38" ht="13.7" customHeight="1">
      <c r="A130" s="56"/>
      <c r="B130" s="56"/>
      <c r="C130" s="56"/>
      <c r="D130" s="56"/>
      <c r="E130" s="56"/>
      <c r="F130" s="56"/>
    </row>
    <row r="131" spans="1:38" ht="10.5" customHeight="1" thickBot="1">
      <c r="A131" s="56"/>
      <c r="B131" s="56"/>
      <c r="C131" s="56"/>
      <c r="D131" s="56"/>
      <c r="E131" s="56"/>
      <c r="F131" s="56"/>
    </row>
    <row r="132" spans="1:38" ht="18.75" customHeight="1" thickBot="1">
      <c r="A132" s="4749" t="s">
        <v>929</v>
      </c>
      <c r="B132" s="4750"/>
      <c r="C132" s="4750"/>
      <c r="D132" s="4750"/>
      <c r="E132" s="4750"/>
      <c r="F132" s="4750"/>
      <c r="G132" s="4751"/>
      <c r="H132" s="239"/>
      <c r="I132" s="239"/>
      <c r="J132" s="239"/>
      <c r="K132" s="239"/>
      <c r="L132" s="4749" t="s">
        <v>930</v>
      </c>
      <c r="M132" s="4754"/>
      <c r="N132" s="4754"/>
      <c r="O132" s="4754"/>
      <c r="P132" s="4754"/>
      <c r="Q132" s="4754"/>
      <c r="R132" s="4755"/>
      <c r="V132" s="4749" t="s">
        <v>951</v>
      </c>
      <c r="W132" s="4754"/>
      <c r="X132" s="4754"/>
      <c r="Y132" s="4754"/>
      <c r="Z132" s="4754"/>
      <c r="AA132" s="4754"/>
      <c r="AB132" s="4755"/>
      <c r="AF132" s="4749" t="s">
        <v>952</v>
      </c>
      <c r="AG132" s="4754"/>
      <c r="AH132" s="4754"/>
      <c r="AI132" s="4754"/>
      <c r="AJ132" s="4754"/>
      <c r="AK132" s="4754"/>
      <c r="AL132" s="4755"/>
    </row>
    <row r="133" spans="1:38" ht="22.5">
      <c r="A133" s="775"/>
      <c r="B133" s="776"/>
      <c r="C133" s="776"/>
      <c r="D133" s="776"/>
      <c r="E133" s="2916" t="s">
        <v>265</v>
      </c>
      <c r="F133" s="776"/>
      <c r="G133" s="777" t="s">
        <v>266</v>
      </c>
      <c r="H133" s="27"/>
      <c r="I133" s="50"/>
      <c r="J133" s="244"/>
      <c r="K133" s="27"/>
      <c r="L133" s="775"/>
      <c r="M133" s="776"/>
      <c r="N133" s="776"/>
      <c r="O133" s="776"/>
      <c r="P133" s="854" t="s">
        <v>265</v>
      </c>
      <c r="Q133" s="776"/>
      <c r="R133" s="777" t="s">
        <v>266</v>
      </c>
      <c r="V133" s="775"/>
      <c r="W133" s="776"/>
      <c r="X133" s="776"/>
      <c r="Y133" s="776"/>
      <c r="Z133" s="854" t="s">
        <v>265</v>
      </c>
      <c r="AA133" s="776"/>
      <c r="AB133" s="777" t="s">
        <v>266</v>
      </c>
      <c r="AF133" s="775"/>
      <c r="AG133" s="776"/>
      <c r="AH133" s="776"/>
      <c r="AI133" s="776"/>
      <c r="AJ133" s="854" t="s">
        <v>265</v>
      </c>
      <c r="AK133" s="776"/>
      <c r="AL133" s="777" t="s">
        <v>266</v>
      </c>
    </row>
    <row r="134" spans="1:38" ht="12.75" customHeight="1">
      <c r="A134" s="448">
        <v>1</v>
      </c>
      <c r="B134" s="50" t="s">
        <v>524</v>
      </c>
      <c r="C134" s="50"/>
      <c r="D134" s="499"/>
      <c r="E134" s="246">
        <v>170</v>
      </c>
      <c r="F134" s="23"/>
      <c r="G134" s="2734">
        <v>0.31</v>
      </c>
      <c r="H134" s="50"/>
      <c r="I134" s="50"/>
      <c r="J134" s="2696"/>
      <c r="K134" s="50"/>
      <c r="L134" s="448">
        <v>1</v>
      </c>
      <c r="M134" s="50" t="s">
        <v>524</v>
      </c>
      <c r="N134" s="50"/>
      <c r="O134" s="499"/>
      <c r="P134" s="246">
        <v>173</v>
      </c>
      <c r="Q134" s="23"/>
      <c r="R134" s="2522">
        <f>P134/P145</f>
        <v>0.3105924596050269</v>
      </c>
      <c r="V134" s="448">
        <v>1</v>
      </c>
      <c r="W134" s="50" t="s">
        <v>524</v>
      </c>
      <c r="X134" s="50"/>
      <c r="Y134" s="499"/>
      <c r="Z134" s="246">
        <v>176</v>
      </c>
      <c r="AA134" s="23"/>
      <c r="AB134" s="2522">
        <f>Z134/Z145</f>
        <v>0.31205673758865249</v>
      </c>
      <c r="AF134" s="448">
        <v>1</v>
      </c>
      <c r="AG134" s="50" t="s">
        <v>524</v>
      </c>
      <c r="AH134" s="50"/>
      <c r="AI134" s="499"/>
      <c r="AJ134" s="246">
        <v>175</v>
      </c>
      <c r="AK134" s="23"/>
      <c r="AL134" s="2522">
        <f>AJ134/AJ145</f>
        <v>0.30647985989492121</v>
      </c>
    </row>
    <row r="135" spans="1:38">
      <c r="A135" s="448">
        <v>2</v>
      </c>
      <c r="B135" s="50" t="s">
        <v>523</v>
      </c>
      <c r="C135" s="50"/>
      <c r="D135" s="499"/>
      <c r="E135" s="246">
        <v>106</v>
      </c>
      <c r="F135" s="23"/>
      <c r="G135" s="2734">
        <v>0.19</v>
      </c>
      <c r="H135" s="50"/>
      <c r="I135" s="50"/>
      <c r="J135" s="2696"/>
      <c r="K135" s="50"/>
      <c r="L135" s="448">
        <v>2</v>
      </c>
      <c r="M135" s="50" t="s">
        <v>523</v>
      </c>
      <c r="N135" s="50"/>
      <c r="O135" s="499"/>
      <c r="P135" s="246">
        <v>106</v>
      </c>
      <c r="Q135" s="23"/>
      <c r="R135" s="2522">
        <f>P135/P145</f>
        <v>0.19030520646319568</v>
      </c>
      <c r="V135" s="448">
        <v>2</v>
      </c>
      <c r="W135" s="50" t="s">
        <v>523</v>
      </c>
      <c r="X135" s="50"/>
      <c r="Y135" s="499"/>
      <c r="Z135" s="246">
        <v>107</v>
      </c>
      <c r="AA135" s="23"/>
      <c r="AB135" s="2522">
        <f>Z135/Z145</f>
        <v>0.18971631205673758</v>
      </c>
      <c r="AF135" s="448">
        <v>2</v>
      </c>
      <c r="AG135" s="50" t="s">
        <v>523</v>
      </c>
      <c r="AH135" s="50"/>
      <c r="AI135" s="499"/>
      <c r="AJ135" s="246">
        <v>107</v>
      </c>
      <c r="AK135" s="23"/>
      <c r="AL135" s="2522">
        <f>AJ135/AJ145</f>
        <v>0.18739054290718038</v>
      </c>
    </row>
    <row r="136" spans="1:38">
      <c r="A136" s="448">
        <v>3</v>
      </c>
      <c r="B136" s="50" t="s">
        <v>622</v>
      </c>
      <c r="C136" s="50"/>
      <c r="D136" s="499"/>
      <c r="E136" s="246">
        <v>66</v>
      </c>
      <c r="F136" s="23"/>
      <c r="G136" s="2734">
        <v>0.12</v>
      </c>
      <c r="H136" s="50"/>
      <c r="I136" s="50"/>
      <c r="J136" s="2340"/>
      <c r="K136" s="50"/>
      <c r="L136" s="448">
        <v>3</v>
      </c>
      <c r="M136" s="50" t="s">
        <v>622</v>
      </c>
      <c r="N136" s="50"/>
      <c r="O136" s="499"/>
      <c r="P136" s="246">
        <v>63</v>
      </c>
      <c r="Q136" s="23"/>
      <c r="R136" s="2522">
        <f>P136/P145</f>
        <v>0.11310592459605028</v>
      </c>
      <c r="V136" s="448">
        <v>3</v>
      </c>
      <c r="W136" s="50" t="s">
        <v>622</v>
      </c>
      <c r="X136" s="50"/>
      <c r="Y136" s="499"/>
      <c r="Z136" s="246">
        <v>63</v>
      </c>
      <c r="AA136" s="23"/>
      <c r="AB136" s="2522">
        <f>Z136/Z145</f>
        <v>0.11170212765957446</v>
      </c>
      <c r="AF136" s="448">
        <v>3</v>
      </c>
      <c r="AG136" s="50" t="s">
        <v>622</v>
      </c>
      <c r="AH136" s="50"/>
      <c r="AI136" s="499"/>
      <c r="AJ136" s="246">
        <v>63</v>
      </c>
      <c r="AK136" s="23"/>
      <c r="AL136" s="2522">
        <f>AJ136/AJ145</f>
        <v>0.11033274956217162</v>
      </c>
    </row>
    <row r="137" spans="1:38">
      <c r="A137" s="448">
        <v>4</v>
      </c>
      <c r="B137" s="50" t="s">
        <v>491</v>
      </c>
      <c r="C137" s="50"/>
      <c r="D137" s="499"/>
      <c r="E137" s="246">
        <v>45</v>
      </c>
      <c r="F137" s="23"/>
      <c r="G137" s="2734">
        <v>0.08</v>
      </c>
      <c r="H137" s="50"/>
      <c r="I137" s="50"/>
      <c r="J137" s="2340"/>
      <c r="K137" s="50"/>
      <c r="L137" s="448">
        <v>4</v>
      </c>
      <c r="M137" s="50" t="s">
        <v>491</v>
      </c>
      <c r="N137" s="50"/>
      <c r="O137" s="499"/>
      <c r="P137" s="246">
        <v>46</v>
      </c>
      <c r="Q137" s="23"/>
      <c r="R137" s="2522">
        <f>P137/P145</f>
        <v>8.2585278276481155E-2</v>
      </c>
      <c r="V137" s="448">
        <v>4</v>
      </c>
      <c r="W137" s="50" t="s">
        <v>491</v>
      </c>
      <c r="X137" s="50"/>
      <c r="Y137" s="499"/>
      <c r="Z137" s="246">
        <v>48</v>
      </c>
      <c r="AA137" s="23"/>
      <c r="AB137" s="2522">
        <f>Z137/Z145</f>
        <v>8.5106382978723402E-2</v>
      </c>
      <c r="AF137" s="448">
        <v>4</v>
      </c>
      <c r="AG137" s="50" t="s">
        <v>491</v>
      </c>
      <c r="AH137" s="50"/>
      <c r="AI137" s="499"/>
      <c r="AJ137" s="246">
        <v>49</v>
      </c>
      <c r="AK137" s="23"/>
      <c r="AL137" s="2522">
        <f>AJ137/AJ145</f>
        <v>8.5814360770577927E-2</v>
      </c>
    </row>
    <row r="138" spans="1:38" ht="12.75" customHeight="1">
      <c r="A138" s="448">
        <v>5</v>
      </c>
      <c r="B138" s="50" t="s">
        <v>271</v>
      </c>
      <c r="C138" s="50"/>
      <c r="D138" s="499"/>
      <c r="E138" s="246">
        <v>22</v>
      </c>
      <c r="F138" s="23"/>
      <c r="G138" s="2734">
        <v>0.04</v>
      </c>
      <c r="H138" s="50"/>
      <c r="I138" s="50"/>
      <c r="J138" s="2340"/>
      <c r="K138" s="50"/>
      <c r="L138" s="448">
        <v>5</v>
      </c>
      <c r="M138" s="50" t="s">
        <v>271</v>
      </c>
      <c r="N138" s="50"/>
      <c r="O138" s="499"/>
      <c r="P138" s="246">
        <v>21</v>
      </c>
      <c r="Q138" s="23"/>
      <c r="R138" s="2522">
        <f>P138/P145</f>
        <v>3.7701974865350089E-2</v>
      </c>
      <c r="V138" s="448">
        <v>5</v>
      </c>
      <c r="W138" s="50" t="s">
        <v>271</v>
      </c>
      <c r="X138" s="50"/>
      <c r="Y138" s="499"/>
      <c r="Z138" s="246">
        <v>20</v>
      </c>
      <c r="AA138" s="23"/>
      <c r="AB138" s="2522">
        <f>Z138/Z145</f>
        <v>3.5460992907801421E-2</v>
      </c>
      <c r="AF138" s="448">
        <v>5</v>
      </c>
      <c r="AG138" s="50" t="s">
        <v>271</v>
      </c>
      <c r="AH138" s="50"/>
      <c r="AI138" s="499"/>
      <c r="AJ138" s="246">
        <v>20</v>
      </c>
      <c r="AK138" s="23"/>
      <c r="AL138" s="2522">
        <f>AJ138/AJ145</f>
        <v>3.5026269702276708E-2</v>
      </c>
    </row>
    <row r="139" spans="1:38" ht="12.75" customHeight="1">
      <c r="A139" s="448">
        <v>6</v>
      </c>
      <c r="B139" s="50" t="s">
        <v>602</v>
      </c>
      <c r="C139" s="50"/>
      <c r="D139" s="499"/>
      <c r="E139" s="246">
        <v>14</v>
      </c>
      <c r="F139" s="23"/>
      <c r="G139" s="2734">
        <v>0.03</v>
      </c>
      <c r="H139" s="50"/>
      <c r="I139" s="50"/>
      <c r="J139" s="2340"/>
      <c r="K139" s="50"/>
      <c r="L139" s="448">
        <v>6</v>
      </c>
      <c r="M139" s="50" t="s">
        <v>602</v>
      </c>
      <c r="N139" s="50"/>
      <c r="O139" s="499"/>
      <c r="P139" s="246">
        <v>15</v>
      </c>
      <c r="Q139" s="23"/>
      <c r="R139" s="2522">
        <f>P139/P145</f>
        <v>2.6929982046678635E-2</v>
      </c>
      <c r="V139" s="448">
        <v>6</v>
      </c>
      <c r="W139" s="50" t="s">
        <v>602</v>
      </c>
      <c r="X139" s="50"/>
      <c r="Y139" s="499"/>
      <c r="Z139" s="246">
        <v>16</v>
      </c>
      <c r="AA139" s="23"/>
      <c r="AB139" s="2522">
        <f>Z139/Z145</f>
        <v>2.8368794326241134E-2</v>
      </c>
      <c r="AF139" s="448">
        <v>6</v>
      </c>
      <c r="AG139" s="50" t="s">
        <v>602</v>
      </c>
      <c r="AH139" s="50"/>
      <c r="AI139" s="499"/>
      <c r="AJ139" s="246">
        <v>18</v>
      </c>
      <c r="AK139" s="23"/>
      <c r="AL139" s="2522">
        <f>AJ139/AJ145</f>
        <v>3.1523642732049037E-2</v>
      </c>
    </row>
    <row r="140" spans="1:38" ht="12.75" customHeight="1">
      <c r="A140" s="448">
        <v>7</v>
      </c>
      <c r="B140" s="2707" t="s">
        <v>276</v>
      </c>
      <c r="C140" s="50"/>
      <c r="D140" s="499"/>
      <c r="E140" s="246">
        <v>11</v>
      </c>
      <c r="F140" s="23"/>
      <c r="G140" s="2734">
        <v>0.02</v>
      </c>
      <c r="H140" s="50"/>
      <c r="I140" s="50"/>
      <c r="J140" s="2340"/>
      <c r="K140" s="50"/>
      <c r="L140" s="448">
        <v>7</v>
      </c>
      <c r="M140" s="2733" t="s">
        <v>276</v>
      </c>
      <c r="N140" s="50"/>
      <c r="O140" s="499"/>
      <c r="P140" s="246">
        <v>11</v>
      </c>
      <c r="Q140" s="23"/>
      <c r="R140" s="2522">
        <f>P140/P145</f>
        <v>1.9748653500897665E-2</v>
      </c>
      <c r="V140" s="448">
        <v>7</v>
      </c>
      <c r="W140" s="2889" t="s">
        <v>276</v>
      </c>
      <c r="X140" s="50"/>
      <c r="Y140" s="499"/>
      <c r="Z140" s="246">
        <v>11</v>
      </c>
      <c r="AA140" s="23"/>
      <c r="AB140" s="2522">
        <f>Z140/Z145</f>
        <v>1.9503546099290781E-2</v>
      </c>
      <c r="AF140" s="448">
        <v>7</v>
      </c>
      <c r="AG140" s="2895" t="s">
        <v>276</v>
      </c>
      <c r="AH140" s="50"/>
      <c r="AI140" s="499"/>
      <c r="AJ140" s="246">
        <v>11</v>
      </c>
      <c r="AK140" s="23"/>
      <c r="AL140" s="2522">
        <f>AJ140/AJ145</f>
        <v>1.9264448336252189E-2</v>
      </c>
    </row>
    <row r="141" spans="1:38" ht="12.75" customHeight="1">
      <c r="A141" s="448">
        <v>8</v>
      </c>
      <c r="B141" s="778" t="s">
        <v>623</v>
      </c>
      <c r="C141" s="2736"/>
      <c r="D141" s="2736"/>
      <c r="E141" s="246">
        <v>9</v>
      </c>
      <c r="F141" s="23"/>
      <c r="G141" s="2734">
        <v>0.02</v>
      </c>
      <c r="H141" s="50"/>
      <c r="I141" s="50"/>
      <c r="K141" s="50"/>
      <c r="L141" s="448">
        <v>8</v>
      </c>
      <c r="M141" s="778" t="s">
        <v>623</v>
      </c>
      <c r="N141" s="2736"/>
      <c r="O141" s="2736"/>
      <c r="P141" s="246">
        <v>11</v>
      </c>
      <c r="Q141" s="23"/>
      <c r="R141" s="2522">
        <f>P141/P145</f>
        <v>1.9748653500897665E-2</v>
      </c>
      <c r="V141" s="448">
        <v>8</v>
      </c>
      <c r="W141" s="778" t="s">
        <v>623</v>
      </c>
      <c r="X141" s="2736"/>
      <c r="Y141" s="2736"/>
      <c r="Z141" s="246">
        <v>11</v>
      </c>
      <c r="AA141" s="23"/>
      <c r="AB141" s="2522">
        <f>Z141/Z145</f>
        <v>1.9503546099290781E-2</v>
      </c>
      <c r="AF141" s="448">
        <v>8</v>
      </c>
      <c r="AG141" s="778" t="s">
        <v>623</v>
      </c>
      <c r="AH141" s="2736"/>
      <c r="AI141" s="2736"/>
      <c r="AJ141" s="246">
        <v>11</v>
      </c>
      <c r="AK141" s="23"/>
      <c r="AL141" s="2522">
        <f>AJ141/AJ145</f>
        <v>1.9264448336252189E-2</v>
      </c>
    </row>
    <row r="142" spans="1:38" ht="12.75" customHeight="1">
      <c r="A142" s="448">
        <v>9</v>
      </c>
      <c r="B142" s="778" t="s">
        <v>273</v>
      </c>
      <c r="C142" s="50"/>
      <c r="D142" s="499"/>
      <c r="E142" s="246">
        <v>8</v>
      </c>
      <c r="F142" s="23"/>
      <c r="G142" s="2734">
        <v>0.01</v>
      </c>
      <c r="H142" s="50"/>
      <c r="I142" s="50"/>
      <c r="J142" s="2340"/>
      <c r="K142" s="50"/>
      <c r="L142" s="448">
        <v>9</v>
      </c>
      <c r="M142" s="50" t="s">
        <v>721</v>
      </c>
      <c r="N142" s="50"/>
      <c r="O142" s="499"/>
      <c r="P142" s="246">
        <v>9</v>
      </c>
      <c r="Q142" s="23"/>
      <c r="R142" s="2522">
        <f>P142/P145</f>
        <v>1.615798922800718E-2</v>
      </c>
      <c r="V142" s="448">
        <v>9</v>
      </c>
      <c r="W142" s="50" t="s">
        <v>721</v>
      </c>
      <c r="X142" s="50"/>
      <c r="Y142" s="499"/>
      <c r="Z142" s="246">
        <v>9</v>
      </c>
      <c r="AA142" s="23"/>
      <c r="AB142" s="2522">
        <f>Z142/Z145</f>
        <v>1.5957446808510637E-2</v>
      </c>
      <c r="AF142" s="448">
        <v>9</v>
      </c>
      <c r="AG142" s="50" t="s">
        <v>721</v>
      </c>
      <c r="AH142" s="50"/>
      <c r="AI142" s="499"/>
      <c r="AJ142" s="246">
        <v>10</v>
      </c>
      <c r="AK142" s="23"/>
      <c r="AL142" s="2522">
        <f>AJ142/AJ145</f>
        <v>1.7513134851138354E-2</v>
      </c>
    </row>
    <row r="143" spans="1:38" ht="12.75" customHeight="1">
      <c r="A143" s="448">
        <v>10</v>
      </c>
      <c r="B143" s="50" t="s">
        <v>240</v>
      </c>
      <c r="C143" s="50"/>
      <c r="D143" s="50"/>
      <c r="E143" s="246">
        <v>8</v>
      </c>
      <c r="F143" s="23"/>
      <c r="G143" s="2734">
        <v>0.01</v>
      </c>
      <c r="H143" s="50"/>
      <c r="I143" s="50"/>
      <c r="J143" s="2340"/>
      <c r="K143" s="50"/>
      <c r="L143" s="448">
        <v>10</v>
      </c>
      <c r="M143" s="50" t="s">
        <v>240</v>
      </c>
      <c r="N143" s="50"/>
      <c r="O143" s="50"/>
      <c r="P143" s="246">
        <v>8</v>
      </c>
      <c r="Q143" s="23"/>
      <c r="R143" s="2522">
        <f>P143/P145</f>
        <v>1.4362657091561939E-2</v>
      </c>
      <c r="V143" s="448">
        <v>10</v>
      </c>
      <c r="W143" s="50" t="s">
        <v>240</v>
      </c>
      <c r="X143" s="50"/>
      <c r="Y143" s="50"/>
      <c r="Z143" s="246">
        <v>8</v>
      </c>
      <c r="AA143" s="23"/>
      <c r="AB143" s="2522">
        <f>Z143/Z145</f>
        <v>1.4184397163120567E-2</v>
      </c>
      <c r="AF143" s="448">
        <v>10</v>
      </c>
      <c r="AG143" s="50" t="s">
        <v>240</v>
      </c>
      <c r="AH143" s="50"/>
      <c r="AI143" s="50"/>
      <c r="AJ143" s="246">
        <v>8</v>
      </c>
      <c r="AK143" s="23"/>
      <c r="AL143" s="2522">
        <f>AJ143/AJ145</f>
        <v>1.4010507880910683E-2</v>
      </c>
    </row>
    <row r="144" spans="1:38" ht="12.75" customHeight="1">
      <c r="A144" s="733"/>
      <c r="B144" s="639" t="s">
        <v>624</v>
      </c>
      <c r="C144" s="639"/>
      <c r="D144" s="639"/>
      <c r="E144" s="2706">
        <v>96</v>
      </c>
      <c r="F144" s="419"/>
      <c r="G144" s="2734">
        <v>0.17</v>
      </c>
      <c r="H144" s="50"/>
      <c r="I144" s="50"/>
      <c r="J144" s="2340"/>
      <c r="K144" s="50"/>
      <c r="L144" s="733"/>
      <c r="M144" s="639" t="s">
        <v>624</v>
      </c>
      <c r="N144" s="639"/>
      <c r="O144" s="639"/>
      <c r="P144" s="2732">
        <v>94</v>
      </c>
      <c r="Q144" s="419"/>
      <c r="R144" s="2522">
        <f>P144/P145</f>
        <v>0.16876122082585279</v>
      </c>
      <c r="V144" s="733"/>
      <c r="W144" s="639" t="s">
        <v>624</v>
      </c>
      <c r="X144" s="639"/>
      <c r="Y144" s="639"/>
      <c r="Z144" s="2888">
        <v>95</v>
      </c>
      <c r="AA144" s="419"/>
      <c r="AB144" s="2522">
        <f>Z144/Z145</f>
        <v>0.16843971631205673</v>
      </c>
      <c r="AF144" s="733"/>
      <c r="AG144" s="639" t="s">
        <v>624</v>
      </c>
      <c r="AH144" s="639"/>
      <c r="AI144" s="639"/>
      <c r="AJ144" s="2894">
        <v>99</v>
      </c>
      <c r="AK144" s="419"/>
      <c r="AL144" s="2522">
        <f>AJ144/AJ145</f>
        <v>0.1733800350262697</v>
      </c>
    </row>
    <row r="145" spans="1:38" ht="12.75" customHeight="1" thickBot="1">
      <c r="A145" s="448"/>
      <c r="B145" s="919" t="s">
        <v>278</v>
      </c>
      <c r="C145" s="249"/>
      <c r="D145" s="249"/>
      <c r="E145" s="250">
        <v>555</v>
      </c>
      <c r="F145" s="24"/>
      <c r="G145" s="2735">
        <v>1</v>
      </c>
      <c r="H145" s="249"/>
      <c r="I145" s="50"/>
      <c r="J145" s="239"/>
      <c r="K145" s="50"/>
      <c r="L145" s="448"/>
      <c r="M145" s="919" t="s">
        <v>278</v>
      </c>
      <c r="N145" s="249"/>
      <c r="O145" s="249"/>
      <c r="P145" s="250">
        <v>557</v>
      </c>
      <c r="Q145" s="24"/>
      <c r="R145" s="2523">
        <f>SUM(R134:R144)</f>
        <v>1</v>
      </c>
      <c r="V145" s="448"/>
      <c r="W145" s="919" t="s">
        <v>278</v>
      </c>
      <c r="X145" s="249"/>
      <c r="Y145" s="249"/>
      <c r="Z145" s="250">
        <v>564</v>
      </c>
      <c r="AA145" s="24"/>
      <c r="AB145" s="2523">
        <f>SUM(AB134:AB144)</f>
        <v>1</v>
      </c>
      <c r="AF145" s="2896"/>
      <c r="AG145" s="2897" t="s">
        <v>278</v>
      </c>
      <c r="AH145" s="2898"/>
      <c r="AI145" s="2898"/>
      <c r="AJ145" s="2899">
        <v>571</v>
      </c>
      <c r="AK145" s="2900"/>
      <c r="AL145" s="2901">
        <f>SUM(AL134:AL144)</f>
        <v>1</v>
      </c>
    </row>
    <row r="146" spans="1:38" ht="6" customHeight="1" thickBot="1">
      <c r="A146" s="608"/>
      <c r="B146" s="1781"/>
      <c r="C146" s="1781"/>
      <c r="D146" s="1781"/>
      <c r="E146" s="1781"/>
      <c r="F146" s="1781"/>
      <c r="G146" s="1780"/>
      <c r="H146" s="50"/>
      <c r="I146" s="50"/>
      <c r="J146" s="50"/>
      <c r="K146" s="50"/>
      <c r="L146" s="608"/>
      <c r="M146" s="1781"/>
      <c r="N146" s="1781"/>
      <c r="O146" s="1781"/>
      <c r="P146" s="1781"/>
      <c r="Q146" s="1781"/>
      <c r="R146" s="1780"/>
      <c r="V146" s="608"/>
      <c r="W146" s="1781"/>
      <c r="X146" s="1781"/>
      <c r="Y146" s="1781"/>
      <c r="Z146" s="1781"/>
      <c r="AA146" s="1781"/>
      <c r="AB146" s="1780"/>
    </row>
    <row r="147" spans="1:38" ht="21.2" customHeight="1">
      <c r="A147" s="56"/>
      <c r="B147" s="50"/>
      <c r="C147" s="50"/>
      <c r="D147" s="499"/>
      <c r="E147" s="23"/>
      <c r="F147" s="23"/>
      <c r="G147" s="1538"/>
      <c r="H147" s="23"/>
    </row>
    <row r="148" spans="1:38" ht="12.75" customHeight="1" thickBot="1">
      <c r="A148" s="431"/>
      <c r="B148" s="56"/>
      <c r="C148" s="56"/>
      <c r="D148" s="56"/>
      <c r="E148" s="56"/>
      <c r="F148" s="56"/>
    </row>
    <row r="149" spans="1:38" ht="12.75" customHeight="1" thickBot="1">
      <c r="A149" s="4749" t="s">
        <v>870</v>
      </c>
      <c r="B149" s="4750"/>
      <c r="C149" s="4750"/>
      <c r="D149" s="4750"/>
      <c r="E149" s="4750"/>
      <c r="F149" s="4750"/>
      <c r="G149" s="4751"/>
      <c r="H149" s="239"/>
      <c r="I149" s="239"/>
      <c r="J149" s="239"/>
      <c r="K149" s="239"/>
      <c r="L149" s="4749" t="s">
        <v>883</v>
      </c>
      <c r="M149" s="4754"/>
      <c r="N149" s="4754"/>
      <c r="O149" s="4754"/>
      <c r="P149" s="4754"/>
      <c r="Q149" s="4754"/>
      <c r="R149" s="4755"/>
      <c r="V149" s="4749" t="s">
        <v>884</v>
      </c>
      <c r="W149" s="4750"/>
      <c r="X149" s="4750"/>
      <c r="Y149" s="4750"/>
      <c r="Z149" s="4750"/>
      <c r="AA149" s="4750"/>
      <c r="AB149" s="4751"/>
      <c r="AE149" s="4749" t="s">
        <v>887</v>
      </c>
      <c r="AF149" s="4750"/>
      <c r="AG149" s="4750"/>
      <c r="AH149" s="4750"/>
      <c r="AI149" s="4750"/>
      <c r="AJ149" s="4750"/>
      <c r="AK149" s="4751"/>
    </row>
    <row r="150" spans="1:38" ht="12.75" customHeight="1">
      <c r="A150" s="775"/>
      <c r="B150" s="776"/>
      <c r="C150" s="776"/>
      <c r="D150" s="776"/>
      <c r="E150" s="854" t="s">
        <v>265</v>
      </c>
      <c r="F150" s="776"/>
      <c r="G150" s="777" t="s">
        <v>266</v>
      </c>
      <c r="H150" s="27"/>
      <c r="I150" s="50"/>
      <c r="J150" s="244"/>
      <c r="K150" s="27"/>
      <c r="L150" s="775"/>
      <c r="M150" s="776"/>
      <c r="N150" s="776"/>
      <c r="O150" s="776"/>
      <c r="P150" s="854" t="s">
        <v>265</v>
      </c>
      <c r="Q150" s="776"/>
      <c r="R150" s="777" t="s">
        <v>266</v>
      </c>
      <c r="V150" s="775"/>
      <c r="W150" s="776"/>
      <c r="X150" s="776"/>
      <c r="Y150" s="776"/>
      <c r="Z150" s="854" t="s">
        <v>265</v>
      </c>
      <c r="AA150" s="776"/>
      <c r="AB150" s="777" t="s">
        <v>266</v>
      </c>
      <c r="AE150" s="775"/>
      <c r="AF150" s="776"/>
      <c r="AG150" s="776"/>
      <c r="AH150" s="776"/>
      <c r="AI150" s="854" t="s">
        <v>265</v>
      </c>
      <c r="AJ150" s="776"/>
      <c r="AK150" s="777" t="s">
        <v>266</v>
      </c>
    </row>
    <row r="151" spans="1:38" ht="12.75" customHeight="1">
      <c r="A151" s="448">
        <v>1</v>
      </c>
      <c r="B151" s="50" t="s">
        <v>524</v>
      </c>
      <c r="C151" s="50"/>
      <c r="D151" s="499"/>
      <c r="E151" s="246">
        <v>173</v>
      </c>
      <c r="F151" s="23"/>
      <c r="G151" s="247">
        <f>SUM(E151/E162*100)</f>
        <v>31.801470588235293</v>
      </c>
      <c r="H151" s="50"/>
      <c r="I151" s="50"/>
      <c r="J151" s="2499"/>
      <c r="K151" s="50"/>
      <c r="L151" s="448">
        <v>1</v>
      </c>
      <c r="M151" s="50" t="s">
        <v>524</v>
      </c>
      <c r="N151" s="50"/>
      <c r="O151" s="499"/>
      <c r="P151" s="246">
        <v>178</v>
      </c>
      <c r="Q151" s="23"/>
      <c r="R151" s="247">
        <f>SUM(P151/P162*100)</f>
        <v>32.014388489208635</v>
      </c>
      <c r="V151" s="448">
        <v>1</v>
      </c>
      <c r="W151" s="50" t="s">
        <v>524</v>
      </c>
      <c r="X151" s="50"/>
      <c r="Y151" s="499"/>
      <c r="Z151" s="246">
        <v>176</v>
      </c>
      <c r="AA151" s="23"/>
      <c r="AB151" s="247">
        <f>SUM(Z151/Z162*100)</f>
        <v>31.711711711711711</v>
      </c>
      <c r="AE151" s="448">
        <v>1</v>
      </c>
      <c r="AF151" s="50" t="s">
        <v>524</v>
      </c>
      <c r="AG151" s="50"/>
      <c r="AH151" s="499"/>
      <c r="AI151" s="246">
        <v>171</v>
      </c>
      <c r="AJ151" s="23"/>
      <c r="AK151" s="2522">
        <f>AI151/AI162</f>
        <v>0.30978260869565216</v>
      </c>
    </row>
    <row r="152" spans="1:38" ht="18.75" customHeight="1">
      <c r="A152" s="448">
        <v>2</v>
      </c>
      <c r="B152" s="50" t="s">
        <v>523</v>
      </c>
      <c r="C152" s="50"/>
      <c r="D152" s="499"/>
      <c r="E152" s="246">
        <v>111</v>
      </c>
      <c r="F152" s="23"/>
      <c r="G152" s="247">
        <f>SUM(E152/E162*100)</f>
        <v>20.40441176470588</v>
      </c>
      <c r="H152" s="50"/>
      <c r="I152" s="50"/>
      <c r="J152" s="2499"/>
      <c r="K152" s="50"/>
      <c r="L152" s="448">
        <v>2</v>
      </c>
      <c r="M152" s="50" t="s">
        <v>523</v>
      </c>
      <c r="N152" s="50"/>
      <c r="O152" s="499"/>
      <c r="P152" s="246">
        <v>109</v>
      </c>
      <c r="Q152" s="23"/>
      <c r="R152" s="247">
        <f>SUM(P152/P162*100)</f>
        <v>19.60431654676259</v>
      </c>
      <c r="V152" s="448">
        <v>2</v>
      </c>
      <c r="W152" s="50" t="s">
        <v>523</v>
      </c>
      <c r="X152" s="50"/>
      <c r="Y152" s="499"/>
      <c r="Z152" s="246">
        <v>107</v>
      </c>
      <c r="AA152" s="23"/>
      <c r="AB152" s="247">
        <f>SUM(Z152/Z162*100)</f>
        <v>19.27927927927928</v>
      </c>
      <c r="AE152" s="448">
        <v>2</v>
      </c>
      <c r="AF152" s="50" t="s">
        <v>523</v>
      </c>
      <c r="AG152" s="50"/>
      <c r="AH152" s="499"/>
      <c r="AI152" s="246">
        <v>109</v>
      </c>
      <c r="AJ152" s="23"/>
      <c r="AK152" s="2522">
        <f>AI152/AI162</f>
        <v>0.19746376811594202</v>
      </c>
    </row>
    <row r="153" spans="1:38">
      <c r="A153" s="448">
        <v>3</v>
      </c>
      <c r="B153" s="50" t="s">
        <v>622</v>
      </c>
      <c r="C153" s="50"/>
      <c r="D153" s="499"/>
      <c r="E153" s="246">
        <v>60</v>
      </c>
      <c r="F153" s="23"/>
      <c r="G153" s="247">
        <f>SUM(E153/E162*100)</f>
        <v>11.029411764705882</v>
      </c>
      <c r="H153" s="50"/>
      <c r="I153" s="50"/>
      <c r="J153" s="2499"/>
      <c r="K153" s="50"/>
      <c r="L153" s="448">
        <v>3</v>
      </c>
      <c r="M153" s="50" t="s">
        <v>622</v>
      </c>
      <c r="N153" s="50"/>
      <c r="O153" s="499"/>
      <c r="P153" s="246">
        <v>62</v>
      </c>
      <c r="Q153" s="23"/>
      <c r="R153" s="247">
        <f>SUM(P153/P162*100)</f>
        <v>11.151079136690647</v>
      </c>
      <c r="V153" s="448">
        <v>3</v>
      </c>
      <c r="W153" s="50" t="s">
        <v>622</v>
      </c>
      <c r="X153" s="50"/>
      <c r="Y153" s="499"/>
      <c r="Z153" s="246">
        <v>63</v>
      </c>
      <c r="AA153" s="23"/>
      <c r="AB153" s="247">
        <f>SUM(Z153/Z162*100)</f>
        <v>11.351351351351353</v>
      </c>
      <c r="AE153" s="448">
        <v>3</v>
      </c>
      <c r="AF153" s="50" t="s">
        <v>622</v>
      </c>
      <c r="AG153" s="50"/>
      <c r="AH153" s="499"/>
      <c r="AI153" s="246">
        <v>64</v>
      </c>
      <c r="AJ153" s="23"/>
      <c r="AK153" s="2522">
        <f>AI153/AI162</f>
        <v>0.11594202898550725</v>
      </c>
    </row>
    <row r="154" spans="1:38" ht="12.75" customHeight="1">
      <c r="A154" s="448">
        <v>4</v>
      </c>
      <c r="B154" s="50" t="s">
        <v>491</v>
      </c>
      <c r="C154" s="50"/>
      <c r="D154" s="499"/>
      <c r="E154" s="246">
        <v>37</v>
      </c>
      <c r="F154" s="23"/>
      <c r="G154" s="247">
        <f>SUM(E154/E162*100)</f>
        <v>6.8014705882352935</v>
      </c>
      <c r="H154" s="50"/>
      <c r="I154" s="50"/>
      <c r="J154" s="2499"/>
      <c r="K154" s="50"/>
      <c r="L154" s="448">
        <v>4</v>
      </c>
      <c r="M154" s="50" t="s">
        <v>491</v>
      </c>
      <c r="N154" s="50"/>
      <c r="O154" s="499"/>
      <c r="P154" s="246">
        <v>39</v>
      </c>
      <c r="Q154" s="23"/>
      <c r="R154" s="247">
        <f>SUM(P154/P162*100)</f>
        <v>7.0143884892086321</v>
      </c>
      <c r="U154" s="246"/>
      <c r="V154" s="448">
        <v>4</v>
      </c>
      <c r="W154" s="50" t="s">
        <v>491</v>
      </c>
      <c r="X154" s="50"/>
      <c r="Y154" s="499"/>
      <c r="Z154" s="246">
        <v>40</v>
      </c>
      <c r="AA154" s="23"/>
      <c r="AB154" s="247">
        <f>SUM(Z154/Z162*100)</f>
        <v>7.2072072072072073</v>
      </c>
      <c r="AE154" s="448">
        <v>4</v>
      </c>
      <c r="AF154" s="50" t="s">
        <v>491</v>
      </c>
      <c r="AG154" s="50"/>
      <c r="AH154" s="499"/>
      <c r="AI154" s="246">
        <v>41</v>
      </c>
      <c r="AJ154" s="23"/>
      <c r="AK154" s="2522">
        <f>AI154/AI162</f>
        <v>7.4275362318840576E-2</v>
      </c>
    </row>
    <row r="155" spans="1:38">
      <c r="A155" s="448">
        <v>5</v>
      </c>
      <c r="B155" s="50" t="s">
        <v>271</v>
      </c>
      <c r="C155" s="50"/>
      <c r="D155" s="499"/>
      <c r="E155" s="246">
        <v>22</v>
      </c>
      <c r="F155" s="23"/>
      <c r="G155" s="247">
        <f>SUM(E155/E162*100)</f>
        <v>4.0441176470588234</v>
      </c>
      <c r="H155" s="50"/>
      <c r="I155" s="50"/>
      <c r="J155" s="2499"/>
      <c r="K155" s="50"/>
      <c r="L155" s="448">
        <v>5</v>
      </c>
      <c r="M155" s="50" t="s">
        <v>271</v>
      </c>
      <c r="N155" s="50"/>
      <c r="O155" s="499"/>
      <c r="P155" s="246">
        <v>24</v>
      </c>
      <c r="Q155" s="23"/>
      <c r="R155" s="247">
        <f>SUM(P155/P162*100)</f>
        <v>4.3165467625899279</v>
      </c>
      <c r="U155" s="246"/>
      <c r="V155" s="448">
        <v>5</v>
      </c>
      <c r="W155" s="50" t="s">
        <v>271</v>
      </c>
      <c r="X155" s="50"/>
      <c r="Y155" s="499"/>
      <c r="Z155" s="246">
        <v>23</v>
      </c>
      <c r="AA155" s="23"/>
      <c r="AB155" s="247">
        <f>SUM(Z155/Z162*100)</f>
        <v>4.1441441441441444</v>
      </c>
      <c r="AE155" s="448">
        <v>5</v>
      </c>
      <c r="AF155" s="50" t="s">
        <v>271</v>
      </c>
      <c r="AG155" s="50"/>
      <c r="AH155" s="499"/>
      <c r="AI155" s="246">
        <v>22</v>
      </c>
      <c r="AJ155" s="23"/>
      <c r="AK155" s="2522">
        <f>AI155/AI162</f>
        <v>3.9855072463768113E-2</v>
      </c>
    </row>
    <row r="156" spans="1:38">
      <c r="A156" s="448">
        <v>6</v>
      </c>
      <c r="B156" s="50" t="s">
        <v>602</v>
      </c>
      <c r="C156" s="50"/>
      <c r="D156" s="499"/>
      <c r="E156" s="246">
        <v>15</v>
      </c>
      <c r="F156" s="23"/>
      <c r="G156" s="247">
        <f>SUM(E156/E162*100)</f>
        <v>2.7573529411764706</v>
      </c>
      <c r="H156" s="50"/>
      <c r="I156" s="50"/>
      <c r="J156" s="2499"/>
      <c r="K156" s="50"/>
      <c r="L156" s="448">
        <v>6</v>
      </c>
      <c r="M156" s="50" t="s">
        <v>602</v>
      </c>
      <c r="N156" s="50"/>
      <c r="O156" s="499"/>
      <c r="P156" s="246">
        <v>15</v>
      </c>
      <c r="Q156" s="23"/>
      <c r="R156" s="247">
        <f>SUM(P156/P162*100)</f>
        <v>2.6978417266187051</v>
      </c>
      <c r="U156" s="246"/>
      <c r="V156" s="448">
        <v>6</v>
      </c>
      <c r="W156" s="50" t="s">
        <v>602</v>
      </c>
      <c r="X156" s="50"/>
      <c r="Y156" s="499"/>
      <c r="Z156" s="246">
        <v>14</v>
      </c>
      <c r="AA156" s="23"/>
      <c r="AB156" s="247">
        <f>SUM(Z156/Z162*100)</f>
        <v>2.5225225225225225</v>
      </c>
      <c r="AE156" s="448">
        <v>6</v>
      </c>
      <c r="AF156" s="50" t="s">
        <v>602</v>
      </c>
      <c r="AG156" s="50"/>
      <c r="AH156" s="499"/>
      <c r="AI156" s="246">
        <v>15</v>
      </c>
      <c r="AJ156" s="23"/>
      <c r="AK156" s="2522">
        <f>AI156/AI162</f>
        <v>2.717391304347826E-2</v>
      </c>
    </row>
    <row r="157" spans="1:38">
      <c r="A157" s="448">
        <v>7</v>
      </c>
      <c r="B157" s="1782" t="s">
        <v>276</v>
      </c>
      <c r="C157" s="50"/>
      <c r="D157" s="499"/>
      <c r="E157" s="246">
        <v>11</v>
      </c>
      <c r="F157" s="23"/>
      <c r="G157" s="247">
        <f>SUM(E157/E162*100)</f>
        <v>2.0220588235294117</v>
      </c>
      <c r="H157" s="50"/>
      <c r="I157" s="50"/>
      <c r="J157" s="2499"/>
      <c r="K157" s="50"/>
      <c r="L157" s="448">
        <v>7</v>
      </c>
      <c r="M157" s="2507" t="s">
        <v>276</v>
      </c>
      <c r="N157" s="50"/>
      <c r="O157" s="499"/>
      <c r="P157" s="246">
        <v>11</v>
      </c>
      <c r="Q157" s="23"/>
      <c r="R157" s="247">
        <f>SUM(P157/P162*100)</f>
        <v>1.9784172661870503</v>
      </c>
      <c r="U157" s="246"/>
      <c r="V157" s="448">
        <v>7</v>
      </c>
      <c r="W157" s="2507" t="s">
        <v>276</v>
      </c>
      <c r="X157" s="50"/>
      <c r="Y157" s="499"/>
      <c r="Z157" s="246">
        <v>12</v>
      </c>
      <c r="AA157" s="23"/>
      <c r="AB157" s="247">
        <f>SUM(Z157/Z162*100)</f>
        <v>2.1621621621621623</v>
      </c>
      <c r="AE157" s="448">
        <v>7</v>
      </c>
      <c r="AF157" s="2707" t="s">
        <v>276</v>
      </c>
      <c r="AG157" s="50"/>
      <c r="AH157" s="499"/>
      <c r="AI157" s="246">
        <v>11</v>
      </c>
      <c r="AJ157" s="23"/>
      <c r="AK157" s="2522">
        <f>AI157/AI162</f>
        <v>1.9927536231884056E-2</v>
      </c>
    </row>
    <row r="158" spans="1:38" ht="12.75" customHeight="1">
      <c r="A158" s="448">
        <v>8</v>
      </c>
      <c r="B158" s="778" t="s">
        <v>273</v>
      </c>
      <c r="C158" s="1778"/>
      <c r="D158" s="1778"/>
      <c r="E158" s="246">
        <v>9</v>
      </c>
      <c r="F158" s="23"/>
      <c r="G158" s="247">
        <f>SUM(E158/E162*100)</f>
        <v>1.6544117647058825</v>
      </c>
      <c r="H158" s="50"/>
      <c r="I158" s="50"/>
      <c r="K158" s="50"/>
      <c r="L158" s="448">
        <v>8</v>
      </c>
      <c r="M158" s="778" t="s">
        <v>273</v>
      </c>
      <c r="N158" s="2503"/>
      <c r="O158" s="2503"/>
      <c r="P158" s="246">
        <v>9</v>
      </c>
      <c r="Q158" s="23"/>
      <c r="R158" s="247">
        <f>SUM(P158/P162*100)</f>
        <v>1.6187050359712229</v>
      </c>
      <c r="U158" s="246"/>
      <c r="V158" s="448">
        <v>8</v>
      </c>
      <c r="W158" s="778" t="s">
        <v>273</v>
      </c>
      <c r="X158" s="2503"/>
      <c r="Y158" s="2503"/>
      <c r="Z158" s="246">
        <v>9</v>
      </c>
      <c r="AA158" s="23"/>
      <c r="AB158" s="247">
        <f>SUM(Z158/Z162*100)</f>
        <v>1.6216216216216217</v>
      </c>
      <c r="AE158" s="448">
        <v>8</v>
      </c>
      <c r="AF158" s="778" t="s">
        <v>273</v>
      </c>
      <c r="AG158" s="2701"/>
      <c r="AH158" s="2701"/>
      <c r="AI158" s="246">
        <v>8</v>
      </c>
      <c r="AJ158" s="23"/>
      <c r="AK158" s="2522">
        <f>AI158/AI162</f>
        <v>1.4492753623188406E-2</v>
      </c>
    </row>
    <row r="159" spans="1:38" ht="12.75" customHeight="1">
      <c r="A159" s="448">
        <v>9</v>
      </c>
      <c r="B159" s="778" t="s">
        <v>240</v>
      </c>
      <c r="C159" s="50"/>
      <c r="D159" s="499"/>
      <c r="E159" s="246">
        <v>9</v>
      </c>
      <c r="F159" s="23"/>
      <c r="G159" s="247">
        <f>SUM(E159/E162*100)</f>
        <v>1.6544117647058825</v>
      </c>
      <c r="H159" s="50"/>
      <c r="I159" s="50"/>
      <c r="J159" s="2499"/>
      <c r="K159" s="50"/>
      <c r="L159" s="448">
        <v>9</v>
      </c>
      <c r="M159" s="778" t="s">
        <v>240</v>
      </c>
      <c r="N159" s="50"/>
      <c r="O159" s="499"/>
      <c r="P159" s="246">
        <v>8</v>
      </c>
      <c r="Q159" s="23"/>
      <c r="R159" s="247">
        <f>SUM(P159/P162*100)</f>
        <v>1.4388489208633095</v>
      </c>
      <c r="U159" s="246"/>
      <c r="V159" s="448">
        <v>9</v>
      </c>
      <c r="W159" s="778" t="s">
        <v>240</v>
      </c>
      <c r="X159" s="50"/>
      <c r="Y159" s="499"/>
      <c r="Z159" s="246">
        <v>8</v>
      </c>
      <c r="AA159" s="23"/>
      <c r="AB159" s="247">
        <f>SUM(Z159/Z162*100)</f>
        <v>1.4414414414414414</v>
      </c>
      <c r="AE159" s="448">
        <v>9</v>
      </c>
      <c r="AF159" s="778" t="s">
        <v>240</v>
      </c>
      <c r="AG159" s="50"/>
      <c r="AH159" s="499"/>
      <c r="AI159" s="246">
        <v>8</v>
      </c>
      <c r="AJ159" s="23"/>
      <c r="AK159" s="2522">
        <f>AI159/AI162</f>
        <v>1.4492753623188406E-2</v>
      </c>
    </row>
    <row r="160" spans="1:38" ht="12.75" customHeight="1">
      <c r="A160" s="448">
        <v>10</v>
      </c>
      <c r="B160" s="50" t="s">
        <v>721</v>
      </c>
      <c r="C160" s="50"/>
      <c r="D160" s="50"/>
      <c r="E160" s="246">
        <v>8</v>
      </c>
      <c r="F160" s="23"/>
      <c r="G160" s="247">
        <f>SUM(E160/E162*100)</f>
        <v>1.4705882352941175</v>
      </c>
      <c r="H160" s="50"/>
      <c r="I160" s="50"/>
      <c r="J160" s="2499"/>
      <c r="K160" s="50"/>
      <c r="L160" s="448">
        <v>10</v>
      </c>
      <c r="M160" s="50" t="s">
        <v>721</v>
      </c>
      <c r="N160" s="50"/>
      <c r="O160" s="50"/>
      <c r="P160" s="246">
        <v>8</v>
      </c>
      <c r="Q160" s="23"/>
      <c r="R160" s="247">
        <f>SUM(P160/P162*100)</f>
        <v>1.4388489208633095</v>
      </c>
      <c r="U160" s="246"/>
      <c r="V160" s="448">
        <v>10</v>
      </c>
      <c r="W160" s="50" t="s">
        <v>721</v>
      </c>
      <c r="X160" s="50"/>
      <c r="Y160" s="50"/>
      <c r="Z160" s="246">
        <v>8</v>
      </c>
      <c r="AA160" s="23"/>
      <c r="AB160" s="247">
        <f>SUM(Z160/Z162*100)</f>
        <v>1.4414414414414414</v>
      </c>
      <c r="AE160" s="448">
        <v>10</v>
      </c>
      <c r="AF160" s="50" t="s">
        <v>721</v>
      </c>
      <c r="AG160" s="50"/>
      <c r="AH160" s="50"/>
      <c r="AI160" s="246">
        <v>8</v>
      </c>
      <c r="AJ160" s="23"/>
      <c r="AK160" s="2522">
        <f>AI160/AI162</f>
        <v>1.4492753623188406E-2</v>
      </c>
    </row>
    <row r="161" spans="1:37" ht="12.75" customHeight="1">
      <c r="A161" s="733"/>
      <c r="B161" s="639" t="s">
        <v>624</v>
      </c>
      <c r="C161" s="639"/>
      <c r="D161" s="639"/>
      <c r="E161" s="1990">
        <v>90</v>
      </c>
      <c r="F161" s="419"/>
      <c r="G161" s="640">
        <f>SUM(E161/E162*100)</f>
        <v>16.544117647058822</v>
      </c>
      <c r="H161" s="50"/>
      <c r="I161" s="50"/>
      <c r="J161" s="2499"/>
      <c r="K161" s="50"/>
      <c r="L161" s="733"/>
      <c r="M161" s="639" t="s">
        <v>624</v>
      </c>
      <c r="N161" s="639"/>
      <c r="O161" s="639"/>
      <c r="P161" s="2506">
        <v>93</v>
      </c>
      <c r="Q161" s="419"/>
      <c r="R161" s="640">
        <f>SUM(P161/P162*100)</f>
        <v>16.726618705035971</v>
      </c>
      <c r="U161" s="246"/>
      <c r="V161" s="733"/>
      <c r="W161" s="639" t="s">
        <v>624</v>
      </c>
      <c r="X161" s="639"/>
      <c r="Y161" s="639"/>
      <c r="Z161" s="2506">
        <v>95</v>
      </c>
      <c r="AA161" s="419"/>
      <c r="AB161" s="640">
        <f>SUM(Z161/Z162*100)</f>
        <v>17.117117117117118</v>
      </c>
      <c r="AE161" s="733"/>
      <c r="AF161" s="639" t="s">
        <v>624</v>
      </c>
      <c r="AG161" s="639"/>
      <c r="AH161" s="639"/>
      <c r="AI161" s="2706">
        <v>95</v>
      </c>
      <c r="AJ161" s="419"/>
      <c r="AK161" s="2522">
        <f>AI161/AI162</f>
        <v>0.17210144927536231</v>
      </c>
    </row>
    <row r="162" spans="1:37" ht="12.75" customHeight="1">
      <c r="A162" s="448"/>
      <c r="B162" s="919" t="s">
        <v>278</v>
      </c>
      <c r="C162" s="249"/>
      <c r="D162" s="249"/>
      <c r="E162" s="250">
        <v>544</v>
      </c>
      <c r="F162" s="24"/>
      <c r="G162" s="1537">
        <f>SUM(G151:G161)</f>
        <v>100.18382352941175</v>
      </c>
      <c r="H162" s="249"/>
      <c r="I162" s="50"/>
      <c r="J162" s="239"/>
      <c r="K162" s="50"/>
      <c r="L162" s="448"/>
      <c r="M162" s="919" t="s">
        <v>278</v>
      </c>
      <c r="N162" s="249"/>
      <c r="O162" s="249"/>
      <c r="P162" s="250">
        <v>556</v>
      </c>
      <c r="Q162" s="24"/>
      <c r="R162" s="1537">
        <f>SUM(R151:R161)</f>
        <v>99.999999999999986</v>
      </c>
      <c r="U162" s="246"/>
      <c r="V162" s="448"/>
      <c r="W162" s="919" t="s">
        <v>278</v>
      </c>
      <c r="X162" s="249"/>
      <c r="Y162" s="249"/>
      <c r="Z162" s="250">
        <v>555</v>
      </c>
      <c r="AA162" s="24"/>
      <c r="AB162" s="1537">
        <f>SUM(AB151:AB161)</f>
        <v>100.00000000000001</v>
      </c>
      <c r="AE162" s="448"/>
      <c r="AF162" s="919" t="s">
        <v>278</v>
      </c>
      <c r="AG162" s="249"/>
      <c r="AH162" s="249"/>
      <c r="AI162" s="250">
        <v>552</v>
      </c>
      <c r="AJ162" s="24"/>
      <c r="AK162" s="2523">
        <f>SUM(AK151:AK161)</f>
        <v>0.99999999999999978</v>
      </c>
    </row>
    <row r="163" spans="1:37" ht="12.75" customHeight="1" thickBot="1">
      <c r="A163" s="608"/>
      <c r="B163" s="1781"/>
      <c r="C163" s="1781"/>
      <c r="D163" s="1781"/>
      <c r="E163" s="1781"/>
      <c r="F163" s="1781"/>
      <c r="G163" s="1780"/>
      <c r="H163" s="50"/>
      <c r="I163" s="50"/>
      <c r="J163" s="50"/>
      <c r="K163" s="50"/>
      <c r="L163" s="608"/>
      <c r="M163" s="1781"/>
      <c r="N163" s="1781"/>
      <c r="O163" s="1781"/>
      <c r="P163" s="1781"/>
      <c r="Q163" s="1781"/>
      <c r="R163" s="1780"/>
      <c r="U163" s="246"/>
      <c r="V163" s="608"/>
      <c r="W163" s="1781"/>
      <c r="X163" s="1781"/>
      <c r="Y163" s="1781"/>
      <c r="Z163" s="1781"/>
      <c r="AA163" s="1781"/>
      <c r="AB163" s="1780"/>
      <c r="AE163" s="608"/>
      <c r="AF163" s="1781"/>
      <c r="AG163" s="1781"/>
      <c r="AH163" s="1781"/>
      <c r="AI163" s="1781"/>
      <c r="AJ163" s="1781"/>
      <c r="AK163" s="1780"/>
    </row>
    <row r="164" spans="1:37" ht="12.75" customHeight="1">
      <c r="A164" s="56"/>
      <c r="B164" s="50"/>
      <c r="C164" s="50"/>
      <c r="D164" s="499"/>
      <c r="E164" s="23"/>
      <c r="F164" s="23"/>
      <c r="G164" s="1538"/>
      <c r="H164" s="23"/>
      <c r="U164" s="246"/>
      <c r="V164" s="23"/>
      <c r="W164" s="1538"/>
      <c r="X164" s="20"/>
    </row>
    <row r="165" spans="1:37" ht="15.75" customHeight="1" thickBot="1">
      <c r="A165" s="56"/>
      <c r="B165" s="56"/>
      <c r="C165" s="56"/>
      <c r="D165" s="56"/>
      <c r="E165" s="56"/>
      <c r="F165" s="56"/>
      <c r="S165" s="23"/>
      <c r="T165" s="23"/>
      <c r="U165" s="23"/>
      <c r="V165" s="20"/>
      <c r="W165" s="20"/>
      <c r="X165" s="20"/>
    </row>
    <row r="166" spans="1:37" s="20" customFormat="1" ht="63.75" customHeight="1" thickBot="1">
      <c r="A166" s="4749" t="s">
        <v>821</v>
      </c>
      <c r="B166" s="4750"/>
      <c r="C166" s="4750"/>
      <c r="D166" s="4750"/>
      <c r="E166" s="4750"/>
      <c r="F166" s="4750"/>
      <c r="G166" s="4751"/>
      <c r="H166" s="709"/>
      <c r="I166" s="709"/>
      <c r="J166" s="4749" t="s">
        <v>822</v>
      </c>
      <c r="K166" s="4750"/>
      <c r="L166" s="4750"/>
      <c r="M166" s="4750"/>
      <c r="N166" s="4750"/>
      <c r="O166" s="4750"/>
      <c r="P166" s="4751"/>
      <c r="Q166" s="709"/>
      <c r="R166" s="4749" t="s">
        <v>854</v>
      </c>
      <c r="S166" s="4750"/>
      <c r="T166" s="4750"/>
      <c r="U166" s="4750"/>
      <c r="V166" s="4750"/>
      <c r="W166" s="4750"/>
      <c r="X166" s="4751"/>
      <c r="Z166" s="4749" t="s">
        <v>865</v>
      </c>
      <c r="AA166" s="4750"/>
      <c r="AB166" s="4750"/>
      <c r="AC166" s="4750"/>
      <c r="AD166" s="4750"/>
      <c r="AE166" s="4750"/>
      <c r="AF166" s="4751"/>
    </row>
    <row r="167" spans="1:37" s="20" customFormat="1" ht="17.45" customHeight="1">
      <c r="A167" s="775"/>
      <c r="B167" s="776"/>
      <c r="C167" s="776"/>
      <c r="D167" s="776"/>
      <c r="E167" s="854" t="s">
        <v>265</v>
      </c>
      <c r="F167" s="776"/>
      <c r="G167" s="777" t="s">
        <v>266</v>
      </c>
      <c r="H167" s="709"/>
      <c r="I167" s="709"/>
      <c r="J167" s="775"/>
      <c r="K167" s="776"/>
      <c r="L167" s="776"/>
      <c r="M167" s="776"/>
      <c r="N167" s="854" t="s">
        <v>265</v>
      </c>
      <c r="O167" s="776"/>
      <c r="P167" s="777" t="s">
        <v>266</v>
      </c>
      <c r="Q167" s="709"/>
      <c r="R167" s="775"/>
      <c r="S167" s="776"/>
      <c r="T167" s="776"/>
      <c r="U167" s="776"/>
      <c r="V167" s="854" t="s">
        <v>265</v>
      </c>
      <c r="W167" s="776"/>
      <c r="X167" s="777" t="s">
        <v>266</v>
      </c>
      <c r="Z167" s="775"/>
      <c r="AA167" s="776"/>
      <c r="AB167" s="776"/>
      <c r="AC167" s="776"/>
      <c r="AD167" s="854" t="s">
        <v>265</v>
      </c>
      <c r="AE167" s="776"/>
      <c r="AF167" s="777" t="s">
        <v>266</v>
      </c>
    </row>
    <row r="168" spans="1:37" s="20" customFormat="1" ht="17.45" customHeight="1">
      <c r="A168" s="448">
        <v>1</v>
      </c>
      <c r="B168" s="50" t="s">
        <v>524</v>
      </c>
      <c r="C168" s="50"/>
      <c r="D168" s="499"/>
      <c r="E168" s="246">
        <v>158</v>
      </c>
      <c r="F168" s="23"/>
      <c r="G168" s="247">
        <f>SUM(E168/E179*100)</f>
        <v>30.679611650485437</v>
      </c>
      <c r="H168" s="709"/>
      <c r="I168" s="709"/>
      <c r="J168" s="448">
        <v>1</v>
      </c>
      <c r="K168" s="50" t="s">
        <v>524</v>
      </c>
      <c r="L168" s="50"/>
      <c r="M168" s="499"/>
      <c r="N168" s="246">
        <v>161</v>
      </c>
      <c r="O168" s="23"/>
      <c r="P168" s="247">
        <f>SUM(N168/N179*100)</f>
        <v>30.725190839694655</v>
      </c>
      <c r="Q168" s="709"/>
      <c r="R168" s="448">
        <v>1</v>
      </c>
      <c r="S168" s="50" t="s">
        <v>524</v>
      </c>
      <c r="T168" s="50"/>
      <c r="U168" s="499"/>
      <c r="V168" s="246">
        <v>162</v>
      </c>
      <c r="W168" s="23"/>
      <c r="X168" s="247">
        <f>SUM(V168/V179*100)</f>
        <v>30.111524163568777</v>
      </c>
      <c r="Z168" s="448">
        <v>1</v>
      </c>
      <c r="AA168" s="50" t="s">
        <v>524</v>
      </c>
      <c r="AB168" s="50"/>
      <c r="AC168" s="499"/>
      <c r="AD168" s="246">
        <v>166</v>
      </c>
      <c r="AE168" s="23"/>
      <c r="AF168" s="247">
        <f>SUM(AD168/AD179*100)</f>
        <v>30.627306273062732</v>
      </c>
    </row>
    <row r="169" spans="1:37" s="20" customFormat="1" ht="17.45" customHeight="1">
      <c r="A169" s="448">
        <v>2</v>
      </c>
      <c r="B169" s="50" t="s">
        <v>523</v>
      </c>
      <c r="C169" s="50"/>
      <c r="D169" s="499"/>
      <c r="E169" s="246">
        <v>109</v>
      </c>
      <c r="F169" s="23"/>
      <c r="G169" s="247">
        <f>SUM(E169/E179*100)</f>
        <v>21.16504854368932</v>
      </c>
      <c r="H169" s="709"/>
      <c r="I169" s="709"/>
      <c r="J169" s="448">
        <v>2</v>
      </c>
      <c r="K169" s="50" t="s">
        <v>523</v>
      </c>
      <c r="L169" s="50"/>
      <c r="M169" s="499"/>
      <c r="N169" s="246">
        <v>109</v>
      </c>
      <c r="O169" s="23"/>
      <c r="P169" s="247">
        <f>SUM(N169/N179*100)</f>
        <v>20.801526717557252</v>
      </c>
      <c r="Q169" s="709"/>
      <c r="R169" s="448">
        <v>2</v>
      </c>
      <c r="S169" s="50" t="s">
        <v>523</v>
      </c>
      <c r="T169" s="50"/>
      <c r="U169" s="499"/>
      <c r="V169" s="246">
        <v>111</v>
      </c>
      <c r="W169" s="23"/>
      <c r="X169" s="247">
        <f>SUM(V169/V179*100)</f>
        <v>20.631970260223049</v>
      </c>
      <c r="Z169" s="448">
        <v>2</v>
      </c>
      <c r="AA169" s="50" t="s">
        <v>523</v>
      </c>
      <c r="AB169" s="50"/>
      <c r="AC169" s="499"/>
      <c r="AD169" s="246">
        <v>113</v>
      </c>
      <c r="AE169" s="23"/>
      <c r="AF169" s="247">
        <f>SUM(AD169/AD179*100)</f>
        <v>20.84870848708487</v>
      </c>
    </row>
    <row r="170" spans="1:37" s="20" customFormat="1" ht="17.45" customHeight="1">
      <c r="A170" s="448">
        <v>3</v>
      </c>
      <c r="B170" s="50" t="s">
        <v>622</v>
      </c>
      <c r="C170" s="50"/>
      <c r="D170" s="499"/>
      <c r="E170" s="246">
        <v>55</v>
      </c>
      <c r="F170" s="23"/>
      <c r="G170" s="247">
        <f>SUM(E170/E179*100)</f>
        <v>10.679611650485436</v>
      </c>
      <c r="H170" s="709"/>
      <c r="I170" s="709"/>
      <c r="J170" s="448">
        <v>3</v>
      </c>
      <c r="K170" s="50" t="s">
        <v>622</v>
      </c>
      <c r="L170" s="50"/>
      <c r="M170" s="499"/>
      <c r="N170" s="246">
        <v>58</v>
      </c>
      <c r="O170" s="23"/>
      <c r="P170" s="247">
        <f>SUM(N170/N179*100)</f>
        <v>11.068702290076336</v>
      </c>
      <c r="Q170" s="709"/>
      <c r="R170" s="448">
        <v>3</v>
      </c>
      <c r="S170" s="50" t="s">
        <v>622</v>
      </c>
      <c r="T170" s="50"/>
      <c r="U170" s="499"/>
      <c r="V170" s="246">
        <v>62</v>
      </c>
      <c r="W170" s="23"/>
      <c r="X170" s="247">
        <f>SUM(V170/V179*100)</f>
        <v>11.524163568773234</v>
      </c>
      <c r="Z170" s="448">
        <v>3</v>
      </c>
      <c r="AA170" s="50" t="s">
        <v>622</v>
      </c>
      <c r="AB170" s="50"/>
      <c r="AC170" s="499"/>
      <c r="AD170" s="246">
        <v>58</v>
      </c>
      <c r="AE170" s="23"/>
      <c r="AF170" s="247">
        <f>SUM(AD170/AD179*100)</f>
        <v>10.701107011070111</v>
      </c>
    </row>
    <row r="171" spans="1:37" s="20" customFormat="1" ht="17.45" customHeight="1">
      <c r="A171" s="448">
        <v>4</v>
      </c>
      <c r="B171" s="50" t="s">
        <v>491</v>
      </c>
      <c r="C171" s="50"/>
      <c r="D171" s="499"/>
      <c r="E171" s="246">
        <v>31</v>
      </c>
      <c r="F171" s="23"/>
      <c r="G171" s="247">
        <f>SUM(E171/E179*100)</f>
        <v>6.0194174757281553</v>
      </c>
      <c r="H171" s="709"/>
      <c r="I171" s="709"/>
      <c r="J171" s="448">
        <v>4</v>
      </c>
      <c r="K171" s="50" t="s">
        <v>491</v>
      </c>
      <c r="L171" s="50"/>
      <c r="M171" s="499"/>
      <c r="N171" s="246">
        <v>32</v>
      </c>
      <c r="O171" s="23"/>
      <c r="P171" s="247">
        <f>SUM(N171/N179*100)</f>
        <v>6.1068702290076331</v>
      </c>
      <c r="Q171" s="709"/>
      <c r="R171" s="448">
        <v>4</v>
      </c>
      <c r="S171" s="50" t="s">
        <v>491</v>
      </c>
      <c r="T171" s="50"/>
      <c r="U171" s="499"/>
      <c r="V171" s="246">
        <v>35</v>
      </c>
      <c r="W171" s="23"/>
      <c r="X171" s="247">
        <f>SUM(V171/V179*100)</f>
        <v>6.5055762081784385</v>
      </c>
      <c r="Z171" s="448">
        <v>4</v>
      </c>
      <c r="AA171" s="50" t="s">
        <v>491</v>
      </c>
      <c r="AB171" s="50"/>
      <c r="AC171" s="499"/>
      <c r="AD171" s="246">
        <v>37</v>
      </c>
      <c r="AE171" s="23"/>
      <c r="AF171" s="247">
        <f>SUM(AD171/AD179*100)</f>
        <v>6.8265682656826572</v>
      </c>
    </row>
    <row r="172" spans="1:37" s="20" customFormat="1" ht="17.45" customHeight="1">
      <c r="A172" s="448">
        <v>5</v>
      </c>
      <c r="B172" s="50" t="s">
        <v>271</v>
      </c>
      <c r="C172" s="50"/>
      <c r="D172" s="499"/>
      <c r="E172" s="246">
        <v>19</v>
      </c>
      <c r="F172" s="23"/>
      <c r="G172" s="247">
        <f>SUM(E172/E179*100)</f>
        <v>3.6893203883495143</v>
      </c>
      <c r="H172" s="709"/>
      <c r="I172" s="709"/>
      <c r="J172" s="448">
        <v>5</v>
      </c>
      <c r="K172" s="50" t="s">
        <v>271</v>
      </c>
      <c r="L172" s="50"/>
      <c r="M172" s="499"/>
      <c r="N172" s="246">
        <v>20</v>
      </c>
      <c r="O172" s="23"/>
      <c r="P172" s="247">
        <f>SUM(N172/N179*100)</f>
        <v>3.8167938931297711</v>
      </c>
      <c r="Q172" s="709"/>
      <c r="R172" s="448">
        <v>5</v>
      </c>
      <c r="S172" s="50" t="s">
        <v>271</v>
      </c>
      <c r="T172" s="50"/>
      <c r="U172" s="499"/>
      <c r="V172" s="246">
        <v>23</v>
      </c>
      <c r="W172" s="23"/>
      <c r="X172" s="247">
        <f>SUM(V172/V179*100)</f>
        <v>4.2750929368029738</v>
      </c>
      <c r="Z172" s="448">
        <v>5</v>
      </c>
      <c r="AA172" s="50" t="s">
        <v>271</v>
      </c>
      <c r="AB172" s="50"/>
      <c r="AC172" s="499"/>
      <c r="AD172" s="246">
        <v>24</v>
      </c>
      <c r="AE172" s="23"/>
      <c r="AF172" s="247">
        <f>SUM(AD172/AD179*100)</f>
        <v>4.428044280442804</v>
      </c>
    </row>
    <row r="173" spans="1:37" s="20" customFormat="1" ht="17.45" customHeight="1">
      <c r="A173" s="448">
        <v>6</v>
      </c>
      <c r="B173" s="50" t="s">
        <v>602</v>
      </c>
      <c r="C173" s="50"/>
      <c r="D173" s="499"/>
      <c r="E173" s="246">
        <v>15</v>
      </c>
      <c r="F173" s="23"/>
      <c r="G173" s="247">
        <f>SUM(E173/E179*100)</f>
        <v>2.912621359223301</v>
      </c>
      <c r="H173" s="709"/>
      <c r="I173" s="709"/>
      <c r="J173" s="448">
        <v>6</v>
      </c>
      <c r="K173" s="50" t="s">
        <v>602</v>
      </c>
      <c r="L173" s="50"/>
      <c r="M173" s="499"/>
      <c r="N173" s="246">
        <v>15</v>
      </c>
      <c r="O173" s="23"/>
      <c r="P173" s="247">
        <f>SUM(N173/N179*100)</f>
        <v>2.8625954198473282</v>
      </c>
      <c r="Q173" s="709"/>
      <c r="R173" s="448">
        <v>6</v>
      </c>
      <c r="S173" s="50" t="s">
        <v>602</v>
      </c>
      <c r="T173" s="50"/>
      <c r="U173" s="499"/>
      <c r="V173" s="246">
        <v>15</v>
      </c>
      <c r="W173" s="23"/>
      <c r="X173" s="247">
        <f>SUM(V173/V179*100)</f>
        <v>2.7881040892193307</v>
      </c>
      <c r="Z173" s="448">
        <v>6</v>
      </c>
      <c r="AA173" s="50" t="s">
        <v>602</v>
      </c>
      <c r="AB173" s="50"/>
      <c r="AC173" s="499"/>
      <c r="AD173" s="246">
        <v>16</v>
      </c>
      <c r="AE173" s="23"/>
      <c r="AF173" s="247">
        <f>SUM(AD173/AD179*100)</f>
        <v>2.9520295202952029</v>
      </c>
    </row>
    <row r="174" spans="1:37" s="20" customFormat="1" ht="17.45" customHeight="1">
      <c r="A174" s="448">
        <v>7</v>
      </c>
      <c r="B174" s="2346" t="s">
        <v>276</v>
      </c>
      <c r="C174" s="50"/>
      <c r="D174" s="499"/>
      <c r="E174" s="246">
        <v>11</v>
      </c>
      <c r="F174" s="23"/>
      <c r="G174" s="247">
        <f>SUM(E174/E179*100)</f>
        <v>2.1359223300970873</v>
      </c>
      <c r="H174" s="709"/>
      <c r="I174" s="709"/>
      <c r="J174" s="448">
        <v>7</v>
      </c>
      <c r="K174" s="2346" t="s">
        <v>276</v>
      </c>
      <c r="L174" s="50"/>
      <c r="M174" s="499"/>
      <c r="N174" s="246">
        <v>11</v>
      </c>
      <c r="O174" s="23"/>
      <c r="P174" s="247">
        <f>SUM(N174/N179*100)</f>
        <v>2.0992366412213741</v>
      </c>
      <c r="Q174" s="709"/>
      <c r="R174" s="448">
        <v>7</v>
      </c>
      <c r="S174" s="2346" t="s">
        <v>276</v>
      </c>
      <c r="T174" s="50"/>
      <c r="U174" s="499"/>
      <c r="V174" s="246">
        <v>12</v>
      </c>
      <c r="W174" s="23"/>
      <c r="X174" s="247">
        <f>SUM(V174/V179*100)</f>
        <v>2.2304832713754648</v>
      </c>
      <c r="Z174" s="448">
        <v>7</v>
      </c>
      <c r="AA174" s="2346" t="s">
        <v>276</v>
      </c>
      <c r="AB174" s="50"/>
      <c r="AC174" s="499"/>
      <c r="AD174" s="246">
        <v>12</v>
      </c>
      <c r="AE174" s="23"/>
      <c r="AF174" s="247">
        <f>SUM(AD174/AD179*100)</f>
        <v>2.214022140221402</v>
      </c>
    </row>
    <row r="175" spans="1:37" s="20" customFormat="1" ht="17.45" customHeight="1">
      <c r="A175" s="448">
        <v>8</v>
      </c>
      <c r="B175" s="778" t="s">
        <v>273</v>
      </c>
      <c r="C175" s="2343"/>
      <c r="D175" s="2343"/>
      <c r="E175" s="246">
        <v>9</v>
      </c>
      <c r="F175" s="23"/>
      <c r="G175" s="247">
        <f>SUM(E175/E179*100)</f>
        <v>1.7475728155339807</v>
      </c>
      <c r="H175" s="709"/>
      <c r="I175" s="709"/>
      <c r="J175" s="448">
        <v>8</v>
      </c>
      <c r="K175" s="778" t="s">
        <v>273</v>
      </c>
      <c r="L175" s="2343"/>
      <c r="M175" s="2343"/>
      <c r="N175" s="246">
        <v>9</v>
      </c>
      <c r="O175" s="23"/>
      <c r="P175" s="247">
        <f>SUM(N175/N179*100)</f>
        <v>1.717557251908397</v>
      </c>
      <c r="Q175" s="709"/>
      <c r="R175" s="448">
        <v>8</v>
      </c>
      <c r="S175" s="778" t="s">
        <v>273</v>
      </c>
      <c r="T175" s="2343"/>
      <c r="U175" s="2343"/>
      <c r="V175" s="246">
        <v>9</v>
      </c>
      <c r="W175" s="23"/>
      <c r="X175" s="247">
        <f>SUM(V175/V179*100)</f>
        <v>1.6728624535315983</v>
      </c>
      <c r="Z175" s="448">
        <v>8</v>
      </c>
      <c r="AA175" s="778" t="s">
        <v>273</v>
      </c>
      <c r="AB175" s="2343"/>
      <c r="AC175" s="2343"/>
      <c r="AD175" s="246">
        <v>9</v>
      </c>
      <c r="AE175" s="23"/>
      <c r="AF175" s="247">
        <f>SUM(AD175/AD179*100)</f>
        <v>1.6605166051660518</v>
      </c>
    </row>
    <row r="176" spans="1:37" s="20" customFormat="1" ht="17.45" customHeight="1">
      <c r="A176" s="448">
        <v>9</v>
      </c>
      <c r="B176" s="778" t="s">
        <v>240</v>
      </c>
      <c r="C176" s="50"/>
      <c r="D176" s="499"/>
      <c r="E176" s="246">
        <v>9</v>
      </c>
      <c r="F176" s="23"/>
      <c r="G176" s="247">
        <f>SUM(E176/E179*100)</f>
        <v>1.7475728155339807</v>
      </c>
      <c r="H176" s="709"/>
      <c r="I176" s="709"/>
      <c r="J176" s="448">
        <v>9</v>
      </c>
      <c r="K176" s="778" t="s">
        <v>240</v>
      </c>
      <c r="L176" s="50"/>
      <c r="M176" s="499"/>
      <c r="N176" s="246">
        <v>8</v>
      </c>
      <c r="O176" s="23"/>
      <c r="P176" s="247">
        <f>SUM(N176/N179*100)</f>
        <v>1.5267175572519083</v>
      </c>
      <c r="Q176" s="709"/>
      <c r="R176" s="448">
        <v>9</v>
      </c>
      <c r="S176" s="778" t="s">
        <v>240</v>
      </c>
      <c r="T176" s="50"/>
      <c r="U176" s="499"/>
      <c r="V176" s="246">
        <v>9</v>
      </c>
      <c r="W176" s="23"/>
      <c r="X176" s="247">
        <f>SUM(V176/V179*100)</f>
        <v>1.6728624535315983</v>
      </c>
      <c r="Z176" s="448">
        <v>9</v>
      </c>
      <c r="AA176" s="778" t="s">
        <v>240</v>
      </c>
      <c r="AB176" s="50"/>
      <c r="AC176" s="499"/>
      <c r="AD176" s="246">
        <v>9</v>
      </c>
      <c r="AE176" s="23"/>
      <c r="AF176" s="247">
        <f>SUM(AD176/AD179*100)</f>
        <v>1.6605166051660518</v>
      </c>
    </row>
    <row r="177" spans="1:32" s="20" customFormat="1" ht="17.45" customHeight="1">
      <c r="A177" s="448">
        <v>10</v>
      </c>
      <c r="B177" s="50" t="s">
        <v>275</v>
      </c>
      <c r="C177" s="50"/>
      <c r="D177" s="50"/>
      <c r="E177" s="246">
        <v>8</v>
      </c>
      <c r="F177" s="23"/>
      <c r="G177" s="247">
        <f>SUM(E177/E179*100)</f>
        <v>1.5533980582524272</v>
      </c>
      <c r="H177" s="709"/>
      <c r="I177" s="709"/>
      <c r="J177" s="448">
        <v>10</v>
      </c>
      <c r="K177" s="50" t="s">
        <v>721</v>
      </c>
      <c r="L177" s="50"/>
      <c r="M177" s="50"/>
      <c r="N177" s="246">
        <v>8</v>
      </c>
      <c r="O177" s="23"/>
      <c r="P177" s="247">
        <f>SUM(N177/N179*100)</f>
        <v>1.5267175572519083</v>
      </c>
      <c r="Q177" s="709"/>
      <c r="R177" s="448">
        <v>10</v>
      </c>
      <c r="S177" s="50" t="s">
        <v>721</v>
      </c>
      <c r="T177" s="50"/>
      <c r="U177" s="50"/>
      <c r="V177" s="246">
        <v>8</v>
      </c>
      <c r="W177" s="23"/>
      <c r="X177" s="247">
        <f>SUM(V177/V179*100)</f>
        <v>1.486988847583643</v>
      </c>
      <c r="Z177" s="448">
        <v>10</v>
      </c>
      <c r="AA177" s="50" t="s">
        <v>721</v>
      </c>
      <c r="AB177" s="50"/>
      <c r="AC177" s="50"/>
      <c r="AD177" s="246">
        <v>8</v>
      </c>
      <c r="AE177" s="23"/>
      <c r="AF177" s="247">
        <f>SUM(AD177/AD179*100)</f>
        <v>1.4760147601476015</v>
      </c>
    </row>
    <row r="178" spans="1:32" s="20" customFormat="1" ht="17.45" customHeight="1">
      <c r="A178" s="733"/>
      <c r="B178" s="639" t="s">
        <v>624</v>
      </c>
      <c r="C178" s="639"/>
      <c r="D178" s="639"/>
      <c r="E178" s="2345">
        <v>91</v>
      </c>
      <c r="F178" s="419"/>
      <c r="G178" s="640">
        <f>SUM(E178/E179*100)</f>
        <v>17.66990291262136</v>
      </c>
      <c r="H178" s="709"/>
      <c r="I178" s="709"/>
      <c r="J178" s="733"/>
      <c r="K178" s="639" t="s">
        <v>624</v>
      </c>
      <c r="L178" s="639"/>
      <c r="M178" s="639"/>
      <c r="N178" s="2345">
        <v>93</v>
      </c>
      <c r="O178" s="419"/>
      <c r="P178" s="640">
        <f>SUM(N178/N179*100)</f>
        <v>17.748091603053435</v>
      </c>
      <c r="Q178" s="709"/>
      <c r="R178" s="733"/>
      <c r="S178" s="639" t="s">
        <v>624</v>
      </c>
      <c r="T178" s="639"/>
      <c r="U178" s="639"/>
      <c r="V178" s="2345">
        <v>92</v>
      </c>
      <c r="W178" s="419"/>
      <c r="X178" s="640">
        <f>SUM(V178/V179*100)</f>
        <v>17.100371747211895</v>
      </c>
      <c r="Z178" s="733"/>
      <c r="AA178" s="639" t="s">
        <v>624</v>
      </c>
      <c r="AB178" s="639"/>
      <c r="AC178" s="639"/>
      <c r="AD178" s="2345">
        <v>90</v>
      </c>
      <c r="AE178" s="419"/>
      <c r="AF178" s="640">
        <f>SUM(AD178/AD179*100)</f>
        <v>16.605166051660518</v>
      </c>
    </row>
    <row r="179" spans="1:32" s="20" customFormat="1" ht="17.45" customHeight="1">
      <c r="A179" s="448"/>
      <c r="B179" s="919" t="s">
        <v>278</v>
      </c>
      <c r="C179" s="249"/>
      <c r="D179" s="249"/>
      <c r="E179" s="250">
        <f>SUM(E168:E178)</f>
        <v>515</v>
      </c>
      <c r="F179" s="24"/>
      <c r="G179" s="1537">
        <f>SUM(G168:G178)</f>
        <v>100</v>
      </c>
      <c r="H179" s="709"/>
      <c r="I179" s="709"/>
      <c r="J179" s="448"/>
      <c r="K179" s="919" t="s">
        <v>278</v>
      </c>
      <c r="L179" s="249"/>
      <c r="M179" s="249"/>
      <c r="N179" s="250">
        <f>SUM(N168:N178)</f>
        <v>524</v>
      </c>
      <c r="O179" s="24"/>
      <c r="P179" s="1537">
        <f>SUM(P168:P178)</f>
        <v>100.00000000000003</v>
      </c>
      <c r="Q179" s="709"/>
      <c r="R179" s="448"/>
      <c r="S179" s="919" t="s">
        <v>278</v>
      </c>
      <c r="T179" s="249"/>
      <c r="U179" s="249"/>
      <c r="V179" s="250">
        <f>SUM(V168:V178)</f>
        <v>538</v>
      </c>
      <c r="W179" s="24"/>
      <c r="X179" s="1537">
        <f>SUM(X168:X178)</f>
        <v>100</v>
      </c>
      <c r="Z179" s="448"/>
      <c r="AA179" s="919" t="s">
        <v>278</v>
      </c>
      <c r="AB179" s="249"/>
      <c r="AC179" s="249"/>
      <c r="AD179" s="250">
        <f>SUM(AD168:AD178)</f>
        <v>542</v>
      </c>
      <c r="AE179" s="24"/>
      <c r="AF179" s="1537">
        <f>SUM(AF168:AF178)</f>
        <v>100</v>
      </c>
    </row>
    <row r="180" spans="1:32" s="20" customFormat="1" ht="17.45" customHeight="1" thickBot="1">
      <c r="A180" s="608"/>
      <c r="B180" s="1781"/>
      <c r="C180" s="1781"/>
      <c r="D180" s="1781"/>
      <c r="E180" s="1781"/>
      <c r="F180" s="1781"/>
      <c r="G180" s="1780"/>
      <c r="H180" s="709"/>
      <c r="I180" s="709"/>
      <c r="J180" s="608"/>
      <c r="K180" s="1781"/>
      <c r="L180" s="1781"/>
      <c r="M180" s="1781"/>
      <c r="N180" s="1781"/>
      <c r="O180" s="1781"/>
      <c r="P180" s="1780"/>
      <c r="Q180" s="709"/>
      <c r="R180" s="608"/>
      <c r="S180" s="1781"/>
      <c r="T180" s="1781"/>
      <c r="U180" s="1781"/>
      <c r="V180" s="1781"/>
      <c r="W180" s="1781"/>
      <c r="X180" s="1780"/>
      <c r="Z180" s="608"/>
      <c r="AA180" s="1781"/>
      <c r="AB180" s="1781"/>
      <c r="AC180" s="1781"/>
      <c r="AD180" s="1781"/>
      <c r="AE180" s="1781"/>
      <c r="AF180" s="1780"/>
    </row>
    <row r="181" spans="1:32" s="20" customFormat="1" ht="17.45" customHeight="1" thickBot="1">
      <c r="A181" s="708"/>
      <c r="B181" s="709"/>
      <c r="C181" s="709"/>
      <c r="D181" s="709"/>
      <c r="E181" s="709"/>
      <c r="F181" s="709"/>
      <c r="G181" s="709"/>
      <c r="H181" s="709"/>
      <c r="I181" s="709"/>
      <c r="J181" s="709"/>
      <c r="K181" s="709"/>
      <c r="L181" s="709"/>
      <c r="M181" s="709"/>
      <c r="N181" s="709"/>
      <c r="O181" s="709"/>
      <c r="P181" s="709"/>
      <c r="Q181" s="709"/>
      <c r="R181" s="709"/>
      <c r="S181" s="709"/>
      <c r="T181" s="709"/>
      <c r="U181" s="238"/>
    </row>
    <row r="182" spans="1:32" s="20" customFormat="1" ht="17.45" customHeight="1" thickBot="1">
      <c r="A182" s="4749" t="s">
        <v>756</v>
      </c>
      <c r="B182" s="4754"/>
      <c r="C182" s="4754"/>
      <c r="D182" s="4754"/>
      <c r="E182" s="4754"/>
      <c r="F182" s="4754"/>
      <c r="G182" s="4755"/>
      <c r="H182" s="709"/>
      <c r="I182" s="709"/>
      <c r="J182" s="4749" t="s">
        <v>761</v>
      </c>
      <c r="K182" s="4750"/>
      <c r="L182" s="4750"/>
      <c r="M182" s="4750"/>
      <c r="N182" s="4750"/>
      <c r="O182" s="4750"/>
      <c r="P182" s="4751"/>
      <c r="Q182" s="709"/>
      <c r="R182" s="4749" t="s">
        <v>798</v>
      </c>
      <c r="S182" s="4750"/>
      <c r="T182" s="4750"/>
      <c r="U182" s="4750"/>
      <c r="V182" s="4750"/>
      <c r="W182" s="4750"/>
      <c r="X182" s="4751"/>
      <c r="Z182" s="4749" t="s">
        <v>806</v>
      </c>
      <c r="AA182" s="4750"/>
      <c r="AB182" s="4750"/>
      <c r="AC182" s="4750"/>
      <c r="AD182" s="4750"/>
      <c r="AE182" s="4750"/>
      <c r="AF182" s="4751"/>
    </row>
    <row r="183" spans="1:32" s="20" customFormat="1" ht="17.45" customHeight="1">
      <c r="A183" s="775"/>
      <c r="B183" s="776"/>
      <c r="C183" s="776"/>
      <c r="D183" s="776"/>
      <c r="E183" s="854" t="s">
        <v>265</v>
      </c>
      <c r="F183" s="776"/>
      <c r="G183" s="777" t="s">
        <v>266</v>
      </c>
      <c r="H183" s="709"/>
      <c r="I183" s="709"/>
      <c r="J183" s="775"/>
      <c r="K183" s="776"/>
      <c r="L183" s="776"/>
      <c r="M183" s="776"/>
      <c r="N183" s="854" t="s">
        <v>265</v>
      </c>
      <c r="O183" s="776"/>
      <c r="P183" s="777" t="s">
        <v>266</v>
      </c>
      <c r="Q183" s="709"/>
      <c r="R183" s="775"/>
      <c r="S183" s="776"/>
      <c r="T183" s="776"/>
      <c r="U183" s="776"/>
      <c r="V183" s="854" t="s">
        <v>265</v>
      </c>
      <c r="W183" s="776"/>
      <c r="X183" s="777" t="s">
        <v>266</v>
      </c>
      <c r="Z183" s="775"/>
      <c r="AA183" s="776"/>
      <c r="AB183" s="776"/>
      <c r="AC183" s="776"/>
      <c r="AD183" s="854" t="s">
        <v>265</v>
      </c>
      <c r="AE183" s="776"/>
      <c r="AF183" s="777" t="s">
        <v>266</v>
      </c>
    </row>
    <row r="184" spans="1:32" s="20" customFormat="1" ht="17.45" customHeight="1">
      <c r="A184" s="448">
        <v>1</v>
      </c>
      <c r="B184" s="50" t="s">
        <v>524</v>
      </c>
      <c r="C184" s="50"/>
      <c r="D184" s="499"/>
      <c r="E184" s="23">
        <v>180</v>
      </c>
      <c r="F184" s="23"/>
      <c r="G184" s="247">
        <f>SUM(E184/E195*100)</f>
        <v>33.088235294117645</v>
      </c>
      <c r="H184" s="709"/>
      <c r="I184" s="709"/>
      <c r="J184" s="448">
        <v>1</v>
      </c>
      <c r="K184" s="50" t="s">
        <v>524</v>
      </c>
      <c r="L184" s="50"/>
      <c r="M184" s="499"/>
      <c r="N184" s="23">
        <v>186</v>
      </c>
      <c r="O184" s="23"/>
      <c r="P184" s="247">
        <f>SUM(N184/N195*100)</f>
        <v>33.695652173913047</v>
      </c>
      <c r="Q184" s="709"/>
      <c r="R184" s="448">
        <v>1</v>
      </c>
      <c r="S184" s="50" t="s">
        <v>524</v>
      </c>
      <c r="T184" s="50"/>
      <c r="U184" s="499"/>
      <c r="V184" s="23">
        <v>187</v>
      </c>
      <c r="W184" s="23"/>
      <c r="X184" s="247">
        <f>SUM(V184/V195*100)</f>
        <v>34.124087591240873</v>
      </c>
      <c r="Z184" s="448">
        <v>1</v>
      </c>
      <c r="AA184" s="50" t="s">
        <v>524</v>
      </c>
      <c r="AB184" s="50"/>
      <c r="AC184" s="499"/>
      <c r="AD184" s="246">
        <v>155</v>
      </c>
      <c r="AE184" s="23"/>
      <c r="AF184" s="247">
        <f>SUM(AD184/AD195*100)</f>
        <v>30.2734375</v>
      </c>
    </row>
    <row r="185" spans="1:32" s="20" customFormat="1" ht="17.45" customHeight="1">
      <c r="A185" s="448">
        <v>2</v>
      </c>
      <c r="B185" s="50" t="s">
        <v>523</v>
      </c>
      <c r="C185" s="50"/>
      <c r="D185" s="499"/>
      <c r="E185" s="23">
        <v>114</v>
      </c>
      <c r="F185" s="23"/>
      <c r="G185" s="247">
        <f>SUM(E185/E195*100)</f>
        <v>20.955882352941178</v>
      </c>
      <c r="H185" s="709"/>
      <c r="I185" s="709"/>
      <c r="J185" s="448">
        <v>2</v>
      </c>
      <c r="K185" s="50" t="s">
        <v>523</v>
      </c>
      <c r="L185" s="50"/>
      <c r="M185" s="499"/>
      <c r="N185" s="23">
        <v>113</v>
      </c>
      <c r="O185" s="23"/>
      <c r="P185" s="247">
        <f>SUM(N185/N195*100)</f>
        <v>20.471014492753621</v>
      </c>
      <c r="Q185" s="709"/>
      <c r="R185" s="448">
        <v>2</v>
      </c>
      <c r="S185" s="50" t="s">
        <v>523</v>
      </c>
      <c r="T185" s="50"/>
      <c r="U185" s="499"/>
      <c r="V185" s="23">
        <v>112</v>
      </c>
      <c r="W185" s="23"/>
      <c r="X185" s="247">
        <f>SUM(V185/V195*100)</f>
        <v>20.437956204379564</v>
      </c>
      <c r="Z185" s="448">
        <v>2</v>
      </c>
      <c r="AA185" s="50" t="s">
        <v>523</v>
      </c>
      <c r="AB185" s="50"/>
      <c r="AC185" s="499"/>
      <c r="AD185" s="246">
        <v>110</v>
      </c>
      <c r="AE185" s="23"/>
      <c r="AF185" s="247">
        <f>SUM(AD185/AD195*100)</f>
        <v>21.484375</v>
      </c>
    </row>
    <row r="186" spans="1:32" s="20" customFormat="1" ht="17.45" customHeight="1">
      <c r="A186" s="448">
        <v>3</v>
      </c>
      <c r="B186" s="50" t="s">
        <v>622</v>
      </c>
      <c r="C186" s="50"/>
      <c r="D186" s="499"/>
      <c r="E186" s="23">
        <v>51</v>
      </c>
      <c r="F186" s="23"/>
      <c r="G186" s="247">
        <f>SUM(E186/E195*100)</f>
        <v>9.375</v>
      </c>
      <c r="H186" s="709"/>
      <c r="I186" s="709"/>
      <c r="J186" s="448">
        <v>3</v>
      </c>
      <c r="K186" s="50" t="s">
        <v>622</v>
      </c>
      <c r="L186" s="50"/>
      <c r="M186" s="499"/>
      <c r="N186" s="23">
        <v>53</v>
      </c>
      <c r="O186" s="23"/>
      <c r="P186" s="247">
        <f>SUM(N186/N195*100)</f>
        <v>9.6014492753623184</v>
      </c>
      <c r="Q186" s="709"/>
      <c r="R186" s="448">
        <v>3</v>
      </c>
      <c r="S186" s="50" t="s">
        <v>622</v>
      </c>
      <c r="T186" s="50"/>
      <c r="U186" s="499"/>
      <c r="V186" s="23">
        <v>52</v>
      </c>
      <c r="W186" s="23"/>
      <c r="X186" s="247">
        <f>SUM(V186/V195*100)</f>
        <v>9.4890510948905096</v>
      </c>
      <c r="Z186" s="448">
        <v>3</v>
      </c>
      <c r="AA186" s="50" t="s">
        <v>622</v>
      </c>
      <c r="AB186" s="50"/>
      <c r="AC186" s="499"/>
      <c r="AD186" s="246">
        <v>55</v>
      </c>
      <c r="AE186" s="23"/>
      <c r="AF186" s="247">
        <f>SUM(AD186/AD195*100)</f>
        <v>10.7421875</v>
      </c>
    </row>
    <row r="187" spans="1:32" s="20" customFormat="1" ht="17.45" customHeight="1">
      <c r="A187" s="448">
        <v>4</v>
      </c>
      <c r="B187" s="50" t="s">
        <v>491</v>
      </c>
      <c r="C187" s="50"/>
      <c r="D187" s="499"/>
      <c r="E187" s="23">
        <v>30</v>
      </c>
      <c r="F187" s="23"/>
      <c r="G187" s="247">
        <f>SUM(E187/E195*100)</f>
        <v>5.5147058823529411</v>
      </c>
      <c r="H187" s="709"/>
      <c r="I187" s="709"/>
      <c r="J187" s="448">
        <v>4</v>
      </c>
      <c r="K187" s="50" t="s">
        <v>491</v>
      </c>
      <c r="L187" s="50"/>
      <c r="M187" s="499"/>
      <c r="N187" s="23">
        <v>32</v>
      </c>
      <c r="O187" s="23"/>
      <c r="P187" s="247">
        <f>SUM(N187/N195*100)</f>
        <v>5.7971014492753623</v>
      </c>
      <c r="Q187" s="709"/>
      <c r="R187" s="448">
        <v>4</v>
      </c>
      <c r="S187" s="50" t="s">
        <v>491</v>
      </c>
      <c r="T187" s="50"/>
      <c r="U187" s="499"/>
      <c r="V187" s="23">
        <v>33</v>
      </c>
      <c r="W187" s="23"/>
      <c r="X187" s="247">
        <f>SUM(V187/V195*100)</f>
        <v>6.0218978102189782</v>
      </c>
      <c r="Z187" s="448">
        <v>4</v>
      </c>
      <c r="AA187" s="50" t="s">
        <v>491</v>
      </c>
      <c r="AB187" s="50"/>
      <c r="AC187" s="499"/>
      <c r="AD187" s="246">
        <v>30</v>
      </c>
      <c r="AE187" s="23"/>
      <c r="AF187" s="247">
        <f>SUM(AD187/AD195*100)</f>
        <v>5.859375</v>
      </c>
    </row>
    <row r="188" spans="1:32" s="20" customFormat="1" ht="17.45" customHeight="1">
      <c r="A188" s="448">
        <v>5</v>
      </c>
      <c r="B188" s="50" t="s">
        <v>271</v>
      </c>
      <c r="C188" s="50"/>
      <c r="D188" s="499"/>
      <c r="E188" s="23">
        <v>19</v>
      </c>
      <c r="F188" s="23"/>
      <c r="G188" s="247">
        <f>SUM(E188/E195*100)</f>
        <v>3.4926470588235294</v>
      </c>
      <c r="H188" s="709"/>
      <c r="I188" s="709"/>
      <c r="J188" s="448">
        <v>5</v>
      </c>
      <c r="K188" s="50" t="s">
        <v>271</v>
      </c>
      <c r="L188" s="50"/>
      <c r="M188" s="499"/>
      <c r="N188" s="23">
        <v>20</v>
      </c>
      <c r="O188" s="23"/>
      <c r="P188" s="247">
        <f>SUM(N188/N195*100)</f>
        <v>3.6231884057971016</v>
      </c>
      <c r="Q188" s="709"/>
      <c r="R188" s="448">
        <v>5</v>
      </c>
      <c r="S188" s="50" t="s">
        <v>271</v>
      </c>
      <c r="T188" s="50"/>
      <c r="U188" s="499"/>
      <c r="V188" s="23">
        <v>20</v>
      </c>
      <c r="W188" s="23"/>
      <c r="X188" s="247">
        <f>SUM(V188/V195*100)</f>
        <v>3.6496350364963499</v>
      </c>
      <c r="Z188" s="448">
        <v>5</v>
      </c>
      <c r="AA188" s="50" t="s">
        <v>271</v>
      </c>
      <c r="AB188" s="50"/>
      <c r="AC188" s="499"/>
      <c r="AD188" s="246">
        <v>19</v>
      </c>
      <c r="AE188" s="23"/>
      <c r="AF188" s="247">
        <f>SUM(AD188/AD195*100)</f>
        <v>3.7109375</v>
      </c>
    </row>
    <row r="189" spans="1:32" s="20" customFormat="1" ht="17.45" customHeight="1">
      <c r="A189" s="448">
        <v>6</v>
      </c>
      <c r="B189" s="50" t="s">
        <v>602</v>
      </c>
      <c r="C189" s="50"/>
      <c r="D189" s="499"/>
      <c r="E189" s="23">
        <v>16</v>
      </c>
      <c r="F189" s="23"/>
      <c r="G189" s="247">
        <f>SUM(E189/E195*100)</f>
        <v>2.9411764705882351</v>
      </c>
      <c r="H189" s="709"/>
      <c r="I189" s="709"/>
      <c r="J189" s="448">
        <v>6</v>
      </c>
      <c r="K189" s="50" t="s">
        <v>602</v>
      </c>
      <c r="L189" s="50"/>
      <c r="M189" s="499"/>
      <c r="N189" s="23">
        <v>17</v>
      </c>
      <c r="O189" s="23"/>
      <c r="P189" s="247">
        <f>SUM(N189/N195*100)</f>
        <v>3.0797101449275366</v>
      </c>
      <c r="Q189" s="709"/>
      <c r="R189" s="448">
        <v>6</v>
      </c>
      <c r="S189" s="50" t="s">
        <v>602</v>
      </c>
      <c r="T189" s="50"/>
      <c r="U189" s="499"/>
      <c r="V189" s="23">
        <v>15</v>
      </c>
      <c r="W189" s="23"/>
      <c r="X189" s="247">
        <f>SUM(V189/V195*100)</f>
        <v>2.7372262773722631</v>
      </c>
      <c r="Z189" s="448">
        <v>6</v>
      </c>
      <c r="AA189" s="50" t="s">
        <v>602</v>
      </c>
      <c r="AB189" s="50"/>
      <c r="AC189" s="499"/>
      <c r="AD189" s="246">
        <v>15</v>
      </c>
      <c r="AE189" s="23"/>
      <c r="AF189" s="247">
        <f>SUM(AD189/AD195*100)</f>
        <v>2.9296875</v>
      </c>
    </row>
    <row r="190" spans="1:32" s="20" customFormat="1" ht="17.45" customHeight="1">
      <c r="A190" s="448">
        <v>7</v>
      </c>
      <c r="B190" s="50" t="s">
        <v>273</v>
      </c>
      <c r="C190" s="50"/>
      <c r="D190" s="499"/>
      <c r="E190" s="23">
        <v>13</v>
      </c>
      <c r="F190" s="23"/>
      <c r="G190" s="247">
        <f>SUM(E190/E195*100)</f>
        <v>2.3897058823529411</v>
      </c>
      <c r="H190" s="709"/>
      <c r="I190" s="709"/>
      <c r="J190" s="448">
        <v>7</v>
      </c>
      <c r="K190" s="2346" t="s">
        <v>276</v>
      </c>
      <c r="L190" s="50"/>
      <c r="M190" s="499"/>
      <c r="N190" s="23">
        <v>12</v>
      </c>
      <c r="O190" s="23"/>
      <c r="P190" s="247">
        <f>SUM(N190/N195*100)</f>
        <v>2.1739130434782608</v>
      </c>
      <c r="Q190" s="709"/>
      <c r="R190" s="448">
        <v>7</v>
      </c>
      <c r="S190" s="50" t="s">
        <v>276</v>
      </c>
      <c r="T190" s="50"/>
      <c r="U190" s="499"/>
      <c r="V190" s="23">
        <v>11</v>
      </c>
      <c r="W190" s="23"/>
      <c r="X190" s="247">
        <f>SUM(V190/V195*100)</f>
        <v>2.0072992700729926</v>
      </c>
      <c r="Z190" s="448">
        <v>7</v>
      </c>
      <c r="AA190" s="2346" t="s">
        <v>276</v>
      </c>
      <c r="AB190" s="50"/>
      <c r="AC190" s="499"/>
      <c r="AD190" s="246">
        <v>11</v>
      </c>
      <c r="AE190" s="23"/>
      <c r="AF190" s="247">
        <f>SUM(AD190/AD195*100)</f>
        <v>2.1484375</v>
      </c>
    </row>
    <row r="191" spans="1:32" s="20" customFormat="1" ht="17.45" customHeight="1">
      <c r="A191" s="448">
        <v>8</v>
      </c>
      <c r="B191" s="2346" t="s">
        <v>276</v>
      </c>
      <c r="C191" s="2343"/>
      <c r="D191" s="2343"/>
      <c r="E191" s="23">
        <v>12</v>
      </c>
      <c r="F191" s="23"/>
      <c r="G191" s="247">
        <f>SUM(E191/E195*100)</f>
        <v>2.2058823529411766</v>
      </c>
      <c r="H191" s="709"/>
      <c r="I191" s="709"/>
      <c r="J191" s="448">
        <v>8</v>
      </c>
      <c r="K191" s="778" t="s">
        <v>273</v>
      </c>
      <c r="L191" s="2343"/>
      <c r="M191" s="2343"/>
      <c r="N191" s="23">
        <v>11</v>
      </c>
      <c r="O191" s="23"/>
      <c r="P191" s="247">
        <f>SUM(N191/N195*100)</f>
        <v>1.9927536231884055</v>
      </c>
      <c r="Q191" s="709"/>
      <c r="R191" s="448">
        <v>8</v>
      </c>
      <c r="S191" s="4753" t="s">
        <v>273</v>
      </c>
      <c r="T191" s="4502"/>
      <c r="U191" s="4502"/>
      <c r="V191" s="23">
        <v>10</v>
      </c>
      <c r="W191" s="23"/>
      <c r="X191" s="247">
        <f>SUM(V191/V195*100)</f>
        <v>1.824817518248175</v>
      </c>
      <c r="Z191" s="448">
        <v>8</v>
      </c>
      <c r="AA191" s="778" t="s">
        <v>273</v>
      </c>
      <c r="AB191" s="2343"/>
      <c r="AC191" s="2343"/>
      <c r="AD191" s="246">
        <v>9</v>
      </c>
      <c r="AE191" s="23"/>
      <c r="AF191" s="247">
        <f>SUM(AD191/AD195*100)</f>
        <v>1.7578125</v>
      </c>
    </row>
    <row r="192" spans="1:32" s="20" customFormat="1" ht="17.45" customHeight="1">
      <c r="A192" s="448">
        <v>9</v>
      </c>
      <c r="B192" s="778" t="s">
        <v>240</v>
      </c>
      <c r="C192" s="50"/>
      <c r="D192" s="499"/>
      <c r="E192" s="23">
        <v>10</v>
      </c>
      <c r="F192" s="23"/>
      <c r="G192" s="247">
        <f>SUM(E192/E195*100)</f>
        <v>1.8382352941176472</v>
      </c>
      <c r="H192" s="709"/>
      <c r="I192" s="709"/>
      <c r="J192" s="448">
        <v>9</v>
      </c>
      <c r="K192" s="778" t="s">
        <v>240</v>
      </c>
      <c r="L192" s="50"/>
      <c r="M192" s="499"/>
      <c r="N192" s="23">
        <v>10</v>
      </c>
      <c r="O192" s="23"/>
      <c r="P192" s="247">
        <f>SUM(N192/N195*100)</f>
        <v>1.8115942028985508</v>
      </c>
      <c r="Q192" s="709"/>
      <c r="R192" s="448">
        <v>9</v>
      </c>
      <c r="S192" s="778" t="s">
        <v>721</v>
      </c>
      <c r="T192" s="50"/>
      <c r="U192" s="499"/>
      <c r="V192" s="23">
        <v>9</v>
      </c>
      <c r="W192" s="23"/>
      <c r="X192" s="247">
        <f>SUM(V192/V195*100)</f>
        <v>1.6423357664233578</v>
      </c>
      <c r="Z192" s="448">
        <v>9</v>
      </c>
      <c r="AA192" s="778" t="s">
        <v>240</v>
      </c>
      <c r="AB192" s="50"/>
      <c r="AC192" s="499"/>
      <c r="AD192" s="246">
        <v>9</v>
      </c>
      <c r="AE192" s="23"/>
      <c r="AF192" s="247">
        <f>SUM(AD192/AD195*100)</f>
        <v>1.7578125</v>
      </c>
    </row>
    <row r="193" spans="1:32" s="20" customFormat="1" ht="17.45" customHeight="1">
      <c r="A193" s="448">
        <v>10</v>
      </c>
      <c r="B193" s="50" t="s">
        <v>721</v>
      </c>
      <c r="C193" s="50"/>
      <c r="D193" s="50"/>
      <c r="E193" s="23">
        <v>9</v>
      </c>
      <c r="F193" s="23"/>
      <c r="G193" s="247">
        <f>SUM(E193/E195*100)</f>
        <v>1.6544117647058825</v>
      </c>
      <c r="H193" s="709"/>
      <c r="I193" s="709"/>
      <c r="J193" s="448">
        <v>10</v>
      </c>
      <c r="K193" s="50" t="s">
        <v>721</v>
      </c>
      <c r="L193" s="50"/>
      <c r="M193" s="50"/>
      <c r="N193" s="23">
        <v>9</v>
      </c>
      <c r="O193" s="23"/>
      <c r="P193" s="247">
        <f>SUM(N193/N195*100)</f>
        <v>1.6304347826086956</v>
      </c>
      <c r="Q193" s="709"/>
      <c r="R193" s="448">
        <v>10</v>
      </c>
      <c r="S193" s="50" t="s">
        <v>799</v>
      </c>
      <c r="T193" s="50"/>
      <c r="U193" s="50"/>
      <c r="V193" s="23">
        <v>9</v>
      </c>
      <c r="W193" s="23"/>
      <c r="X193" s="247">
        <f>SUM(V193/V195*100)</f>
        <v>1.6423357664233578</v>
      </c>
      <c r="Z193" s="448">
        <v>10</v>
      </c>
      <c r="AA193" s="50" t="s">
        <v>721</v>
      </c>
      <c r="AB193" s="50"/>
      <c r="AC193" s="50"/>
      <c r="AD193" s="246">
        <v>8</v>
      </c>
      <c r="AE193" s="23"/>
      <c r="AF193" s="247">
        <f>SUM(AD193/AD195*100)</f>
        <v>1.5625</v>
      </c>
    </row>
    <row r="194" spans="1:32" s="20" customFormat="1" ht="17.45" customHeight="1">
      <c r="A194" s="733"/>
      <c r="B194" s="639" t="s">
        <v>624</v>
      </c>
      <c r="C194" s="639"/>
      <c r="D194" s="639"/>
      <c r="E194" s="419">
        <v>90</v>
      </c>
      <c r="F194" s="419"/>
      <c r="G194" s="640">
        <f>SUM(E194/E195*100)</f>
        <v>16.544117647058822</v>
      </c>
      <c r="H194" s="709"/>
      <c r="I194" s="709"/>
      <c r="J194" s="733"/>
      <c r="K194" s="639" t="s">
        <v>624</v>
      </c>
      <c r="L194" s="639"/>
      <c r="M194" s="639"/>
      <c r="N194" s="419">
        <v>89</v>
      </c>
      <c r="O194" s="419"/>
      <c r="P194" s="640">
        <f>SUM(N194/N195*100)</f>
        <v>16.123188405797102</v>
      </c>
      <c r="Q194" s="709"/>
      <c r="R194" s="733"/>
      <c r="S194" s="639" t="s">
        <v>624</v>
      </c>
      <c r="T194" s="639"/>
      <c r="U194" s="639"/>
      <c r="V194" s="419">
        <v>90</v>
      </c>
      <c r="W194" s="419"/>
      <c r="X194" s="640">
        <f>SUM(V194/V195*100)</f>
        <v>16.423357664233578</v>
      </c>
      <c r="Z194" s="733"/>
      <c r="AA194" s="639" t="s">
        <v>624</v>
      </c>
      <c r="AB194" s="639"/>
      <c r="AC194" s="639"/>
      <c r="AD194" s="2345">
        <v>91</v>
      </c>
      <c r="AE194" s="419"/>
      <c r="AF194" s="640">
        <f>SUM(AD194/AD195*100)</f>
        <v>17.7734375</v>
      </c>
    </row>
    <row r="195" spans="1:32" s="20" customFormat="1" ht="17.45" customHeight="1">
      <c r="A195" s="448"/>
      <c r="B195" s="919" t="s">
        <v>278</v>
      </c>
      <c r="C195" s="249"/>
      <c r="D195" s="249"/>
      <c r="E195" s="250">
        <f>SUM(E184:E194)</f>
        <v>544</v>
      </c>
      <c r="F195" s="24"/>
      <c r="G195" s="1537">
        <f>SUM(G184:G194)</f>
        <v>100.00000000000001</v>
      </c>
      <c r="H195" s="709"/>
      <c r="I195" s="709"/>
      <c r="J195" s="448"/>
      <c r="K195" s="919" t="s">
        <v>278</v>
      </c>
      <c r="L195" s="249"/>
      <c r="M195" s="249"/>
      <c r="N195" s="250">
        <f>SUM(N184:N194)</f>
        <v>552</v>
      </c>
      <c r="O195" s="24"/>
      <c r="P195" s="1537">
        <f>SUM(P184:P194)</f>
        <v>100.00000000000003</v>
      </c>
      <c r="Q195" s="709"/>
      <c r="R195" s="448"/>
      <c r="S195" s="919" t="s">
        <v>278</v>
      </c>
      <c r="T195" s="249"/>
      <c r="U195" s="249"/>
      <c r="V195" s="250">
        <v>548</v>
      </c>
      <c r="W195" s="24"/>
      <c r="X195" s="1537">
        <f>SUM(X184:X194)</f>
        <v>100</v>
      </c>
      <c r="Z195" s="448"/>
      <c r="AA195" s="919" t="s">
        <v>278</v>
      </c>
      <c r="AB195" s="249"/>
      <c r="AC195" s="249"/>
      <c r="AD195" s="250">
        <f>SUM(AD184:AD194)</f>
        <v>512</v>
      </c>
      <c r="AE195" s="24"/>
      <c r="AF195" s="1537">
        <f>SUM(AF184:AF194)</f>
        <v>100</v>
      </c>
    </row>
    <row r="196" spans="1:32" s="20" customFormat="1" ht="17.45" customHeight="1" thickBot="1">
      <c r="A196" s="608"/>
      <c r="B196" s="1781"/>
      <c r="C196" s="1781"/>
      <c r="D196" s="1781"/>
      <c r="E196" s="1781"/>
      <c r="F196" s="1781"/>
      <c r="G196" s="1780"/>
      <c r="H196" s="709"/>
      <c r="I196" s="709"/>
      <c r="J196" s="608"/>
      <c r="K196" s="1781"/>
      <c r="L196" s="1781"/>
      <c r="M196" s="1781"/>
      <c r="N196" s="1781"/>
      <c r="O196" s="1781"/>
      <c r="P196" s="1780"/>
      <c r="Q196" s="709"/>
      <c r="R196" s="608"/>
      <c r="S196" s="1781"/>
      <c r="T196" s="1781"/>
      <c r="U196" s="1781"/>
      <c r="V196" s="1781"/>
      <c r="W196" s="1781"/>
      <c r="X196" s="1780"/>
      <c r="Z196" s="608"/>
      <c r="AA196" s="1781"/>
      <c r="AB196" s="1781"/>
      <c r="AC196" s="1781"/>
      <c r="AD196" s="1781"/>
      <c r="AE196" s="1781"/>
      <c r="AF196" s="1780"/>
    </row>
    <row r="197" spans="1:32" s="20" customFormat="1" ht="17.45" customHeight="1" thickBot="1">
      <c r="A197" s="708"/>
      <c r="B197" s="709"/>
      <c r="C197" s="709"/>
      <c r="D197" s="709"/>
      <c r="E197" s="709"/>
      <c r="F197" s="709"/>
      <c r="G197" s="709"/>
      <c r="H197" s="709"/>
      <c r="I197" s="709"/>
      <c r="J197" s="709"/>
      <c r="K197" s="709"/>
      <c r="L197" s="709"/>
      <c r="M197" s="709"/>
      <c r="N197" s="709"/>
      <c r="O197" s="709"/>
      <c r="P197" s="709"/>
      <c r="Q197" s="709"/>
      <c r="R197" s="709"/>
      <c r="S197" s="709"/>
      <c r="T197" s="709"/>
      <c r="U197" s="238"/>
    </row>
    <row r="198" spans="1:32" s="20" customFormat="1" ht="17.45" customHeight="1" thickBot="1">
      <c r="A198" s="2347" t="s">
        <v>722</v>
      </c>
      <c r="B198" s="2348"/>
      <c r="C198" s="2348"/>
      <c r="D198" s="2348"/>
      <c r="E198" s="2348"/>
      <c r="F198" s="2348"/>
      <c r="G198" s="2349"/>
      <c r="H198" s="709"/>
      <c r="I198" s="709"/>
      <c r="J198" s="4749" t="s">
        <v>732</v>
      </c>
      <c r="K198" s="4750"/>
      <c r="L198" s="4750"/>
      <c r="M198" s="4750"/>
      <c r="N198" s="4750"/>
      <c r="O198" s="4750"/>
      <c r="P198" s="4751"/>
      <c r="Q198" s="709"/>
      <c r="R198" s="4749" t="s">
        <v>736</v>
      </c>
      <c r="S198" s="4750"/>
      <c r="T198" s="4750"/>
      <c r="U198" s="4750"/>
      <c r="V198" s="4750"/>
      <c r="W198" s="4750"/>
      <c r="X198" s="4751"/>
      <c r="Z198" s="4749" t="s">
        <v>738</v>
      </c>
      <c r="AA198" s="4750"/>
      <c r="AB198" s="4750"/>
      <c r="AC198" s="4750"/>
      <c r="AD198" s="4750"/>
      <c r="AE198" s="4750"/>
      <c r="AF198" s="4751"/>
    </row>
    <row r="199" spans="1:32" s="20" customFormat="1" ht="17.45" customHeight="1">
      <c r="A199" s="775"/>
      <c r="B199" s="776"/>
      <c r="C199" s="776"/>
      <c r="D199" s="776"/>
      <c r="E199" s="854" t="s">
        <v>265</v>
      </c>
      <c r="F199" s="776"/>
      <c r="G199" s="777" t="s">
        <v>266</v>
      </c>
      <c r="H199" s="709"/>
      <c r="I199" s="709"/>
      <c r="J199" s="775"/>
      <c r="K199" s="776"/>
      <c r="L199" s="776"/>
      <c r="M199" s="776"/>
      <c r="N199" s="854" t="s">
        <v>265</v>
      </c>
      <c r="O199" s="776"/>
      <c r="P199" s="777" t="s">
        <v>266</v>
      </c>
      <c r="Q199" s="709"/>
      <c r="R199" s="775"/>
      <c r="S199" s="776"/>
      <c r="T199" s="776"/>
      <c r="U199" s="776"/>
      <c r="V199" s="854" t="s">
        <v>265</v>
      </c>
      <c r="W199" s="776"/>
      <c r="X199" s="777" t="s">
        <v>266</v>
      </c>
      <c r="Z199" s="775"/>
      <c r="AA199" s="776"/>
      <c r="AB199" s="776"/>
      <c r="AC199" s="776"/>
      <c r="AD199" s="854" t="s">
        <v>265</v>
      </c>
      <c r="AE199" s="776"/>
      <c r="AF199" s="777" t="s">
        <v>266</v>
      </c>
    </row>
    <row r="200" spans="1:32" s="20" customFormat="1" ht="17.45" customHeight="1">
      <c r="A200" s="448">
        <v>1</v>
      </c>
      <c r="B200" s="50" t="s">
        <v>524</v>
      </c>
      <c r="C200" s="50"/>
      <c r="D200" s="499"/>
      <c r="E200" s="23">
        <v>162</v>
      </c>
      <c r="F200" s="23"/>
      <c r="G200" s="247">
        <f>SUM(E200/E211*100)</f>
        <v>31.274131274131271</v>
      </c>
      <c r="H200" s="709"/>
      <c r="I200" s="709"/>
      <c r="J200" s="448">
        <v>1</v>
      </c>
      <c r="K200" s="50" t="s">
        <v>524</v>
      </c>
      <c r="L200" s="50"/>
      <c r="M200" s="499"/>
      <c r="N200" s="23">
        <v>169</v>
      </c>
      <c r="O200" s="23"/>
      <c r="P200" s="247">
        <f>SUM(N200/N211*100)</f>
        <v>31.947069943289225</v>
      </c>
      <c r="Q200" s="709"/>
      <c r="R200" s="448">
        <v>1</v>
      </c>
      <c r="S200" s="50" t="s">
        <v>524</v>
      </c>
      <c r="T200" s="50"/>
      <c r="U200" s="499"/>
      <c r="V200" s="23">
        <v>172</v>
      </c>
      <c r="W200" s="23"/>
      <c r="X200" s="247">
        <f>SUM(V200/V211*100)</f>
        <v>31.910946196660483</v>
      </c>
      <c r="Z200" s="448">
        <v>1</v>
      </c>
      <c r="AA200" s="50" t="s">
        <v>524</v>
      </c>
      <c r="AB200" s="50"/>
      <c r="AC200" s="499"/>
      <c r="AD200" s="23">
        <v>178</v>
      </c>
      <c r="AE200" s="23"/>
      <c r="AF200" s="247">
        <f>SUM(AD200/AD211*100)</f>
        <v>32.422586520947178</v>
      </c>
    </row>
    <row r="201" spans="1:32" s="20" customFormat="1" ht="17.45" customHeight="1">
      <c r="A201" s="448">
        <v>2</v>
      </c>
      <c r="B201" s="50" t="s">
        <v>523</v>
      </c>
      <c r="C201" s="50"/>
      <c r="D201" s="499"/>
      <c r="E201" s="23">
        <v>115</v>
      </c>
      <c r="F201" s="23"/>
      <c r="G201" s="247">
        <f>SUM(E201/E211*100)</f>
        <v>22.200772200772199</v>
      </c>
      <c r="H201" s="709"/>
      <c r="I201" s="709"/>
      <c r="J201" s="448">
        <v>2</v>
      </c>
      <c r="K201" s="50" t="s">
        <v>523</v>
      </c>
      <c r="L201" s="50"/>
      <c r="M201" s="499"/>
      <c r="N201" s="23">
        <v>118</v>
      </c>
      <c r="O201" s="23"/>
      <c r="P201" s="247">
        <f>SUM(N201/N211*100)</f>
        <v>22.306238185255197</v>
      </c>
      <c r="Q201" s="709"/>
      <c r="R201" s="448">
        <v>2</v>
      </c>
      <c r="S201" s="50" t="s">
        <v>523</v>
      </c>
      <c r="T201" s="50"/>
      <c r="U201" s="499"/>
      <c r="V201" s="23">
        <v>118</v>
      </c>
      <c r="W201" s="23"/>
      <c r="X201" s="247">
        <f>SUM(V201/V211*100)</f>
        <v>21.89239332096475</v>
      </c>
      <c r="Z201" s="448">
        <v>2</v>
      </c>
      <c r="AA201" s="50" t="s">
        <v>523</v>
      </c>
      <c r="AB201" s="50"/>
      <c r="AC201" s="499"/>
      <c r="AD201" s="23">
        <v>119</v>
      </c>
      <c r="AE201" s="23"/>
      <c r="AF201" s="247">
        <f>SUM(AD201/AD211*100)</f>
        <v>21.67577413479053</v>
      </c>
    </row>
    <row r="202" spans="1:32" s="20" customFormat="1" ht="17.45" customHeight="1">
      <c r="A202" s="448">
        <v>3</v>
      </c>
      <c r="B202" s="50" t="s">
        <v>622</v>
      </c>
      <c r="C202" s="50"/>
      <c r="D202" s="499"/>
      <c r="E202" s="23">
        <v>44</v>
      </c>
      <c r="F202" s="23"/>
      <c r="G202" s="247">
        <f>SUM(E202/E211*100)</f>
        <v>8.4942084942084932</v>
      </c>
      <c r="H202" s="709"/>
      <c r="I202" s="709"/>
      <c r="J202" s="448">
        <v>3</v>
      </c>
      <c r="K202" s="50" t="s">
        <v>622</v>
      </c>
      <c r="L202" s="50"/>
      <c r="M202" s="499"/>
      <c r="N202" s="23">
        <v>44</v>
      </c>
      <c r="O202" s="23"/>
      <c r="P202" s="247">
        <f>SUM(N202/N211*100)</f>
        <v>8.3175803402646498</v>
      </c>
      <c r="Q202" s="709"/>
      <c r="R202" s="448">
        <v>3</v>
      </c>
      <c r="S202" s="50" t="s">
        <v>622</v>
      </c>
      <c r="T202" s="50"/>
      <c r="U202" s="499"/>
      <c r="V202" s="23">
        <v>45</v>
      </c>
      <c r="W202" s="23"/>
      <c r="X202" s="247">
        <f>SUM(V202/V211*100)</f>
        <v>8.3487940630797777</v>
      </c>
      <c r="Z202" s="448">
        <v>3</v>
      </c>
      <c r="AA202" s="50" t="s">
        <v>622</v>
      </c>
      <c r="AB202" s="50"/>
      <c r="AC202" s="499"/>
      <c r="AD202" s="23">
        <v>48</v>
      </c>
      <c r="AE202" s="23"/>
      <c r="AF202" s="247">
        <f>SUM(AD202/AD211*100)</f>
        <v>8.7431693989071047</v>
      </c>
    </row>
    <row r="203" spans="1:32" s="20" customFormat="1" ht="17.45" customHeight="1">
      <c r="A203" s="448">
        <v>4</v>
      </c>
      <c r="B203" s="50" t="s">
        <v>491</v>
      </c>
      <c r="C203" s="50"/>
      <c r="D203" s="499"/>
      <c r="E203" s="23">
        <v>27</v>
      </c>
      <c r="F203" s="23"/>
      <c r="G203" s="247">
        <f>SUM(E203/E211*100)</f>
        <v>5.2123552123552122</v>
      </c>
      <c r="H203" s="709"/>
      <c r="I203" s="709"/>
      <c r="J203" s="448">
        <v>4</v>
      </c>
      <c r="K203" s="50" t="s">
        <v>491</v>
      </c>
      <c r="L203" s="50"/>
      <c r="M203" s="499"/>
      <c r="N203" s="23">
        <v>27</v>
      </c>
      <c r="O203" s="23"/>
      <c r="P203" s="247">
        <f>SUM(N203/N211*100)</f>
        <v>5.103969754253308</v>
      </c>
      <c r="Q203" s="709"/>
      <c r="R203" s="448">
        <v>4</v>
      </c>
      <c r="S203" s="50" t="s">
        <v>491</v>
      </c>
      <c r="T203" s="50"/>
      <c r="U203" s="499"/>
      <c r="V203" s="23">
        <v>28</v>
      </c>
      <c r="W203" s="23"/>
      <c r="X203" s="247">
        <f>SUM(V203/V211*100)</f>
        <v>5.1948051948051948</v>
      </c>
      <c r="Z203" s="448">
        <v>4</v>
      </c>
      <c r="AA203" s="50" t="s">
        <v>491</v>
      </c>
      <c r="AB203" s="50"/>
      <c r="AC203" s="499"/>
      <c r="AD203" s="23">
        <v>30</v>
      </c>
      <c r="AE203" s="23"/>
      <c r="AF203" s="247">
        <f>SUM(AD203/AD211*100)</f>
        <v>5.4644808743169397</v>
      </c>
    </row>
    <row r="204" spans="1:32" s="20" customFormat="1" ht="17.45" customHeight="1">
      <c r="A204" s="448">
        <v>5</v>
      </c>
      <c r="B204" s="50" t="s">
        <v>602</v>
      </c>
      <c r="C204" s="50"/>
      <c r="D204" s="499"/>
      <c r="E204" s="23">
        <v>19</v>
      </c>
      <c r="F204" s="23"/>
      <c r="G204" s="247">
        <f>SUM(E204/E211*100)</f>
        <v>3.6679536679536682</v>
      </c>
      <c r="H204" s="709"/>
      <c r="I204" s="709"/>
      <c r="J204" s="448">
        <v>5</v>
      </c>
      <c r="K204" s="50" t="s">
        <v>271</v>
      </c>
      <c r="L204" s="50"/>
      <c r="M204" s="499"/>
      <c r="N204" s="23">
        <v>19</v>
      </c>
      <c r="O204" s="23"/>
      <c r="P204" s="247">
        <f>SUM(N204/N211*100)</f>
        <v>3.5916824196597354</v>
      </c>
      <c r="Q204" s="709"/>
      <c r="R204" s="448">
        <v>5</v>
      </c>
      <c r="S204" s="50" t="s">
        <v>271</v>
      </c>
      <c r="T204" s="50"/>
      <c r="U204" s="499"/>
      <c r="V204" s="23">
        <v>19</v>
      </c>
      <c r="W204" s="23"/>
      <c r="X204" s="247">
        <f>SUM(V204/V211*100)</f>
        <v>3.525046382189239</v>
      </c>
      <c r="Z204" s="448">
        <v>5</v>
      </c>
      <c r="AA204" s="50" t="s">
        <v>271</v>
      </c>
      <c r="AB204" s="50"/>
      <c r="AC204" s="499"/>
      <c r="AD204" s="23">
        <v>19</v>
      </c>
      <c r="AE204" s="23"/>
      <c r="AF204" s="247">
        <f>SUM(AD204/AD211*100)</f>
        <v>3.4608378870673953</v>
      </c>
    </row>
    <row r="205" spans="1:32" s="20" customFormat="1" ht="17.45" customHeight="1">
      <c r="A205" s="448">
        <v>6</v>
      </c>
      <c r="B205" s="50" t="s">
        <v>271</v>
      </c>
      <c r="C205" s="50"/>
      <c r="D205" s="499"/>
      <c r="E205" s="23">
        <v>18</v>
      </c>
      <c r="F205" s="23"/>
      <c r="G205" s="247">
        <f>SUM(E205/E211*100)</f>
        <v>3.4749034749034751</v>
      </c>
      <c r="H205" s="709"/>
      <c r="I205" s="709"/>
      <c r="J205" s="448">
        <v>6</v>
      </c>
      <c r="K205" s="50" t="s">
        <v>602</v>
      </c>
      <c r="L205" s="50"/>
      <c r="M205" s="499"/>
      <c r="N205" s="23">
        <v>18</v>
      </c>
      <c r="O205" s="23"/>
      <c r="P205" s="247">
        <f>SUM(N205/N211*100)</f>
        <v>3.4026465028355388</v>
      </c>
      <c r="Q205" s="709"/>
      <c r="R205" s="448">
        <v>6</v>
      </c>
      <c r="S205" s="50" t="s">
        <v>602</v>
      </c>
      <c r="T205" s="50"/>
      <c r="U205" s="499"/>
      <c r="V205" s="23">
        <v>18</v>
      </c>
      <c r="W205" s="23"/>
      <c r="X205" s="247">
        <f>SUM(V205/V211*100)</f>
        <v>3.339517625231911</v>
      </c>
      <c r="Z205" s="448">
        <v>6</v>
      </c>
      <c r="AA205" s="50" t="s">
        <v>602</v>
      </c>
      <c r="AB205" s="50"/>
      <c r="AC205" s="499"/>
      <c r="AD205" s="23">
        <v>14</v>
      </c>
      <c r="AE205" s="23"/>
      <c r="AF205" s="247">
        <f>SUM(AD205/AD211*100)</f>
        <v>2.5500910746812386</v>
      </c>
    </row>
    <row r="206" spans="1:32" s="20" customFormat="1" ht="17.45" customHeight="1">
      <c r="A206" s="448">
        <v>7</v>
      </c>
      <c r="B206" s="50" t="s">
        <v>273</v>
      </c>
      <c r="C206" s="50"/>
      <c r="D206" s="499"/>
      <c r="E206" s="23">
        <v>11</v>
      </c>
      <c r="F206" s="23"/>
      <c r="G206" s="247">
        <f>SUM(E206/E211*100)</f>
        <v>2.1235521235521233</v>
      </c>
      <c r="H206" s="709"/>
      <c r="I206" s="709"/>
      <c r="J206" s="448">
        <v>7</v>
      </c>
      <c r="K206" s="50" t="s">
        <v>273</v>
      </c>
      <c r="L206" s="50"/>
      <c r="M206" s="499"/>
      <c r="N206" s="23">
        <v>13</v>
      </c>
      <c r="O206" s="23"/>
      <c r="P206" s="247">
        <f>SUM(N206/N211*100)</f>
        <v>2.4574669187145557</v>
      </c>
      <c r="Q206" s="709"/>
      <c r="R206" s="448">
        <v>7</v>
      </c>
      <c r="S206" s="50" t="s">
        <v>273</v>
      </c>
      <c r="T206" s="50"/>
      <c r="U206" s="499"/>
      <c r="V206" s="23">
        <v>13</v>
      </c>
      <c r="W206" s="23"/>
      <c r="X206" s="247">
        <f>SUM(V206/V211*100)</f>
        <v>2.4118738404452689</v>
      </c>
      <c r="Z206" s="448">
        <v>7</v>
      </c>
      <c r="AA206" s="2346" t="s">
        <v>276</v>
      </c>
      <c r="AB206" s="50"/>
      <c r="AC206" s="499"/>
      <c r="AD206" s="23">
        <v>13</v>
      </c>
      <c r="AE206" s="23"/>
      <c r="AF206" s="247">
        <f>SUM(AD206/AD211*100)</f>
        <v>2.3679417122040074</v>
      </c>
    </row>
    <row r="207" spans="1:32" s="20" customFormat="1" ht="17.45" customHeight="1">
      <c r="A207" s="448">
        <v>8</v>
      </c>
      <c r="B207" s="2346" t="s">
        <v>276</v>
      </c>
      <c r="C207" s="2343"/>
      <c r="D207" s="2343"/>
      <c r="E207" s="23">
        <v>12</v>
      </c>
      <c r="F207" s="23"/>
      <c r="G207" s="247">
        <f>SUM(E207/E211*100)</f>
        <v>2.3166023166023164</v>
      </c>
      <c r="H207" s="709"/>
      <c r="I207" s="709"/>
      <c r="J207" s="448">
        <v>8</v>
      </c>
      <c r="K207" s="4753" t="s">
        <v>276</v>
      </c>
      <c r="L207" s="4502"/>
      <c r="M207" s="4502"/>
      <c r="N207" s="23">
        <v>13</v>
      </c>
      <c r="O207" s="23"/>
      <c r="P207" s="247">
        <f>SUM(N207/N211*100)</f>
        <v>2.4574669187145557</v>
      </c>
      <c r="Q207" s="709"/>
      <c r="R207" s="448">
        <v>8</v>
      </c>
      <c r="S207" s="4753" t="s">
        <v>276</v>
      </c>
      <c r="T207" s="4502"/>
      <c r="U207" s="4502"/>
      <c r="V207" s="23">
        <v>13</v>
      </c>
      <c r="W207" s="23"/>
      <c r="X207" s="247">
        <f>SUM(V207/V211*100)</f>
        <v>2.4118738404452689</v>
      </c>
      <c r="Z207" s="448">
        <v>8</v>
      </c>
      <c r="AA207" s="50" t="s">
        <v>273</v>
      </c>
      <c r="AB207" s="2343"/>
      <c r="AC207" s="2343"/>
      <c r="AD207" s="23">
        <v>13</v>
      </c>
      <c r="AE207" s="23"/>
      <c r="AF207" s="247">
        <f>SUM(AD207/AD211*100)</f>
        <v>2.3679417122040074</v>
      </c>
    </row>
    <row r="208" spans="1:32" s="20" customFormat="1" ht="17.45" customHeight="1">
      <c r="A208" s="448">
        <v>9</v>
      </c>
      <c r="B208" s="778" t="s">
        <v>240</v>
      </c>
      <c r="C208" s="50"/>
      <c r="D208" s="499"/>
      <c r="E208" s="23">
        <v>9</v>
      </c>
      <c r="F208" s="23"/>
      <c r="G208" s="247">
        <f>SUM(E208/E211*100)</f>
        <v>1.7374517374517375</v>
      </c>
      <c r="H208" s="709"/>
      <c r="I208" s="709"/>
      <c r="J208" s="448">
        <v>9</v>
      </c>
      <c r="K208" s="778" t="s">
        <v>721</v>
      </c>
      <c r="L208" s="50"/>
      <c r="M208" s="499"/>
      <c r="N208" s="23">
        <v>10</v>
      </c>
      <c r="O208" s="23"/>
      <c r="P208" s="247">
        <f>SUM(N208/N211*100)</f>
        <v>1.890359168241966</v>
      </c>
      <c r="Q208" s="709"/>
      <c r="R208" s="448">
        <v>9</v>
      </c>
      <c r="S208" s="778" t="s">
        <v>721</v>
      </c>
      <c r="T208" s="50"/>
      <c r="U208" s="499"/>
      <c r="V208" s="23">
        <v>10</v>
      </c>
      <c r="W208" s="23"/>
      <c r="X208" s="247">
        <f>SUM(V208/V211*100)</f>
        <v>1.855287569573284</v>
      </c>
      <c r="Z208" s="448">
        <v>9</v>
      </c>
      <c r="AA208" s="778" t="s">
        <v>721</v>
      </c>
      <c r="AB208" s="50"/>
      <c r="AC208" s="499"/>
      <c r="AD208" s="23">
        <v>10</v>
      </c>
      <c r="AE208" s="23"/>
      <c r="AF208" s="247">
        <f>SUM(AD208/AD211*100)</f>
        <v>1.8214936247723135</v>
      </c>
    </row>
    <row r="209" spans="1:32" s="20" customFormat="1" ht="17.45" customHeight="1">
      <c r="A209" s="448">
        <v>10</v>
      </c>
      <c r="B209" s="50" t="s">
        <v>721</v>
      </c>
      <c r="C209" s="50"/>
      <c r="D209" s="50"/>
      <c r="E209" s="23">
        <v>9</v>
      </c>
      <c r="F209" s="23"/>
      <c r="G209" s="247">
        <f>SUM(E209/E211*100)</f>
        <v>1.7374517374517375</v>
      </c>
      <c r="H209" s="709"/>
      <c r="I209" s="709"/>
      <c r="J209" s="448">
        <v>10</v>
      </c>
      <c r="K209" s="50" t="s">
        <v>733</v>
      </c>
      <c r="L209" s="50"/>
      <c r="M209" s="50"/>
      <c r="N209" s="23">
        <v>9</v>
      </c>
      <c r="O209" s="23"/>
      <c r="P209" s="247">
        <f>SUM(N209/N211*100)</f>
        <v>1.7013232514177694</v>
      </c>
      <c r="Q209" s="709"/>
      <c r="R209" s="448">
        <v>10</v>
      </c>
      <c r="S209" s="50" t="s">
        <v>733</v>
      </c>
      <c r="T209" s="50"/>
      <c r="U209" s="50"/>
      <c r="V209" s="23">
        <v>10</v>
      </c>
      <c r="W209" s="23"/>
      <c r="X209" s="247">
        <f>SUM(V209/V211*100)</f>
        <v>1.855287569573284</v>
      </c>
      <c r="Z209" s="448">
        <v>10</v>
      </c>
      <c r="AA209" s="50" t="s">
        <v>240</v>
      </c>
      <c r="AB209" s="50"/>
      <c r="AC209" s="50"/>
      <c r="AD209" s="23">
        <v>9</v>
      </c>
      <c r="AE209" s="23"/>
      <c r="AF209" s="247">
        <f>SUM(AD209/AD211*100)</f>
        <v>1.639344262295082</v>
      </c>
    </row>
    <row r="210" spans="1:32" s="20" customFormat="1" ht="17.45" customHeight="1">
      <c r="A210" s="733"/>
      <c r="B210" s="639" t="s">
        <v>624</v>
      </c>
      <c r="C210" s="639"/>
      <c r="D210" s="639"/>
      <c r="E210" s="419">
        <v>92</v>
      </c>
      <c r="F210" s="419"/>
      <c r="G210" s="640">
        <f>SUM(E210/E211*100)</f>
        <v>17.760617760617762</v>
      </c>
      <c r="H210" s="709"/>
      <c r="I210" s="709"/>
      <c r="J210" s="733"/>
      <c r="K210" s="639" t="s">
        <v>624</v>
      </c>
      <c r="L210" s="639"/>
      <c r="M210" s="639"/>
      <c r="N210" s="419">
        <v>89</v>
      </c>
      <c r="O210" s="419"/>
      <c r="P210" s="640">
        <f>SUM(N210/N211*100)</f>
        <v>16.824196597353495</v>
      </c>
      <c r="Q210" s="709"/>
      <c r="R210" s="733"/>
      <c r="S210" s="639" t="s">
        <v>624</v>
      </c>
      <c r="T210" s="639"/>
      <c r="U210" s="639"/>
      <c r="V210" s="419">
        <v>93</v>
      </c>
      <c r="W210" s="419"/>
      <c r="X210" s="640">
        <f>SUM(V210/V211*100)</f>
        <v>17.254174397031541</v>
      </c>
      <c r="Z210" s="733"/>
      <c r="AA210" s="639" t="s">
        <v>624</v>
      </c>
      <c r="AB210" s="639"/>
      <c r="AC210" s="639"/>
      <c r="AD210" s="419">
        <v>96</v>
      </c>
      <c r="AE210" s="419"/>
      <c r="AF210" s="640">
        <f>SUM(AD210/AD211*100)</f>
        <v>17.486338797814209</v>
      </c>
    </row>
    <row r="211" spans="1:32" s="20" customFormat="1" ht="17.45" customHeight="1">
      <c r="A211" s="448"/>
      <c r="B211" s="919" t="s">
        <v>278</v>
      </c>
      <c r="C211" s="249"/>
      <c r="D211" s="249"/>
      <c r="E211" s="250">
        <f>SUM(E200:E210)</f>
        <v>518</v>
      </c>
      <c r="F211" s="24"/>
      <c r="G211" s="1537">
        <f>SUM(G200:G210)</f>
        <v>99.999999999999986</v>
      </c>
      <c r="H211" s="709"/>
      <c r="I211" s="709"/>
      <c r="J211" s="448"/>
      <c r="K211" s="919" t="s">
        <v>278</v>
      </c>
      <c r="L211" s="249"/>
      <c r="M211" s="249"/>
      <c r="N211" s="250">
        <v>529</v>
      </c>
      <c r="O211" s="24"/>
      <c r="P211" s="1537">
        <f>SUM(P200:P210)</f>
        <v>100</v>
      </c>
      <c r="Q211" s="709"/>
      <c r="R211" s="448"/>
      <c r="S211" s="919" t="s">
        <v>278</v>
      </c>
      <c r="T211" s="249"/>
      <c r="U211" s="249"/>
      <c r="V211" s="250">
        <v>539</v>
      </c>
      <c r="W211" s="24"/>
      <c r="X211" s="1537">
        <f>SUM(X200:X210)</f>
        <v>100</v>
      </c>
      <c r="Z211" s="448"/>
      <c r="AA211" s="919" t="s">
        <v>278</v>
      </c>
      <c r="AB211" s="249"/>
      <c r="AC211" s="249"/>
      <c r="AD211" s="250">
        <v>549</v>
      </c>
      <c r="AE211" s="24"/>
      <c r="AF211" s="1537">
        <f>SUM(AF200:AF210)</f>
        <v>100</v>
      </c>
    </row>
    <row r="212" spans="1:32" s="20" customFormat="1" ht="17.45" customHeight="1" thickBot="1">
      <c r="A212" s="608"/>
      <c r="B212" s="1781"/>
      <c r="C212" s="1781"/>
      <c r="D212" s="1781"/>
      <c r="E212" s="1781"/>
      <c r="F212" s="1781"/>
      <c r="G212" s="1780"/>
      <c r="H212" s="709"/>
      <c r="I212" s="709"/>
      <c r="J212" s="608"/>
      <c r="K212" s="1781"/>
      <c r="L212" s="1781"/>
      <c r="M212" s="1781"/>
      <c r="N212" s="1781"/>
      <c r="O212" s="1781"/>
      <c r="P212" s="1780"/>
      <c r="Q212" s="709"/>
      <c r="R212" s="608"/>
      <c r="S212" s="1781"/>
      <c r="T212" s="1781"/>
      <c r="U212" s="1781"/>
      <c r="V212" s="1781"/>
      <c r="W212" s="1781"/>
      <c r="X212" s="1780"/>
      <c r="Z212" s="608"/>
      <c r="AA212" s="1781"/>
      <c r="AB212" s="1781"/>
      <c r="AC212" s="1781"/>
      <c r="AD212" s="1781"/>
      <c r="AE212" s="1781"/>
      <c r="AF212" s="1780"/>
    </row>
    <row r="213" spans="1:32" s="20" customFormat="1" ht="17.45" customHeight="1">
      <c r="A213" s="23"/>
      <c r="B213" s="23"/>
      <c r="C213" s="23"/>
      <c r="D213" s="23"/>
      <c r="E213" s="23"/>
      <c r="F213" s="23"/>
      <c r="G213" s="23"/>
      <c r="H213" s="709"/>
      <c r="I213" s="709"/>
      <c r="J213" s="709"/>
      <c r="K213" s="709"/>
      <c r="L213" s="709"/>
      <c r="M213" s="709"/>
      <c r="N213" s="709"/>
      <c r="O213" s="709"/>
      <c r="P213" s="709"/>
      <c r="Q213" s="709"/>
      <c r="R213" s="709"/>
      <c r="S213" s="709"/>
      <c r="T213" s="709"/>
      <c r="U213" s="238"/>
    </row>
    <row r="214" spans="1:32" s="20" customFormat="1" ht="17.45" customHeight="1" thickBot="1">
      <c r="A214" s="708"/>
      <c r="B214" s="709"/>
      <c r="C214" s="709"/>
      <c r="D214" s="709"/>
      <c r="E214" s="709"/>
      <c r="F214" s="709"/>
      <c r="G214" s="709"/>
      <c r="H214" s="709"/>
      <c r="I214" s="709"/>
      <c r="J214" s="709"/>
      <c r="K214" s="709"/>
      <c r="L214" s="709"/>
      <c r="M214" s="709"/>
      <c r="N214" s="709"/>
      <c r="O214" s="709"/>
      <c r="P214" s="709"/>
      <c r="Q214" s="709"/>
      <c r="R214" s="709"/>
      <c r="S214" s="709"/>
      <c r="T214" s="709"/>
      <c r="U214" s="238"/>
    </row>
    <row r="215" spans="1:32" s="20" customFormat="1" ht="17.45" customHeight="1" thickBot="1">
      <c r="A215" s="2347" t="s">
        <v>625</v>
      </c>
      <c r="B215" s="2348"/>
      <c r="C215" s="2348"/>
      <c r="D215" s="2348"/>
      <c r="E215" s="2348"/>
      <c r="F215" s="2348"/>
      <c r="G215" s="2349"/>
      <c r="H215" s="709"/>
      <c r="I215" s="709"/>
      <c r="J215" s="4749" t="s">
        <v>645</v>
      </c>
      <c r="K215" s="4750"/>
      <c r="L215" s="4750"/>
      <c r="M215" s="4750"/>
      <c r="N215" s="4750"/>
      <c r="O215" s="4750"/>
      <c r="P215" s="4751"/>
      <c r="Q215" s="709"/>
      <c r="R215" s="4749" t="s">
        <v>684</v>
      </c>
      <c r="S215" s="4750"/>
      <c r="T215" s="4750"/>
      <c r="U215" s="4750"/>
      <c r="V215" s="4750"/>
      <c r="W215" s="4750"/>
      <c r="X215" s="4751"/>
      <c r="Z215" s="4749" t="s">
        <v>698</v>
      </c>
      <c r="AA215" s="4750"/>
      <c r="AB215" s="4750"/>
      <c r="AC215" s="4750"/>
      <c r="AD215" s="4750"/>
      <c r="AE215" s="4750"/>
      <c r="AF215" s="4751"/>
    </row>
    <row r="216" spans="1:32" s="20" customFormat="1" ht="17.45" customHeight="1">
      <c r="A216" s="775"/>
      <c r="B216" s="776"/>
      <c r="C216" s="776"/>
      <c r="D216" s="776"/>
      <c r="E216" s="854" t="s">
        <v>265</v>
      </c>
      <c r="F216" s="776"/>
      <c r="G216" s="777" t="s">
        <v>266</v>
      </c>
      <c r="H216" s="709"/>
      <c r="I216" s="709"/>
      <c r="J216" s="775"/>
      <c r="K216" s="776"/>
      <c r="L216" s="776"/>
      <c r="M216" s="776"/>
      <c r="N216" s="854" t="s">
        <v>265</v>
      </c>
      <c r="O216" s="776"/>
      <c r="P216" s="777" t="s">
        <v>266</v>
      </c>
      <c r="Q216" s="709"/>
      <c r="R216" s="775"/>
      <c r="S216" s="776"/>
      <c r="T216" s="776"/>
      <c r="U216" s="776"/>
      <c r="V216" s="854" t="s">
        <v>265</v>
      </c>
      <c r="W216" s="776"/>
      <c r="X216" s="777" t="s">
        <v>266</v>
      </c>
      <c r="Z216" s="775"/>
      <c r="AA216" s="776"/>
      <c r="AB216" s="776"/>
      <c r="AC216" s="776"/>
      <c r="AD216" s="854" t="s">
        <v>265</v>
      </c>
      <c r="AE216" s="776"/>
      <c r="AF216" s="777" t="s">
        <v>266</v>
      </c>
    </row>
    <row r="217" spans="1:32" s="20" customFormat="1" ht="17.45" customHeight="1">
      <c r="A217" s="448">
        <v>1</v>
      </c>
      <c r="B217" s="56" t="s">
        <v>524</v>
      </c>
      <c r="C217" s="50"/>
      <c r="D217" s="499"/>
      <c r="E217" s="3">
        <v>157</v>
      </c>
      <c r="F217" s="23"/>
      <c r="G217" s="247">
        <f>SUM(E217/E228*100)</f>
        <v>31.845841784989858</v>
      </c>
      <c r="H217" s="709"/>
      <c r="I217" s="709"/>
      <c r="J217" s="448">
        <v>1</v>
      </c>
      <c r="K217" s="56" t="s">
        <v>524</v>
      </c>
      <c r="L217" s="50"/>
      <c r="M217" s="499"/>
      <c r="N217" s="3">
        <v>161</v>
      </c>
      <c r="O217" s="23"/>
      <c r="P217" s="1084">
        <f>SUM(N217/N228*100)</f>
        <v>32.200000000000003</v>
      </c>
      <c r="Q217" s="709"/>
      <c r="R217" s="448">
        <v>1</v>
      </c>
      <c r="S217" s="56" t="s">
        <v>524</v>
      </c>
      <c r="T217" s="50"/>
      <c r="U217" s="499"/>
      <c r="V217" s="3">
        <v>163</v>
      </c>
      <c r="W217" s="23"/>
      <c r="X217" s="247">
        <f>SUM(V217/V228*100)</f>
        <v>31.898238747553815</v>
      </c>
      <c r="Z217" s="448">
        <v>1</v>
      </c>
      <c r="AA217" s="56" t="s">
        <v>524</v>
      </c>
      <c r="AB217" s="50"/>
      <c r="AC217" s="499"/>
      <c r="AD217" s="3">
        <v>162</v>
      </c>
      <c r="AE217" s="23"/>
      <c r="AF217" s="247">
        <f>SUM(AD217/AD228*100)</f>
        <v>31.395348837209301</v>
      </c>
    </row>
    <row r="218" spans="1:32" s="20" customFormat="1" ht="17.45" customHeight="1">
      <c r="A218" s="448">
        <v>2</v>
      </c>
      <c r="B218" s="56" t="s">
        <v>523</v>
      </c>
      <c r="C218" s="50"/>
      <c r="D218" s="499"/>
      <c r="E218" s="3">
        <v>114</v>
      </c>
      <c r="F218" s="23"/>
      <c r="G218" s="247">
        <f>SUM(E218/E228*100)</f>
        <v>23.123732251521297</v>
      </c>
      <c r="H218" s="709"/>
      <c r="I218" s="709"/>
      <c r="J218" s="448">
        <v>2</v>
      </c>
      <c r="K218" s="56" t="s">
        <v>523</v>
      </c>
      <c r="L218" s="50"/>
      <c r="M218" s="499"/>
      <c r="N218" s="3">
        <v>114</v>
      </c>
      <c r="O218" s="23"/>
      <c r="P218" s="1084">
        <f>SUM(N218/N228*100)</f>
        <v>22.8</v>
      </c>
      <c r="Q218" s="709"/>
      <c r="R218" s="448">
        <v>2</v>
      </c>
      <c r="S218" s="56" t="s">
        <v>523</v>
      </c>
      <c r="T218" s="50"/>
      <c r="U218" s="499"/>
      <c r="V218" s="3">
        <v>118</v>
      </c>
      <c r="W218" s="23"/>
      <c r="X218" s="247">
        <f>SUM(V218/V228*100)</f>
        <v>23.091976516634048</v>
      </c>
      <c r="Z218" s="448">
        <v>2</v>
      </c>
      <c r="AA218" s="56" t="s">
        <v>523</v>
      </c>
      <c r="AB218" s="50"/>
      <c r="AC218" s="499"/>
      <c r="AD218" s="3">
        <v>116</v>
      </c>
      <c r="AE218" s="23"/>
      <c r="AF218" s="247">
        <f>SUM(AD218/AD228*100)</f>
        <v>22.480620155038761</v>
      </c>
    </row>
    <row r="219" spans="1:32" s="20" customFormat="1" ht="17.45" customHeight="1">
      <c r="A219" s="448">
        <v>3</v>
      </c>
      <c r="B219" s="56" t="s">
        <v>622</v>
      </c>
      <c r="C219" s="50"/>
      <c r="D219" s="499"/>
      <c r="E219" s="3">
        <v>38</v>
      </c>
      <c r="F219" s="23"/>
      <c r="G219" s="247">
        <f>SUM(E219/E228*100)</f>
        <v>7.7079107505070992</v>
      </c>
      <c r="H219" s="709"/>
      <c r="I219" s="709"/>
      <c r="J219" s="448">
        <v>3</v>
      </c>
      <c r="K219" s="56" t="s">
        <v>622</v>
      </c>
      <c r="L219" s="50"/>
      <c r="M219" s="499"/>
      <c r="N219" s="3">
        <v>40</v>
      </c>
      <c r="O219" s="23"/>
      <c r="P219" s="1084">
        <f>SUM(N219/N228*100)</f>
        <v>8</v>
      </c>
      <c r="Q219" s="709"/>
      <c r="R219" s="448">
        <v>3</v>
      </c>
      <c r="S219" s="56" t="s">
        <v>622</v>
      </c>
      <c r="T219" s="50"/>
      <c r="U219" s="499"/>
      <c r="V219" s="3">
        <v>40</v>
      </c>
      <c r="W219" s="23"/>
      <c r="X219" s="247">
        <f>SUM(V219/V228*100)</f>
        <v>7.8277886497064575</v>
      </c>
      <c r="Z219" s="448">
        <v>3</v>
      </c>
      <c r="AA219" s="56" t="s">
        <v>622</v>
      </c>
      <c r="AB219" s="50"/>
      <c r="AC219" s="499"/>
      <c r="AD219" s="3">
        <v>40</v>
      </c>
      <c r="AE219" s="23"/>
      <c r="AF219" s="247">
        <f>SUM(AD219/AD228*100)</f>
        <v>7.7519379844961236</v>
      </c>
    </row>
    <row r="220" spans="1:32" s="20" customFormat="1" ht="17.45" customHeight="1">
      <c r="A220" s="448">
        <v>4</v>
      </c>
      <c r="B220" s="56" t="s">
        <v>491</v>
      </c>
      <c r="C220" s="50"/>
      <c r="D220" s="499"/>
      <c r="E220" s="3">
        <v>26</v>
      </c>
      <c r="F220" s="23"/>
      <c r="G220" s="247">
        <f>SUM(E220/E228*100)</f>
        <v>5.2738336713995944</v>
      </c>
      <c r="H220" s="709"/>
      <c r="I220" s="709"/>
      <c r="J220" s="448">
        <v>4</v>
      </c>
      <c r="K220" s="56" t="s">
        <v>491</v>
      </c>
      <c r="L220" s="50"/>
      <c r="M220" s="499"/>
      <c r="N220" s="3">
        <v>25</v>
      </c>
      <c r="O220" s="23"/>
      <c r="P220" s="1084">
        <f>SUM(N220/N228*100)</f>
        <v>5</v>
      </c>
      <c r="Q220" s="709"/>
      <c r="R220" s="448">
        <v>4</v>
      </c>
      <c r="S220" s="56" t="s">
        <v>491</v>
      </c>
      <c r="T220" s="50"/>
      <c r="U220" s="499"/>
      <c r="V220" s="3">
        <v>27</v>
      </c>
      <c r="W220" s="23"/>
      <c r="X220" s="247">
        <f>SUM(V220/V228*100)</f>
        <v>5.283757338551859</v>
      </c>
      <c r="Z220" s="448">
        <v>4</v>
      </c>
      <c r="AA220" s="56" t="s">
        <v>491</v>
      </c>
      <c r="AB220" s="50"/>
      <c r="AC220" s="499"/>
      <c r="AD220" s="3">
        <v>27</v>
      </c>
      <c r="AE220" s="23"/>
      <c r="AF220" s="247">
        <f>SUM(AD220/AD228*100)</f>
        <v>5.2325581395348841</v>
      </c>
    </row>
    <row r="221" spans="1:32" s="20" customFormat="1" ht="17.45" customHeight="1">
      <c r="A221" s="448">
        <v>5</v>
      </c>
      <c r="B221" s="56" t="s">
        <v>271</v>
      </c>
      <c r="C221" s="50"/>
      <c r="D221" s="499"/>
      <c r="E221" s="3">
        <v>17</v>
      </c>
      <c r="F221" s="23"/>
      <c r="G221" s="247">
        <f>SUM(E221/E228*100)</f>
        <v>3.4482758620689653</v>
      </c>
      <c r="H221" s="709"/>
      <c r="I221" s="709"/>
      <c r="J221" s="448">
        <v>5</v>
      </c>
      <c r="K221" s="56" t="s">
        <v>271</v>
      </c>
      <c r="L221" s="50"/>
      <c r="M221" s="499"/>
      <c r="N221" s="3">
        <v>17</v>
      </c>
      <c r="O221" s="23"/>
      <c r="P221" s="1084">
        <f>SUM(N221/N228*100)</f>
        <v>3.4000000000000004</v>
      </c>
      <c r="Q221" s="709"/>
      <c r="R221" s="448">
        <v>5</v>
      </c>
      <c r="S221" s="56" t="s">
        <v>602</v>
      </c>
      <c r="T221" s="50"/>
      <c r="U221" s="499"/>
      <c r="V221" s="3">
        <v>18</v>
      </c>
      <c r="W221" s="23"/>
      <c r="X221" s="247">
        <f>SUM(V221/V228*100)</f>
        <v>3.5225048923679059</v>
      </c>
      <c r="Z221" s="448">
        <v>5</v>
      </c>
      <c r="AA221" s="56" t="s">
        <v>271</v>
      </c>
      <c r="AB221" s="50"/>
      <c r="AC221" s="499"/>
      <c r="AD221" s="3">
        <v>19</v>
      </c>
      <c r="AE221" s="23"/>
      <c r="AF221" s="247">
        <f>SUM(AD221/AD228*100)</f>
        <v>3.6821705426356592</v>
      </c>
    </row>
    <row r="222" spans="1:32" s="20" customFormat="1" ht="17.45" customHeight="1">
      <c r="A222" s="448">
        <v>6</v>
      </c>
      <c r="B222" s="56" t="s">
        <v>602</v>
      </c>
      <c r="C222" s="50"/>
      <c r="D222" s="499"/>
      <c r="E222" s="3">
        <v>16</v>
      </c>
      <c r="F222" s="23"/>
      <c r="G222" s="247">
        <f>SUM(E222/E228*100)</f>
        <v>3.2454361054766734</v>
      </c>
      <c r="H222" s="709"/>
      <c r="I222" s="709"/>
      <c r="J222" s="448">
        <v>6</v>
      </c>
      <c r="K222" s="56" t="s">
        <v>602</v>
      </c>
      <c r="L222" s="50"/>
      <c r="M222" s="499"/>
      <c r="N222" s="3">
        <v>17</v>
      </c>
      <c r="O222" s="23"/>
      <c r="P222" s="1084">
        <f>SUM(N222/N228*100)</f>
        <v>3.4000000000000004</v>
      </c>
      <c r="Q222" s="709"/>
      <c r="R222" s="448">
        <v>6</v>
      </c>
      <c r="S222" s="56" t="s">
        <v>271</v>
      </c>
      <c r="T222" s="50"/>
      <c r="U222" s="499"/>
      <c r="V222" s="3">
        <v>16</v>
      </c>
      <c r="W222" s="23"/>
      <c r="X222" s="247">
        <f>SUM(V222/V228*100)</f>
        <v>3.131115459882583</v>
      </c>
      <c r="Z222" s="448">
        <v>6</v>
      </c>
      <c r="AA222" s="56" t="s">
        <v>602</v>
      </c>
      <c r="AB222" s="50"/>
      <c r="AC222" s="499"/>
      <c r="AD222" s="3">
        <v>19</v>
      </c>
      <c r="AE222" s="23"/>
      <c r="AF222" s="247">
        <f>SUM(AD222/AD228*100)</f>
        <v>3.6821705426356592</v>
      </c>
    </row>
    <row r="223" spans="1:32" s="20" customFormat="1" ht="17.45" customHeight="1">
      <c r="A223" s="448">
        <v>7</v>
      </c>
      <c r="B223" s="56" t="s">
        <v>273</v>
      </c>
      <c r="C223" s="50"/>
      <c r="D223" s="499"/>
      <c r="E223" s="3">
        <v>13</v>
      </c>
      <c r="F223" s="23"/>
      <c r="G223" s="247">
        <f>SUM(E223/E228*100)</f>
        <v>2.6369168356997972</v>
      </c>
      <c r="H223" s="709"/>
      <c r="I223" s="709"/>
      <c r="J223" s="448">
        <v>7</v>
      </c>
      <c r="K223" s="56" t="s">
        <v>273</v>
      </c>
      <c r="L223" s="50"/>
      <c r="M223" s="499"/>
      <c r="N223" s="3">
        <v>12</v>
      </c>
      <c r="O223" s="23"/>
      <c r="P223" s="1084">
        <f>SUM(N223/N228*100)</f>
        <v>2.4</v>
      </c>
      <c r="Q223" s="709"/>
      <c r="R223" s="448">
        <v>7</v>
      </c>
      <c r="S223" s="56" t="s">
        <v>273</v>
      </c>
      <c r="T223" s="50"/>
      <c r="U223" s="499"/>
      <c r="V223" s="3">
        <v>11</v>
      </c>
      <c r="W223" s="23"/>
      <c r="X223" s="247">
        <f>SUM(V223/V228*100)</f>
        <v>2.152641878669276</v>
      </c>
      <c r="Z223" s="448">
        <v>7</v>
      </c>
      <c r="AA223" s="56" t="s">
        <v>273</v>
      </c>
      <c r="AB223" s="50"/>
      <c r="AC223" s="499"/>
      <c r="AD223" s="3">
        <v>11</v>
      </c>
      <c r="AE223" s="23"/>
      <c r="AF223" s="247">
        <f>SUM(AD223/AD228*100)</f>
        <v>2.1317829457364339</v>
      </c>
    </row>
    <row r="224" spans="1:32" s="20" customFormat="1" ht="17.45" customHeight="1">
      <c r="A224" s="448">
        <v>8</v>
      </c>
      <c r="B224" s="56" t="s">
        <v>276</v>
      </c>
      <c r="C224" s="248" t="s">
        <v>99</v>
      </c>
      <c r="D224" s="797"/>
      <c r="E224" s="3">
        <v>10</v>
      </c>
      <c r="F224" s="23"/>
      <c r="G224" s="247">
        <f>SUM(E224/E228*100)</f>
        <v>2.028397565922921</v>
      </c>
      <c r="H224" s="709"/>
      <c r="I224" s="709"/>
      <c r="J224" s="448">
        <v>8</v>
      </c>
      <c r="K224" s="4752" t="s">
        <v>276</v>
      </c>
      <c r="L224" s="4369"/>
      <c r="M224" s="4369"/>
      <c r="N224" s="3">
        <v>10</v>
      </c>
      <c r="O224" s="23"/>
      <c r="P224" s="1084">
        <f>SUM(N224/N228*100)</f>
        <v>2</v>
      </c>
      <c r="Q224" s="709"/>
      <c r="R224" s="448">
        <v>8</v>
      </c>
      <c r="S224" s="4752" t="s">
        <v>276</v>
      </c>
      <c r="T224" s="4369"/>
      <c r="U224" s="4369"/>
      <c r="V224" s="3">
        <v>11</v>
      </c>
      <c r="W224" s="23"/>
      <c r="X224" s="247">
        <f>SUM(V224/V228*100)</f>
        <v>2.152641878669276</v>
      </c>
      <c r="Z224" s="448">
        <v>8</v>
      </c>
      <c r="AA224" s="4752" t="s">
        <v>276</v>
      </c>
      <c r="AB224" s="4369"/>
      <c r="AC224" s="4369"/>
      <c r="AD224" s="3">
        <v>11</v>
      </c>
      <c r="AE224" s="23"/>
      <c r="AF224" s="247">
        <f>SUM(AD224/AD228*100)</f>
        <v>2.1317829457364339</v>
      </c>
    </row>
    <row r="225" spans="1:32" s="20" customFormat="1" ht="17.45" customHeight="1">
      <c r="A225" s="448">
        <v>9</v>
      </c>
      <c r="B225" s="56" t="s">
        <v>275</v>
      </c>
      <c r="C225" s="50"/>
      <c r="D225" s="499"/>
      <c r="E225" s="3">
        <v>9</v>
      </c>
      <c r="F225" s="23"/>
      <c r="G225" s="247">
        <f>SUM(E225/E228*100)</f>
        <v>1.8255578093306288</v>
      </c>
      <c r="H225" s="709"/>
      <c r="I225" s="709"/>
      <c r="J225" s="448">
        <v>9</v>
      </c>
      <c r="K225" s="56" t="s">
        <v>275</v>
      </c>
      <c r="L225" s="50"/>
      <c r="M225" s="499"/>
      <c r="N225" s="3">
        <v>9</v>
      </c>
      <c r="O225" s="23"/>
      <c r="P225" s="1084">
        <f>SUM(N225/N228*100)</f>
        <v>1.7999999999999998</v>
      </c>
      <c r="Q225" s="709"/>
      <c r="R225" s="448">
        <v>9</v>
      </c>
      <c r="S225" s="56" t="s">
        <v>275</v>
      </c>
      <c r="T225" s="50"/>
      <c r="U225" s="499"/>
      <c r="V225" s="3">
        <v>8</v>
      </c>
      <c r="W225" s="23"/>
      <c r="X225" s="247">
        <f>SUM(V225/V228*100)</f>
        <v>1.5655577299412915</v>
      </c>
      <c r="Z225" s="448">
        <v>9</v>
      </c>
      <c r="AA225" s="778" t="s">
        <v>240</v>
      </c>
      <c r="AB225" s="50"/>
      <c r="AC225" s="499"/>
      <c r="AD225" s="3">
        <v>9</v>
      </c>
      <c r="AE225" s="23"/>
      <c r="AF225" s="247">
        <f>SUM(AD225/AD228*100)</f>
        <v>1.7441860465116279</v>
      </c>
    </row>
    <row r="226" spans="1:32" s="20" customFormat="1" ht="17.45" customHeight="1">
      <c r="A226" s="448">
        <v>10</v>
      </c>
      <c r="B226" s="56" t="s">
        <v>623</v>
      </c>
      <c r="C226" s="50"/>
      <c r="D226" s="50"/>
      <c r="E226" s="3">
        <v>8</v>
      </c>
      <c r="F226" s="23"/>
      <c r="G226" s="247">
        <f>SUM(E226/E228*100)</f>
        <v>1.6227180527383367</v>
      </c>
      <c r="H226" s="709"/>
      <c r="I226" s="709"/>
      <c r="J226" s="448">
        <v>10</v>
      </c>
      <c r="K226" s="56" t="s">
        <v>623</v>
      </c>
      <c r="L226" s="50"/>
      <c r="M226" s="50"/>
      <c r="N226" s="3">
        <v>8</v>
      </c>
      <c r="O226" s="23"/>
      <c r="P226" s="1084">
        <f>SUM(N226/N228*100)</f>
        <v>1.6</v>
      </c>
      <c r="Q226" s="709"/>
      <c r="R226" s="448">
        <v>10</v>
      </c>
      <c r="S226" s="56" t="s">
        <v>623</v>
      </c>
      <c r="T226" s="50"/>
      <c r="U226" s="50"/>
      <c r="V226" s="3">
        <v>8</v>
      </c>
      <c r="W226" s="23"/>
      <c r="X226" s="247">
        <f>SUM(V226/V228*100)</f>
        <v>1.5655577299412915</v>
      </c>
      <c r="Z226" s="448">
        <v>10</v>
      </c>
      <c r="AA226" s="56" t="s">
        <v>275</v>
      </c>
      <c r="AB226" s="50"/>
      <c r="AC226" s="50"/>
      <c r="AD226" s="3">
        <v>8</v>
      </c>
      <c r="AE226" s="23"/>
      <c r="AF226" s="247">
        <f>SUM(AD226/AD228*100)</f>
        <v>1.5503875968992249</v>
      </c>
    </row>
    <row r="227" spans="1:32" s="20" customFormat="1" ht="17.45" customHeight="1">
      <c r="A227" s="733"/>
      <c r="B227" s="639" t="s">
        <v>624</v>
      </c>
      <c r="C227" s="639"/>
      <c r="D227" s="639"/>
      <c r="E227" s="419">
        <v>85</v>
      </c>
      <c r="F227" s="419"/>
      <c r="G227" s="640">
        <f>SUM(E227/E228*100)</f>
        <v>17.241379310344829</v>
      </c>
      <c r="H227" s="709"/>
      <c r="I227" s="709"/>
      <c r="J227" s="733"/>
      <c r="K227" s="639" t="s">
        <v>624</v>
      </c>
      <c r="L227" s="639"/>
      <c r="M227" s="639"/>
      <c r="N227" s="419">
        <v>87</v>
      </c>
      <c r="O227" s="419"/>
      <c r="P227" s="1085">
        <f>SUM(N227/N228*100)</f>
        <v>17.399999999999999</v>
      </c>
      <c r="Q227" s="709"/>
      <c r="R227" s="733"/>
      <c r="S227" s="639" t="s">
        <v>624</v>
      </c>
      <c r="T227" s="639"/>
      <c r="U227" s="639"/>
      <c r="V227" s="419">
        <v>91</v>
      </c>
      <c r="W227" s="419"/>
      <c r="X227" s="640">
        <f>SUM(V227/V228*100)</f>
        <v>17.80821917808219</v>
      </c>
      <c r="Z227" s="733"/>
      <c r="AA227" s="639" t="s">
        <v>624</v>
      </c>
      <c r="AB227" s="639"/>
      <c r="AC227" s="639"/>
      <c r="AD227" s="419">
        <v>94</v>
      </c>
      <c r="AE227" s="419"/>
      <c r="AF227" s="640">
        <f>SUM(AD227/AD228*100)</f>
        <v>18.217054263565892</v>
      </c>
    </row>
    <row r="228" spans="1:32" s="20" customFormat="1" ht="17.45" customHeight="1">
      <c r="A228" s="448"/>
      <c r="B228" s="919" t="s">
        <v>278</v>
      </c>
      <c r="C228" s="249"/>
      <c r="D228" s="249"/>
      <c r="E228" s="250">
        <f>SUM(E217:E227)</f>
        <v>493</v>
      </c>
      <c r="F228" s="24"/>
      <c r="G228" s="251">
        <v>1</v>
      </c>
      <c r="H228" s="709"/>
      <c r="I228" s="709"/>
      <c r="J228" s="448"/>
      <c r="K228" s="919" t="s">
        <v>278</v>
      </c>
      <c r="L228" s="249"/>
      <c r="M228" s="249"/>
      <c r="N228" s="250">
        <f>SUM(N217:N227)</f>
        <v>500</v>
      </c>
      <c r="O228" s="24"/>
      <c r="P228" s="251">
        <v>1</v>
      </c>
      <c r="Q228" s="709"/>
      <c r="R228" s="448"/>
      <c r="S228" s="919" t="s">
        <v>278</v>
      </c>
      <c r="T228" s="249"/>
      <c r="U228" s="249"/>
      <c r="V228" s="250">
        <f>SUM(V217:V227)</f>
        <v>511</v>
      </c>
      <c r="W228" s="24"/>
      <c r="X228" s="251">
        <v>1</v>
      </c>
      <c r="Z228" s="448"/>
      <c r="AA228" s="919" t="s">
        <v>278</v>
      </c>
      <c r="AB228" s="249"/>
      <c r="AC228" s="249"/>
      <c r="AD228" s="250">
        <f>SUM(AD217:AD227)</f>
        <v>516</v>
      </c>
      <c r="AE228" s="24"/>
      <c r="AF228" s="251">
        <v>1</v>
      </c>
    </row>
    <row r="229" spans="1:32" s="20" customFormat="1" ht="17.45" customHeight="1" thickBot="1">
      <c r="A229" s="608"/>
      <c r="B229" s="1781"/>
      <c r="C229" s="1781"/>
      <c r="D229" s="1781"/>
      <c r="E229" s="1781"/>
      <c r="F229" s="1781"/>
      <c r="G229" s="1780"/>
      <c r="H229" s="709"/>
      <c r="I229" s="709"/>
      <c r="J229" s="608"/>
      <c r="K229" s="1781"/>
      <c r="L229" s="1781"/>
      <c r="M229" s="1781"/>
      <c r="N229" s="1781"/>
      <c r="O229" s="1781"/>
      <c r="P229" s="1780"/>
      <c r="Q229" s="709"/>
      <c r="R229" s="1281"/>
      <c r="S229" s="1282"/>
      <c r="T229" s="1282"/>
      <c r="U229" s="1283"/>
      <c r="V229" s="2350"/>
      <c r="W229" s="2350"/>
      <c r="X229" s="2351"/>
      <c r="Z229" s="608"/>
      <c r="AA229" s="1781"/>
      <c r="AB229" s="1781"/>
      <c r="AC229" s="1781"/>
      <c r="AD229" s="1781"/>
      <c r="AE229" s="1781"/>
      <c r="AF229" s="1780"/>
    </row>
    <row r="230" spans="1:32" s="20" customFormat="1" ht="17.45" customHeight="1">
      <c r="A230" s="708"/>
      <c r="B230" s="709"/>
      <c r="C230" s="709"/>
      <c r="D230" s="709"/>
      <c r="E230" s="709"/>
      <c r="F230" s="709"/>
      <c r="G230" s="709"/>
      <c r="H230" s="709"/>
      <c r="I230" s="709"/>
      <c r="J230" s="709"/>
      <c r="K230" s="709"/>
      <c r="L230" s="709"/>
      <c r="M230" s="709"/>
      <c r="N230" s="709"/>
      <c r="O230" s="709"/>
      <c r="P230" s="709"/>
      <c r="Q230" s="709"/>
      <c r="R230" s="709"/>
      <c r="S230" s="709"/>
      <c r="T230" s="709"/>
      <c r="U230" s="238"/>
    </row>
    <row r="231" spans="1:32" s="20" customFormat="1" ht="17.45" customHeight="1" thickBot="1">
      <c r="A231" s="708"/>
      <c r="B231" s="709"/>
      <c r="C231" s="709"/>
      <c r="D231" s="709"/>
      <c r="E231" s="709"/>
      <c r="F231" s="709"/>
      <c r="G231" s="709"/>
      <c r="H231" s="709"/>
      <c r="I231" s="709"/>
      <c r="J231" s="709"/>
      <c r="K231" s="709"/>
      <c r="L231" s="709"/>
      <c r="M231" s="709"/>
      <c r="N231" s="709"/>
      <c r="O231" s="709"/>
      <c r="P231" s="709"/>
      <c r="Q231" s="709"/>
      <c r="R231" s="709"/>
      <c r="S231" s="709"/>
      <c r="T231" s="709"/>
      <c r="U231" s="238"/>
    </row>
    <row r="232" spans="1:32" s="20" customFormat="1" ht="17.45" customHeight="1" thickBot="1">
      <c r="A232" s="1279"/>
      <c r="B232" s="2348"/>
      <c r="C232" s="2348"/>
      <c r="D232" s="2347" t="s">
        <v>577</v>
      </c>
      <c r="E232" s="2348"/>
      <c r="F232" s="2348"/>
      <c r="G232" s="1280"/>
      <c r="H232" s="709"/>
      <c r="I232" s="709"/>
      <c r="J232" s="709"/>
      <c r="K232" s="709"/>
      <c r="L232" s="4749" t="s">
        <v>626</v>
      </c>
      <c r="M232" s="4750"/>
      <c r="N232" s="4750"/>
      <c r="O232" s="4750"/>
      <c r="P232" s="4750"/>
      <c r="Q232" s="4750"/>
      <c r="R232" s="4751"/>
      <c r="S232" s="709"/>
      <c r="T232" s="709"/>
      <c r="U232" s="238"/>
    </row>
    <row r="233" spans="1:32" s="20" customFormat="1" ht="17.45" customHeight="1">
      <c r="A233" s="775"/>
      <c r="B233" s="776"/>
      <c r="C233" s="776"/>
      <c r="D233" s="776"/>
      <c r="E233" s="779" t="s">
        <v>265</v>
      </c>
      <c r="F233" s="776"/>
      <c r="G233" s="777" t="s">
        <v>266</v>
      </c>
      <c r="H233" s="709"/>
      <c r="I233" s="709"/>
      <c r="J233" s="709"/>
      <c r="K233" s="709"/>
      <c r="L233" s="775"/>
      <c r="M233" s="776"/>
      <c r="N233" s="776"/>
      <c r="O233" s="776"/>
      <c r="P233" s="854" t="s">
        <v>265</v>
      </c>
      <c r="Q233" s="776"/>
      <c r="R233" s="777" t="s">
        <v>266</v>
      </c>
      <c r="S233" s="709"/>
      <c r="T233" s="709"/>
      <c r="U233" s="238"/>
    </row>
    <row r="234" spans="1:32" s="20" customFormat="1" ht="13.5" customHeight="1">
      <c r="A234" s="245">
        <v>1</v>
      </c>
      <c r="B234" s="50" t="s">
        <v>524</v>
      </c>
      <c r="C234" s="50"/>
      <c r="D234" s="499"/>
      <c r="E234" s="246">
        <v>150</v>
      </c>
      <c r="F234" s="23"/>
      <c r="G234" s="247">
        <f>SUM(E234/E245*100)</f>
        <v>31.25</v>
      </c>
      <c r="H234" s="709"/>
      <c r="I234" s="709"/>
      <c r="J234" s="709"/>
      <c r="K234" s="709"/>
      <c r="L234" s="448">
        <v>1</v>
      </c>
      <c r="M234" s="23" t="s">
        <v>524</v>
      </c>
      <c r="N234" s="23"/>
      <c r="O234" s="161"/>
      <c r="P234" s="246">
        <v>154</v>
      </c>
      <c r="Q234" s="23"/>
      <c r="R234" s="247">
        <f>SUM(P234/P245*100)</f>
        <v>31.364562118126273</v>
      </c>
      <c r="S234" s="709"/>
      <c r="T234" s="709"/>
      <c r="U234" s="238"/>
    </row>
    <row r="235" spans="1:32" s="20" customFormat="1" ht="17.45" customHeight="1">
      <c r="A235" s="245">
        <v>2</v>
      </c>
      <c r="B235" s="50" t="s">
        <v>523</v>
      </c>
      <c r="C235" s="50"/>
      <c r="D235" s="499"/>
      <c r="E235" s="246">
        <v>116</v>
      </c>
      <c r="F235" s="23"/>
      <c r="G235" s="247">
        <f>SUM(E235/E245*100)</f>
        <v>24.166666666666668</v>
      </c>
      <c r="H235" s="709"/>
      <c r="I235" s="709"/>
      <c r="J235" s="709"/>
      <c r="K235" s="709"/>
      <c r="L235" s="448">
        <v>2</v>
      </c>
      <c r="M235" s="23" t="s">
        <v>523</v>
      </c>
      <c r="N235" s="23"/>
      <c r="O235" s="161"/>
      <c r="P235" s="246">
        <v>117</v>
      </c>
      <c r="Q235" s="23"/>
      <c r="R235" s="247">
        <f>SUM(P235/P245*100)</f>
        <v>23.828920570264767</v>
      </c>
      <c r="S235" s="709"/>
      <c r="T235" s="709"/>
      <c r="U235" s="238"/>
    </row>
    <row r="236" spans="1:32" s="20" customFormat="1" ht="17.45" customHeight="1">
      <c r="A236" s="245">
        <v>3</v>
      </c>
      <c r="B236" s="50" t="s">
        <v>269</v>
      </c>
      <c r="C236" s="50"/>
      <c r="D236" s="499"/>
      <c r="E236" s="246">
        <v>39</v>
      </c>
      <c r="F236" s="23"/>
      <c r="G236" s="247">
        <f>SUM(E236/E245*100)</f>
        <v>8.125</v>
      </c>
      <c r="H236" s="709"/>
      <c r="I236" s="709"/>
      <c r="J236" s="709"/>
      <c r="K236" s="709"/>
      <c r="L236" s="448">
        <v>3</v>
      </c>
      <c r="M236" s="23" t="s">
        <v>269</v>
      </c>
      <c r="N236" s="23"/>
      <c r="O236" s="161"/>
      <c r="P236" s="246">
        <v>40</v>
      </c>
      <c r="Q236" s="23"/>
      <c r="R236" s="247">
        <f>SUM(P236/P245*100)</f>
        <v>8.146639511201629</v>
      </c>
      <c r="S236" s="709"/>
      <c r="T236" s="709"/>
      <c r="U236" s="238"/>
    </row>
    <row r="237" spans="1:32" s="20" customFormat="1" ht="17.45" customHeight="1">
      <c r="A237" s="245">
        <v>4</v>
      </c>
      <c r="B237" s="50" t="s">
        <v>270</v>
      </c>
      <c r="C237" s="50"/>
      <c r="D237" s="499"/>
      <c r="E237" s="246">
        <v>26</v>
      </c>
      <c r="F237" s="23"/>
      <c r="G237" s="247">
        <f>SUM(E237/E245*100)</f>
        <v>5.416666666666667</v>
      </c>
      <c r="H237" s="709"/>
      <c r="I237" s="709"/>
      <c r="J237" s="709"/>
      <c r="K237" s="709"/>
      <c r="L237" s="448">
        <v>4</v>
      </c>
      <c r="M237" s="23" t="s">
        <v>270</v>
      </c>
      <c r="N237" s="23"/>
      <c r="O237" s="161"/>
      <c r="P237" s="246">
        <v>27</v>
      </c>
      <c r="Q237" s="23"/>
      <c r="R237" s="247">
        <f>SUM(P237/P245*100)</f>
        <v>5.4989816700610996</v>
      </c>
      <c r="S237" s="709"/>
      <c r="T237" s="709"/>
      <c r="U237" s="238"/>
    </row>
    <row r="238" spans="1:32" s="20" customFormat="1" ht="17.45" customHeight="1">
      <c r="A238" s="245">
        <v>5</v>
      </c>
      <c r="B238" s="50" t="s">
        <v>602</v>
      </c>
      <c r="C238" s="50"/>
      <c r="D238" s="499"/>
      <c r="E238" s="246">
        <v>16</v>
      </c>
      <c r="F238" s="23"/>
      <c r="G238" s="247">
        <f>SUM(E238/E245*100)</f>
        <v>3.3333333333333335</v>
      </c>
      <c r="H238" s="709"/>
      <c r="I238" s="709"/>
      <c r="J238" s="709"/>
      <c r="K238" s="709"/>
      <c r="L238" s="448">
        <v>5</v>
      </c>
      <c r="M238" s="23" t="s">
        <v>271</v>
      </c>
      <c r="N238" s="23"/>
      <c r="O238" s="161"/>
      <c r="P238" s="246">
        <v>16</v>
      </c>
      <c r="Q238" s="23"/>
      <c r="R238" s="247">
        <f>SUM(P238/P245*100)</f>
        <v>3.2586558044806515</v>
      </c>
      <c r="S238" s="709"/>
      <c r="T238" s="709"/>
      <c r="U238" s="238"/>
    </row>
    <row r="239" spans="1:32" s="20" customFormat="1" ht="17.45" customHeight="1">
      <c r="A239" s="245">
        <v>6</v>
      </c>
      <c r="B239" s="50" t="s">
        <v>271</v>
      </c>
      <c r="C239" s="50"/>
      <c r="D239" s="499"/>
      <c r="E239" s="246">
        <v>15</v>
      </c>
      <c r="F239" s="23"/>
      <c r="G239" s="247">
        <f>SUM(E239/E245*100)</f>
        <v>3.125</v>
      </c>
      <c r="H239" s="709"/>
      <c r="I239" s="709"/>
      <c r="J239" s="709"/>
      <c r="K239" s="709"/>
      <c r="L239" s="448">
        <v>6</v>
      </c>
      <c r="M239" s="23" t="s">
        <v>602</v>
      </c>
      <c r="N239" s="23"/>
      <c r="O239" s="161"/>
      <c r="P239" s="246">
        <v>16</v>
      </c>
      <c r="Q239" s="23"/>
      <c r="R239" s="247">
        <f>SUM(P239/P245*100)</f>
        <v>3.2586558044806515</v>
      </c>
      <c r="S239" s="709"/>
      <c r="T239" s="709"/>
      <c r="U239" s="238"/>
    </row>
    <row r="240" spans="1:32" s="20" customFormat="1" ht="17.45" customHeight="1">
      <c r="A240" s="245">
        <v>7</v>
      </c>
      <c r="B240" s="50" t="s">
        <v>273</v>
      </c>
      <c r="C240" s="50"/>
      <c r="D240" s="499"/>
      <c r="E240" s="246">
        <v>14</v>
      </c>
      <c r="F240" s="23"/>
      <c r="G240" s="247">
        <f>SUM(E240/E245*100)</f>
        <v>2.9166666666666665</v>
      </c>
      <c r="H240" s="709"/>
      <c r="I240" s="709"/>
      <c r="J240" s="709"/>
      <c r="K240" s="709"/>
      <c r="L240" s="448">
        <v>7</v>
      </c>
      <c r="M240" s="23" t="s">
        <v>273</v>
      </c>
      <c r="N240" s="23"/>
      <c r="O240" s="161"/>
      <c r="P240" s="246">
        <v>13</v>
      </c>
      <c r="Q240" s="23"/>
      <c r="R240" s="247">
        <f>SUM(P240/P245*100)</f>
        <v>2.6476578411405294</v>
      </c>
      <c r="S240" s="709"/>
      <c r="T240" s="709"/>
      <c r="U240" s="238"/>
    </row>
    <row r="241" spans="1:21" s="20" customFormat="1" ht="17.45" customHeight="1">
      <c r="A241" s="245">
        <v>8</v>
      </c>
      <c r="B241" s="2346" t="s">
        <v>276</v>
      </c>
      <c r="C241" s="2346"/>
      <c r="D241" s="2346"/>
      <c r="E241" s="246">
        <v>10</v>
      </c>
      <c r="F241" s="23"/>
      <c r="G241" s="247">
        <f>SUM(E241/E245*100)</f>
        <v>2.083333333333333</v>
      </c>
      <c r="H241" s="709"/>
      <c r="I241" s="709"/>
      <c r="J241" s="709"/>
      <c r="K241" s="709"/>
      <c r="L241" s="448">
        <v>8</v>
      </c>
      <c r="M241" s="23" t="s">
        <v>276</v>
      </c>
      <c r="N241" s="258" t="s">
        <v>99</v>
      </c>
      <c r="O241" s="12"/>
      <c r="P241" s="246">
        <v>10</v>
      </c>
      <c r="Q241" s="23"/>
      <c r="R241" s="247">
        <f>SUM(P241/P245*100)</f>
        <v>2.0366598778004072</v>
      </c>
      <c r="S241" s="709"/>
      <c r="T241" s="709"/>
      <c r="U241" s="238"/>
    </row>
    <row r="242" spans="1:21" s="20" customFormat="1" ht="17.45" customHeight="1">
      <c r="A242" s="245">
        <v>9</v>
      </c>
      <c r="B242" s="778" t="s">
        <v>483</v>
      </c>
      <c r="C242" s="50"/>
      <c r="D242" s="499"/>
      <c r="E242" s="246">
        <v>9</v>
      </c>
      <c r="F242" s="23"/>
      <c r="G242" s="247">
        <f>SUM(E242/E245*100)</f>
        <v>1.875</v>
      </c>
      <c r="H242" s="709"/>
      <c r="I242" s="709"/>
      <c r="J242" s="709"/>
      <c r="K242" s="709"/>
      <c r="L242" s="448">
        <v>9</v>
      </c>
      <c r="M242" s="4" t="s">
        <v>240</v>
      </c>
      <c r="N242" s="23"/>
      <c r="O242" s="161"/>
      <c r="P242" s="246">
        <v>9</v>
      </c>
      <c r="Q242" s="23"/>
      <c r="R242" s="247">
        <f>SUM(P242/P245*100)</f>
        <v>1.8329938900203666</v>
      </c>
      <c r="S242" s="709"/>
      <c r="T242" s="709"/>
      <c r="U242" s="238"/>
    </row>
    <row r="243" spans="1:21" s="20" customFormat="1" ht="17.45" customHeight="1">
      <c r="A243" s="245">
        <v>10</v>
      </c>
      <c r="B243" s="248" t="s">
        <v>275</v>
      </c>
      <c r="C243" s="50"/>
      <c r="D243" s="50"/>
      <c r="E243" s="246">
        <v>9</v>
      </c>
      <c r="F243" s="23"/>
      <c r="G243" s="247">
        <f>SUM(E243/E245*100)</f>
        <v>1.875</v>
      </c>
      <c r="H243" s="709"/>
      <c r="I243" s="709"/>
      <c r="J243" s="709"/>
      <c r="K243" s="709"/>
      <c r="L243" s="448">
        <v>10</v>
      </c>
      <c r="M243" s="258" t="s">
        <v>275</v>
      </c>
      <c r="N243" s="23"/>
      <c r="O243" s="23"/>
      <c r="P243" s="246">
        <v>8</v>
      </c>
      <c r="Q243" s="23"/>
      <c r="R243" s="247">
        <f>SUM(P243/P245*100)</f>
        <v>1.6293279022403258</v>
      </c>
      <c r="S243" s="709"/>
      <c r="T243" s="709"/>
      <c r="U243" s="238"/>
    </row>
    <row r="244" spans="1:21" s="20" customFormat="1" ht="17.45" customHeight="1">
      <c r="A244" s="245"/>
      <c r="B244" s="639" t="s">
        <v>277</v>
      </c>
      <c r="C244" s="639"/>
      <c r="D244" s="639"/>
      <c r="E244" s="2345">
        <v>76</v>
      </c>
      <c r="F244" s="419"/>
      <c r="G244" s="640">
        <f>SUM(E244/E245*100)</f>
        <v>15.833333333333332</v>
      </c>
      <c r="H244" s="709"/>
      <c r="I244" s="709"/>
      <c r="J244" s="709"/>
      <c r="K244" s="709"/>
      <c r="L244" s="448"/>
      <c r="M244" s="23" t="s">
        <v>277</v>
      </c>
      <c r="N244" s="23"/>
      <c r="O244" s="23"/>
      <c r="P244" s="246">
        <v>81</v>
      </c>
      <c r="Q244" s="23"/>
      <c r="R244" s="247">
        <f>SUM(P244/P245*100)</f>
        <v>16.4969450101833</v>
      </c>
      <c r="S244" s="709"/>
      <c r="T244" s="709"/>
      <c r="U244" s="238"/>
    </row>
    <row r="245" spans="1:21" s="20" customFormat="1" ht="17.45" customHeight="1">
      <c r="A245" s="448"/>
      <c r="B245" s="595" t="s">
        <v>278</v>
      </c>
      <c r="C245" s="24"/>
      <c r="D245" s="24"/>
      <c r="E245" s="250">
        <f>SUM(E234:E244)</f>
        <v>480</v>
      </c>
      <c r="F245" s="24"/>
      <c r="G245" s="251">
        <v>1</v>
      </c>
      <c r="H245" s="709"/>
      <c r="I245" s="709"/>
      <c r="J245" s="709"/>
      <c r="K245" s="709"/>
      <c r="L245" s="448"/>
      <c r="M245" s="595" t="s">
        <v>278</v>
      </c>
      <c r="N245" s="24"/>
      <c r="O245" s="24"/>
      <c r="P245" s="250">
        <f>SUM(P234:P244)</f>
        <v>491</v>
      </c>
      <c r="Q245" s="24"/>
      <c r="R245" s="251">
        <v>1</v>
      </c>
      <c r="S245" s="709"/>
      <c r="T245" s="709"/>
      <c r="U245" s="238"/>
    </row>
    <row r="246" spans="1:21" s="20" customFormat="1" ht="17.45" customHeight="1" thickBot="1">
      <c r="A246" s="608"/>
      <c r="B246" s="1781"/>
      <c r="C246" s="1781"/>
      <c r="D246" s="1781"/>
      <c r="E246" s="1781"/>
      <c r="F246" s="1781"/>
      <c r="G246" s="1780"/>
      <c r="H246" s="709"/>
      <c r="I246" s="709"/>
      <c r="J246" s="709"/>
      <c r="K246" s="709"/>
      <c r="L246" s="608"/>
      <c r="M246" s="1781"/>
      <c r="N246" s="1781"/>
      <c r="O246" s="1781"/>
      <c r="P246" s="1781"/>
      <c r="Q246" s="1781"/>
      <c r="R246" s="1780"/>
      <c r="S246" s="709"/>
      <c r="T246" s="709"/>
      <c r="U246" s="238"/>
    </row>
    <row r="247" spans="1:21" s="20" customFormat="1" ht="17.45" customHeight="1" thickBot="1">
      <c r="H247" s="709"/>
      <c r="I247" s="709"/>
      <c r="J247" s="709"/>
      <c r="K247" s="709"/>
      <c r="L247" s="709"/>
      <c r="M247" s="709"/>
      <c r="N247" s="709"/>
      <c r="O247" s="709"/>
      <c r="P247" s="709"/>
      <c r="Q247" s="709"/>
      <c r="R247" s="709"/>
      <c r="S247" s="709"/>
      <c r="T247" s="709"/>
      <c r="U247" s="238"/>
    </row>
    <row r="248" spans="1:21" s="20" customFormat="1" ht="17.45" customHeight="1" thickBot="1">
      <c r="A248" s="2347" t="s">
        <v>239</v>
      </c>
      <c r="B248" s="2348"/>
      <c r="C248" s="2348"/>
      <c r="D248" s="2348"/>
      <c r="E248" s="2348"/>
      <c r="F248" s="2348"/>
      <c r="G248" s="2349"/>
      <c r="H248" s="709"/>
      <c r="I248" s="800"/>
      <c r="J248" s="270"/>
      <c r="K248" s="799"/>
      <c r="L248" s="4749" t="s">
        <v>594</v>
      </c>
      <c r="M248" s="4750"/>
      <c r="N248" s="4750"/>
      <c r="O248" s="4750"/>
      <c r="P248" s="4750"/>
      <c r="Q248" s="4750"/>
      <c r="R248" s="4751"/>
      <c r="S248" s="709"/>
      <c r="T248" s="709"/>
      <c r="U248" s="238"/>
    </row>
    <row r="249" spans="1:21" s="20" customFormat="1" ht="17.45" customHeight="1">
      <c r="A249" s="240"/>
      <c r="B249" s="241"/>
      <c r="C249" s="241"/>
      <c r="D249" s="241"/>
      <c r="E249" s="1318" t="s">
        <v>265</v>
      </c>
      <c r="F249" s="241"/>
      <c r="G249" s="243" t="s">
        <v>266</v>
      </c>
      <c r="H249" s="709"/>
      <c r="I249" s="800"/>
      <c r="J249" s="798"/>
      <c r="K249" s="798"/>
      <c r="L249" s="775"/>
      <c r="M249" s="776"/>
      <c r="N249" s="776"/>
      <c r="O249" s="776"/>
      <c r="P249" s="779" t="s">
        <v>265</v>
      </c>
      <c r="Q249" s="776"/>
      <c r="R249" s="777" t="s">
        <v>266</v>
      </c>
      <c r="S249" s="709"/>
      <c r="T249" s="709"/>
      <c r="U249" s="238"/>
    </row>
    <row r="250" spans="1:21" s="20" customFormat="1" ht="17.45" customHeight="1">
      <c r="A250" s="448">
        <v>1</v>
      </c>
      <c r="B250" s="256" t="s">
        <v>524</v>
      </c>
      <c r="C250" s="23"/>
      <c r="D250" s="161" t="s">
        <v>99</v>
      </c>
      <c r="E250" s="246">
        <v>132</v>
      </c>
      <c r="F250" s="23"/>
      <c r="G250" s="247">
        <f>SUM(E250/E261*100)</f>
        <v>29.139072847682119</v>
      </c>
      <c r="H250" s="709"/>
      <c r="I250" s="800"/>
      <c r="J250" s="499"/>
      <c r="K250" s="499"/>
      <c r="L250" s="245">
        <v>1</v>
      </c>
      <c r="M250" s="50" t="s">
        <v>524</v>
      </c>
      <c r="N250" s="50"/>
      <c r="O250" s="499"/>
      <c r="P250" s="246">
        <v>142</v>
      </c>
      <c r="Q250" s="23"/>
      <c r="R250" s="247">
        <f>SUM(P250/P261*100)</f>
        <v>30.084745762711862</v>
      </c>
      <c r="S250" s="709"/>
      <c r="T250" s="709"/>
      <c r="U250" s="238"/>
    </row>
    <row r="251" spans="1:21" s="20" customFormat="1" ht="7.5" customHeight="1">
      <c r="A251" s="448">
        <v>2</v>
      </c>
      <c r="B251" s="23" t="s">
        <v>523</v>
      </c>
      <c r="C251" s="23"/>
      <c r="D251" s="161" t="s">
        <v>99</v>
      </c>
      <c r="E251" s="246">
        <v>116</v>
      </c>
      <c r="F251" s="23"/>
      <c r="G251" s="247">
        <f>SUM(E251/E261*100)</f>
        <v>25.607064017660043</v>
      </c>
      <c r="H251" s="709"/>
      <c r="I251" s="800"/>
      <c r="J251" s="499"/>
      <c r="K251" s="499"/>
      <c r="L251" s="245">
        <v>2</v>
      </c>
      <c r="M251" s="50" t="s">
        <v>523</v>
      </c>
      <c r="N251" s="50"/>
      <c r="O251" s="499"/>
      <c r="P251" s="246">
        <v>117</v>
      </c>
      <c r="Q251" s="23"/>
      <c r="R251" s="247">
        <f>SUM(P251/P261*100)</f>
        <v>24.788135593220339</v>
      </c>
      <c r="S251" s="709"/>
      <c r="T251" s="709"/>
      <c r="U251" s="238"/>
    </row>
    <row r="252" spans="1:21" s="20" customFormat="1" ht="17.45" customHeight="1">
      <c r="A252" s="448">
        <v>3</v>
      </c>
      <c r="B252" s="23" t="s">
        <v>269</v>
      </c>
      <c r="C252" s="23"/>
      <c r="D252" s="161" t="s">
        <v>99</v>
      </c>
      <c r="E252" s="246">
        <v>30</v>
      </c>
      <c r="F252" s="23"/>
      <c r="G252" s="247">
        <f>SUM(E252/E261*100)</f>
        <v>6.6225165562913908</v>
      </c>
      <c r="H252" s="709"/>
      <c r="I252" s="800"/>
      <c r="J252" s="499"/>
      <c r="K252" s="499"/>
      <c r="L252" s="245">
        <v>3</v>
      </c>
      <c r="M252" s="50" t="s">
        <v>269</v>
      </c>
      <c r="N252" s="50"/>
      <c r="O252" s="499"/>
      <c r="P252" s="246">
        <v>36</v>
      </c>
      <c r="Q252" s="23"/>
      <c r="R252" s="247">
        <f>SUM(P252/P261*100)</f>
        <v>7.6271186440677967</v>
      </c>
      <c r="S252" s="709"/>
      <c r="T252" s="709"/>
      <c r="U252" s="238"/>
    </row>
    <row r="253" spans="1:21" s="20" customFormat="1" ht="17.45" customHeight="1">
      <c r="A253" s="448">
        <v>4</v>
      </c>
      <c r="B253" s="23" t="s">
        <v>270</v>
      </c>
      <c r="C253" s="23"/>
      <c r="D253" s="161" t="s">
        <v>99</v>
      </c>
      <c r="E253" s="246">
        <v>24</v>
      </c>
      <c r="F253" s="23"/>
      <c r="G253" s="247">
        <f>SUM(E253/E261*100)</f>
        <v>5.298013245033113</v>
      </c>
      <c r="H253" s="709"/>
      <c r="I253" s="800"/>
      <c r="J253" s="499"/>
      <c r="K253" s="499"/>
      <c r="L253" s="245">
        <v>4</v>
      </c>
      <c r="M253" s="50" t="s">
        <v>270</v>
      </c>
      <c r="N253" s="50"/>
      <c r="O253" s="499"/>
      <c r="P253" s="246">
        <v>25</v>
      </c>
      <c r="Q253" s="23"/>
      <c r="R253" s="247">
        <f>SUM(P253/P261*100)</f>
        <v>5.2966101694915251</v>
      </c>
      <c r="S253" s="709"/>
      <c r="T253" s="709"/>
      <c r="U253" s="238"/>
    </row>
    <row r="254" spans="1:21" s="20" customFormat="1" ht="17.45" customHeight="1">
      <c r="A254" s="448">
        <v>5</v>
      </c>
      <c r="B254" s="23" t="s">
        <v>271</v>
      </c>
      <c r="C254" s="23"/>
      <c r="D254" s="161" t="s">
        <v>99</v>
      </c>
      <c r="E254" s="246">
        <v>16</v>
      </c>
      <c r="F254" s="23"/>
      <c r="G254" s="247">
        <f>SUM(E254/E261*100)</f>
        <v>3.5320088300220749</v>
      </c>
      <c r="H254" s="709"/>
      <c r="I254" s="800"/>
      <c r="J254" s="499"/>
      <c r="K254" s="499"/>
      <c r="L254" s="245">
        <v>5</v>
      </c>
      <c r="M254" s="50" t="s">
        <v>271</v>
      </c>
      <c r="N254" s="50"/>
      <c r="O254" s="499"/>
      <c r="P254" s="246">
        <v>16</v>
      </c>
      <c r="Q254" s="23"/>
      <c r="R254" s="247">
        <f>SUM(P254/P261*100)</f>
        <v>3.3898305084745761</v>
      </c>
      <c r="S254" s="709"/>
      <c r="T254" s="709"/>
      <c r="U254" s="238"/>
    </row>
    <row r="255" spans="1:21" s="20" customFormat="1" ht="17.45" customHeight="1">
      <c r="A255" s="448">
        <v>6</v>
      </c>
      <c r="B255" s="23" t="s">
        <v>602</v>
      </c>
      <c r="C255" s="23"/>
      <c r="D255" s="161"/>
      <c r="E255" s="246">
        <v>15</v>
      </c>
      <c r="F255" s="23"/>
      <c r="G255" s="247">
        <f>SUM(E255/E261*100)</f>
        <v>3.3112582781456954</v>
      </c>
      <c r="H255" s="709"/>
      <c r="I255" s="800"/>
      <c r="J255" s="499"/>
      <c r="K255" s="499"/>
      <c r="L255" s="245">
        <v>6</v>
      </c>
      <c r="M255" s="50" t="s">
        <v>602</v>
      </c>
      <c r="N255" s="50"/>
      <c r="O255" s="499"/>
      <c r="P255" s="246">
        <v>16</v>
      </c>
      <c r="Q255" s="23"/>
      <c r="R255" s="247">
        <f>SUM(P255/P261*100)</f>
        <v>3.3898305084745761</v>
      </c>
      <c r="S255" s="709"/>
      <c r="T255" s="709"/>
      <c r="U255" s="238"/>
    </row>
    <row r="256" spans="1:21" s="20" customFormat="1" ht="17.45" customHeight="1">
      <c r="A256" s="448">
        <v>7</v>
      </c>
      <c r="B256" s="23" t="s">
        <v>273</v>
      </c>
      <c r="C256" s="23"/>
      <c r="D256" s="161"/>
      <c r="E256" s="246">
        <v>13</v>
      </c>
      <c r="F256" s="23"/>
      <c r="G256" s="247">
        <f>SUM(E256/E261*100)</f>
        <v>2.869757174392936</v>
      </c>
      <c r="H256" s="709"/>
      <c r="I256" s="800"/>
      <c r="J256" s="499"/>
      <c r="K256" s="499"/>
      <c r="L256" s="245">
        <v>7</v>
      </c>
      <c r="M256" s="50" t="s">
        <v>273</v>
      </c>
      <c r="N256" s="50"/>
      <c r="O256" s="499"/>
      <c r="P256" s="246">
        <v>14</v>
      </c>
      <c r="Q256" s="23"/>
      <c r="R256" s="247">
        <f>SUM(P256/P261*100)</f>
        <v>2.9661016949152543</v>
      </c>
      <c r="S256" s="709"/>
      <c r="T256" s="709"/>
      <c r="U256" s="238"/>
    </row>
    <row r="257" spans="1:37" s="20" customFormat="1" ht="17.45" customHeight="1">
      <c r="A257" s="448">
        <v>8</v>
      </c>
      <c r="B257" s="23" t="s">
        <v>276</v>
      </c>
      <c r="C257" s="258" t="s">
        <v>99</v>
      </c>
      <c r="D257" s="12"/>
      <c r="E257" s="246">
        <v>10</v>
      </c>
      <c r="F257" s="23"/>
      <c r="G257" s="247">
        <f>SUM(E257/E261*100)</f>
        <v>2.2075055187637971</v>
      </c>
      <c r="H257" s="709"/>
      <c r="I257" s="800"/>
      <c r="J257" s="499"/>
      <c r="K257" s="778"/>
      <c r="L257" s="245">
        <v>8</v>
      </c>
      <c r="M257" s="4753" t="s">
        <v>276</v>
      </c>
      <c r="N257" s="4752"/>
      <c r="O257" s="4752"/>
      <c r="P257" s="246">
        <v>10</v>
      </c>
      <c r="Q257" s="23"/>
      <c r="R257" s="247">
        <f>SUM(P257/P261*100)</f>
        <v>2.1186440677966099</v>
      </c>
      <c r="S257" s="709"/>
      <c r="T257" s="709"/>
      <c r="U257" s="238"/>
    </row>
    <row r="258" spans="1:37" s="20" customFormat="1" ht="17.45" customHeight="1">
      <c r="A258" s="448">
        <v>9</v>
      </c>
      <c r="B258" s="4" t="s">
        <v>240</v>
      </c>
      <c r="C258" s="23"/>
      <c r="D258" s="161"/>
      <c r="E258" s="246">
        <v>9</v>
      </c>
      <c r="F258" s="23"/>
      <c r="G258" s="247">
        <f>SUM(E258/E261*100)</f>
        <v>1.9867549668874174</v>
      </c>
      <c r="H258" s="709"/>
      <c r="I258" s="800"/>
      <c r="J258" s="499"/>
      <c r="K258" s="778"/>
      <c r="L258" s="245">
        <v>9</v>
      </c>
      <c r="M258" s="778" t="s">
        <v>483</v>
      </c>
      <c r="N258" s="50"/>
      <c r="O258" s="499"/>
      <c r="P258" s="246">
        <v>9</v>
      </c>
      <c r="Q258" s="23"/>
      <c r="R258" s="247">
        <f>SUM(P258/P261*100)</f>
        <v>1.9067796610169492</v>
      </c>
      <c r="S258" s="709"/>
      <c r="T258" s="709"/>
      <c r="U258" s="238"/>
    </row>
    <row r="259" spans="1:37" s="20" customFormat="1" ht="17.45" customHeight="1">
      <c r="A259" s="448">
        <v>10</v>
      </c>
      <c r="B259" s="258" t="s">
        <v>275</v>
      </c>
      <c r="C259" s="23"/>
      <c r="D259" s="23"/>
      <c r="E259" s="246">
        <v>8</v>
      </c>
      <c r="F259" s="23"/>
      <c r="G259" s="247">
        <f>SUM(E259/E261*100)</f>
        <v>1.7660044150110374</v>
      </c>
      <c r="H259" s="709"/>
      <c r="I259" s="800"/>
      <c r="J259" s="499"/>
      <c r="K259" s="797"/>
      <c r="L259" s="245">
        <v>10</v>
      </c>
      <c r="M259" s="248" t="s">
        <v>275</v>
      </c>
      <c r="N259" s="50"/>
      <c r="O259" s="50"/>
      <c r="P259" s="246">
        <v>8</v>
      </c>
      <c r="Q259" s="23"/>
      <c r="R259" s="247">
        <f>SUM(P259/P261*100)</f>
        <v>1.6949152542372881</v>
      </c>
      <c r="S259" s="709"/>
      <c r="T259" s="709"/>
      <c r="U259" s="238"/>
    </row>
    <row r="260" spans="1:37" s="20" customFormat="1" ht="17.45" customHeight="1">
      <c r="A260" s="733"/>
      <c r="B260" s="419" t="s">
        <v>277</v>
      </c>
      <c r="C260" s="419"/>
      <c r="D260" s="419"/>
      <c r="E260" s="2345">
        <v>80</v>
      </c>
      <c r="F260" s="419"/>
      <c r="G260" s="640">
        <f>SUM(E260/E261*100)</f>
        <v>17.660044150110377</v>
      </c>
      <c r="H260" s="709"/>
      <c r="I260" s="800"/>
      <c r="J260" s="499"/>
      <c r="K260" s="499"/>
      <c r="L260" s="245"/>
      <c r="M260" s="639" t="s">
        <v>277</v>
      </c>
      <c r="N260" s="639"/>
      <c r="O260" s="639"/>
      <c r="P260" s="2345">
        <v>79</v>
      </c>
      <c r="Q260" s="419"/>
      <c r="R260" s="640">
        <f>SUM(P260/P261*100)</f>
        <v>16.737288135593221</v>
      </c>
      <c r="S260" s="709"/>
      <c r="T260" s="709"/>
      <c r="U260" s="238"/>
    </row>
    <row r="261" spans="1:37" s="20" customFormat="1" ht="17.45" customHeight="1">
      <c r="A261" s="448"/>
      <c r="B261" s="595" t="s">
        <v>278</v>
      </c>
      <c r="C261" s="24"/>
      <c r="D261" s="24"/>
      <c r="E261" s="250">
        <f>SUM(E250:E260)</f>
        <v>453</v>
      </c>
      <c r="F261" s="24"/>
      <c r="G261" s="251">
        <v>1</v>
      </c>
      <c r="H261" s="709"/>
      <c r="I261" s="800"/>
      <c r="J261" s="161"/>
      <c r="K261" s="595"/>
      <c r="L261" s="448"/>
      <c r="M261" s="595" t="s">
        <v>278</v>
      </c>
      <c r="N261" s="24"/>
      <c r="O261" s="24"/>
      <c r="P261" s="250">
        <f>SUM(P250:P260)</f>
        <v>472</v>
      </c>
      <c r="Q261" s="24"/>
      <c r="R261" s="251">
        <v>1</v>
      </c>
      <c r="S261" s="709"/>
      <c r="T261" s="709"/>
      <c r="U261" s="238"/>
    </row>
    <row r="262" spans="1:37" s="20" customFormat="1" ht="17.45" customHeight="1" thickBot="1">
      <c r="A262" s="252"/>
      <c r="B262" s="253"/>
      <c r="C262" s="253"/>
      <c r="D262" s="253"/>
      <c r="E262" s="253"/>
      <c r="F262" s="253"/>
      <c r="G262" s="254"/>
      <c r="H262" s="709"/>
      <c r="I262" s="709"/>
      <c r="J262" s="161"/>
      <c r="K262" s="161"/>
      <c r="L262" s="608"/>
      <c r="M262" s="1781"/>
      <c r="N262" s="1781"/>
      <c r="O262" s="1781"/>
      <c r="P262" s="1781"/>
      <c r="Q262" s="1781"/>
      <c r="R262" s="1780"/>
      <c r="S262" s="709"/>
      <c r="T262" s="709"/>
      <c r="U262" s="238"/>
    </row>
    <row r="263" spans="1:37" s="20" customFormat="1" ht="17.45" customHeight="1">
      <c r="A263" s="708"/>
      <c r="B263" s="709"/>
      <c r="C263" s="709"/>
      <c r="D263" s="709"/>
      <c r="E263" s="709"/>
      <c r="F263" s="709"/>
      <c r="G263" s="709"/>
      <c r="H263" s="709"/>
      <c r="I263" s="709"/>
      <c r="J263" s="709"/>
      <c r="K263" s="709"/>
      <c r="L263" s="709"/>
      <c r="M263" s="709"/>
      <c r="N263" s="709"/>
      <c r="O263" s="709"/>
      <c r="P263" s="709"/>
      <c r="Q263" s="709"/>
      <c r="R263" s="709"/>
      <c r="S263" s="709"/>
      <c r="T263" s="709"/>
      <c r="U263" s="238"/>
    </row>
    <row r="264" spans="1:37" s="20" customFormat="1" ht="17.45" customHeight="1" thickBot="1">
      <c r="A264" s="708"/>
      <c r="B264" s="709"/>
      <c r="C264" s="709"/>
      <c r="D264" s="709"/>
      <c r="E264" s="709"/>
      <c r="F264" s="709"/>
      <c r="G264" s="709"/>
      <c r="H264" s="709"/>
      <c r="I264" s="709"/>
      <c r="J264" s="709"/>
      <c r="K264" s="709"/>
      <c r="L264" s="709"/>
      <c r="M264" s="709"/>
      <c r="N264" s="709"/>
      <c r="O264" s="709"/>
      <c r="P264" s="709"/>
      <c r="Q264" s="709"/>
      <c r="R264" s="709"/>
      <c r="S264" s="709"/>
      <c r="T264" s="709"/>
      <c r="U264" s="238"/>
    </row>
    <row r="265" spans="1:37" s="20" customFormat="1" ht="17.45" customHeight="1" thickBot="1">
      <c r="A265" s="2347" t="s">
        <v>247</v>
      </c>
      <c r="B265" s="2348"/>
      <c r="C265" s="2348"/>
      <c r="D265" s="2348"/>
      <c r="E265" s="2348"/>
      <c r="F265" s="2348"/>
      <c r="G265" s="2349"/>
      <c r="H265" s="239"/>
      <c r="I265" s="239"/>
      <c r="J265" s="239"/>
      <c r="K265" s="239"/>
      <c r="L265" s="4749" t="s">
        <v>480</v>
      </c>
      <c r="M265" s="4750"/>
      <c r="N265" s="4750"/>
      <c r="O265" s="4750"/>
      <c r="P265" s="4750"/>
      <c r="Q265" s="4750"/>
      <c r="R265" s="4751"/>
      <c r="S265" s="3"/>
      <c r="T265" s="3"/>
      <c r="U265" s="3"/>
      <c r="V265"/>
      <c r="W265"/>
      <c r="X265"/>
      <c r="Y265"/>
      <c r="Z265"/>
      <c r="AA265"/>
      <c r="AB265"/>
      <c r="AC265"/>
      <c r="AD265"/>
      <c r="AE265"/>
      <c r="AF265"/>
      <c r="AG265"/>
      <c r="AH265"/>
      <c r="AI265"/>
      <c r="AJ265"/>
      <c r="AK265"/>
    </row>
    <row r="266" spans="1:37" s="20" customFormat="1" ht="17.45" customHeight="1">
      <c r="A266" s="240"/>
      <c r="B266" s="241"/>
      <c r="C266" s="241"/>
      <c r="D266" s="241"/>
      <c r="E266" s="242" t="s">
        <v>265</v>
      </c>
      <c r="F266" s="241"/>
      <c r="G266" s="243" t="s">
        <v>266</v>
      </c>
      <c r="H266" s="27"/>
      <c r="I266" s="50"/>
      <c r="J266" s="244"/>
      <c r="K266" s="27"/>
      <c r="L266" s="622"/>
      <c r="M266" s="623"/>
      <c r="N266" s="623"/>
      <c r="O266" s="623"/>
      <c r="P266" s="624" t="s">
        <v>265</v>
      </c>
      <c r="Q266" s="623"/>
      <c r="R266" s="625" t="s">
        <v>266</v>
      </c>
      <c r="S266" s="3"/>
      <c r="T266" s="3"/>
      <c r="U266" s="3"/>
      <c r="V266"/>
      <c r="W266"/>
      <c r="X266"/>
      <c r="Y266"/>
      <c r="Z266"/>
      <c r="AA266"/>
      <c r="AB266"/>
      <c r="AC266"/>
      <c r="AD266"/>
      <c r="AE266"/>
      <c r="AF266"/>
      <c r="AG266"/>
      <c r="AH266"/>
      <c r="AI266"/>
      <c r="AJ266"/>
      <c r="AK266"/>
    </row>
    <row r="267" spans="1:37" s="20" customFormat="1" ht="17.45" customHeight="1">
      <c r="A267" s="245">
        <v>1</v>
      </c>
      <c r="B267" s="50" t="s">
        <v>524</v>
      </c>
      <c r="C267" s="50"/>
      <c r="D267" s="50"/>
      <c r="E267" s="246">
        <v>131</v>
      </c>
      <c r="F267" s="23"/>
      <c r="G267" s="247">
        <f>E267/E278*100</f>
        <v>28.854625550660796</v>
      </c>
      <c r="H267" s="50"/>
      <c r="I267" s="50"/>
      <c r="J267" s="2340"/>
      <c r="K267" s="50"/>
      <c r="L267" s="245">
        <v>1</v>
      </c>
      <c r="M267" s="50" t="s">
        <v>524</v>
      </c>
      <c r="N267" s="50"/>
      <c r="O267" s="50"/>
      <c r="P267" s="246">
        <v>126</v>
      </c>
      <c r="Q267" s="23"/>
      <c r="R267" s="247">
        <f>SUM(P267/P278*100)</f>
        <v>29.23433874709977</v>
      </c>
      <c r="S267" s="3"/>
      <c r="T267" s="3"/>
      <c r="U267" s="3"/>
      <c r="V267"/>
      <c r="W267"/>
      <c r="X267"/>
      <c r="Y267"/>
      <c r="Z267"/>
      <c r="AA267"/>
      <c r="AB267"/>
      <c r="AC267"/>
      <c r="AD267"/>
      <c r="AE267"/>
      <c r="AF267"/>
      <c r="AG267"/>
      <c r="AH267"/>
      <c r="AI267"/>
      <c r="AJ267"/>
      <c r="AK267"/>
    </row>
    <row r="268" spans="1:37" s="20" customFormat="1" ht="17.45" customHeight="1">
      <c r="A268" s="245">
        <v>2</v>
      </c>
      <c r="B268" s="50" t="s">
        <v>523</v>
      </c>
      <c r="C268" s="50"/>
      <c r="D268" s="50"/>
      <c r="E268" s="246">
        <v>117</v>
      </c>
      <c r="F268" s="23"/>
      <c r="G268" s="247">
        <f>E268/E278*100</f>
        <v>25.770925110132158</v>
      </c>
      <c r="H268" s="50"/>
      <c r="I268" s="50"/>
      <c r="J268" s="2340"/>
      <c r="K268" s="50"/>
      <c r="L268" s="245">
        <v>2</v>
      </c>
      <c r="M268" s="50" t="s">
        <v>523</v>
      </c>
      <c r="N268" s="50"/>
      <c r="O268" s="50"/>
      <c r="P268" s="246">
        <v>115</v>
      </c>
      <c r="Q268" s="23"/>
      <c r="R268" s="247">
        <f>SUM(P268/P278*100)</f>
        <v>26.682134570765658</v>
      </c>
      <c r="S268" s="3"/>
      <c r="T268" s="3"/>
      <c r="U268" s="3"/>
      <c r="V268"/>
      <c r="W268"/>
      <c r="X268"/>
      <c r="Y268"/>
      <c r="Z268"/>
      <c r="AA268"/>
      <c r="AB268"/>
      <c r="AC268"/>
      <c r="AD268"/>
      <c r="AE268"/>
      <c r="AF268"/>
      <c r="AG268"/>
      <c r="AH268"/>
      <c r="AI268"/>
      <c r="AJ268"/>
      <c r="AK268"/>
    </row>
    <row r="269" spans="1:37" s="20" customFormat="1" ht="17.45" customHeight="1">
      <c r="A269" s="245">
        <v>3</v>
      </c>
      <c r="B269" s="50" t="s">
        <v>269</v>
      </c>
      <c r="C269" s="50"/>
      <c r="D269" s="50"/>
      <c r="E269" s="246">
        <v>30</v>
      </c>
      <c r="F269" s="23"/>
      <c r="G269" s="247">
        <f>E269/E278*100</f>
        <v>6.607929515418502</v>
      </c>
      <c r="H269" s="50"/>
      <c r="I269" s="50"/>
      <c r="J269" s="2340"/>
      <c r="K269" s="50"/>
      <c r="L269" s="245">
        <v>3</v>
      </c>
      <c r="M269" s="50" t="s">
        <v>269</v>
      </c>
      <c r="N269" s="50"/>
      <c r="O269" s="50"/>
      <c r="P269" s="246">
        <v>25</v>
      </c>
      <c r="Q269" s="23"/>
      <c r="R269" s="247">
        <f>SUM(P269/P278*100)</f>
        <v>5.8004640371229694</v>
      </c>
      <c r="S269" s="3"/>
      <c r="T269" s="3"/>
      <c r="U269" s="3"/>
      <c r="V269"/>
      <c r="W269"/>
      <c r="X269"/>
      <c r="Y269"/>
      <c r="Z269"/>
      <c r="AA269"/>
      <c r="AB269"/>
      <c r="AC269"/>
      <c r="AD269"/>
      <c r="AE269"/>
      <c r="AF269"/>
      <c r="AG269"/>
      <c r="AH269"/>
      <c r="AI269"/>
      <c r="AJ269"/>
      <c r="AK269"/>
    </row>
    <row r="270" spans="1:37" s="20" customFormat="1" ht="15" customHeight="1">
      <c r="A270" s="245">
        <v>4</v>
      </c>
      <c r="B270" s="50" t="s">
        <v>270</v>
      </c>
      <c r="C270" s="50"/>
      <c r="D270" s="50"/>
      <c r="E270" s="246">
        <v>24</v>
      </c>
      <c r="F270" s="23"/>
      <c r="G270" s="247">
        <f>E270/E278*100</f>
        <v>5.286343612334802</v>
      </c>
      <c r="H270" s="50"/>
      <c r="I270" s="50"/>
      <c r="J270" s="2340"/>
      <c r="K270" s="50"/>
      <c r="L270" s="245">
        <v>4</v>
      </c>
      <c r="M270" s="50" t="s">
        <v>270</v>
      </c>
      <c r="N270" s="50"/>
      <c r="O270" s="50"/>
      <c r="P270" s="246">
        <v>22</v>
      </c>
      <c r="Q270" s="23"/>
      <c r="R270" s="247">
        <f>SUM(P270/P278*100)</f>
        <v>5.1044083526682131</v>
      </c>
      <c r="S270" s="3"/>
      <c r="T270" s="3"/>
      <c r="U270" s="3"/>
      <c r="V270"/>
      <c r="W270"/>
      <c r="X270"/>
      <c r="Y270"/>
      <c r="Z270"/>
      <c r="AA270"/>
      <c r="AB270"/>
      <c r="AC270"/>
      <c r="AD270"/>
      <c r="AE270"/>
      <c r="AF270"/>
      <c r="AG270"/>
      <c r="AH270"/>
      <c r="AI270"/>
      <c r="AJ270"/>
      <c r="AK270"/>
    </row>
    <row r="271" spans="1:37" s="20" customFormat="1" ht="15" customHeight="1">
      <c r="A271" s="245">
        <v>5</v>
      </c>
      <c r="B271" s="50" t="s">
        <v>271</v>
      </c>
      <c r="C271" s="50"/>
      <c r="D271" s="50"/>
      <c r="E271" s="246">
        <v>17</v>
      </c>
      <c r="F271" s="23"/>
      <c r="G271" s="247">
        <f>E271/E278*100</f>
        <v>3.7444933920704844</v>
      </c>
      <c r="H271" s="50"/>
      <c r="I271" s="50"/>
      <c r="J271" s="2340"/>
      <c r="K271" s="50"/>
      <c r="L271" s="245">
        <v>5</v>
      </c>
      <c r="M271" s="50" t="s">
        <v>271</v>
      </c>
      <c r="N271" s="50"/>
      <c r="O271" s="50"/>
      <c r="P271" s="246">
        <v>18</v>
      </c>
      <c r="Q271" s="23"/>
      <c r="R271" s="247">
        <f>SUM(P271/P278*100)</f>
        <v>4.1763341067285378</v>
      </c>
      <c r="S271" s="3"/>
      <c r="T271" s="3"/>
      <c r="U271" s="3"/>
      <c r="V271"/>
      <c r="W271"/>
      <c r="X271"/>
      <c r="Y271"/>
      <c r="Z271"/>
      <c r="AA271"/>
      <c r="AB271"/>
      <c r="AC271"/>
      <c r="AD271"/>
      <c r="AE271"/>
      <c r="AF271"/>
      <c r="AG271"/>
      <c r="AH271"/>
      <c r="AI271"/>
      <c r="AJ271"/>
      <c r="AK271"/>
    </row>
    <row r="272" spans="1:37" s="20" customFormat="1" ht="15" customHeight="1">
      <c r="A272" s="245">
        <v>6</v>
      </c>
      <c r="B272" s="50" t="s">
        <v>273</v>
      </c>
      <c r="C272" s="50"/>
      <c r="D272" s="50"/>
      <c r="E272" s="246">
        <v>14</v>
      </c>
      <c r="F272" s="23"/>
      <c r="G272" s="247">
        <f>E272/E278*100</f>
        <v>3.0837004405286343</v>
      </c>
      <c r="H272" s="50"/>
      <c r="I272" s="50"/>
      <c r="J272" s="2340"/>
      <c r="K272" s="50"/>
      <c r="L272" s="245">
        <v>6</v>
      </c>
      <c r="M272" s="50" t="s">
        <v>273</v>
      </c>
      <c r="N272" s="50"/>
      <c r="O272" s="50"/>
      <c r="P272" s="246">
        <v>16</v>
      </c>
      <c r="Q272" s="23"/>
      <c r="R272" s="247">
        <f>SUM(P272/P278*100)</f>
        <v>3.7122969837587005</v>
      </c>
      <c r="S272" s="3"/>
      <c r="T272" s="3"/>
      <c r="U272" s="3"/>
      <c r="V272"/>
      <c r="W272"/>
      <c r="X272"/>
      <c r="Y272"/>
      <c r="Z272"/>
      <c r="AA272"/>
      <c r="AB272"/>
      <c r="AC272"/>
      <c r="AD272"/>
      <c r="AE272"/>
      <c r="AF272"/>
      <c r="AG272"/>
      <c r="AH272"/>
      <c r="AI272"/>
      <c r="AJ272"/>
      <c r="AK272"/>
    </row>
    <row r="273" spans="1:37" s="20" customFormat="1" ht="15" customHeight="1">
      <c r="A273" s="245">
        <v>7</v>
      </c>
      <c r="B273" s="56" t="s">
        <v>602</v>
      </c>
      <c r="C273" s="50"/>
      <c r="D273" s="50"/>
      <c r="E273" s="246">
        <v>14</v>
      </c>
      <c r="F273" s="23"/>
      <c r="G273" s="247">
        <f>E273/E278*100</f>
        <v>3.0837004405286343</v>
      </c>
      <c r="H273" s="50"/>
      <c r="I273" s="50"/>
      <c r="J273" s="2340"/>
      <c r="K273" s="50"/>
      <c r="L273" s="245">
        <v>7</v>
      </c>
      <c r="M273" s="50" t="s">
        <v>276</v>
      </c>
      <c r="N273" s="50"/>
      <c r="O273" s="50"/>
      <c r="P273" s="246">
        <v>9</v>
      </c>
      <c r="Q273" s="23"/>
      <c r="R273" s="247">
        <f>SUM(P273/P278*100)</f>
        <v>2.0881670533642689</v>
      </c>
      <c r="S273" s="3"/>
      <c r="T273" s="3"/>
      <c r="U273" s="3"/>
      <c r="V273"/>
      <c r="W273"/>
      <c r="X273"/>
      <c r="Y273"/>
      <c r="Z273"/>
      <c r="AA273"/>
      <c r="AB273"/>
      <c r="AC273"/>
      <c r="AD273"/>
      <c r="AE273"/>
      <c r="AF273"/>
      <c r="AG273"/>
      <c r="AH273"/>
      <c r="AI273"/>
      <c r="AJ273"/>
      <c r="AK273"/>
    </row>
    <row r="274" spans="1:37" s="20" customFormat="1" ht="15" customHeight="1">
      <c r="A274" s="245">
        <v>8</v>
      </c>
      <c r="B274" s="50" t="s">
        <v>276</v>
      </c>
      <c r="C274" s="248"/>
      <c r="D274" s="248"/>
      <c r="E274" s="246">
        <v>10</v>
      </c>
      <c r="F274" s="23"/>
      <c r="G274" s="247">
        <f>E274/E278*100</f>
        <v>2.2026431718061676</v>
      </c>
      <c r="H274" s="50"/>
      <c r="I274" s="50"/>
      <c r="J274" s="2340"/>
      <c r="K274" s="50"/>
      <c r="L274" s="245">
        <v>8</v>
      </c>
      <c r="M274" s="248" t="s">
        <v>602</v>
      </c>
      <c r="N274" s="248"/>
      <c r="O274" s="248"/>
      <c r="P274" s="246">
        <v>9</v>
      </c>
      <c r="Q274" s="23"/>
      <c r="R274" s="247">
        <f>SUM(P274/P278*100)</f>
        <v>2.0881670533642689</v>
      </c>
      <c r="S274" s="3"/>
      <c r="T274" s="3"/>
      <c r="U274" s="3"/>
      <c r="V274"/>
      <c r="W274"/>
      <c r="X274"/>
      <c r="Y274"/>
      <c r="Z274"/>
      <c r="AA274"/>
      <c r="AB274"/>
      <c r="AC274"/>
      <c r="AD274"/>
      <c r="AE274"/>
      <c r="AF274"/>
      <c r="AG274"/>
      <c r="AH274"/>
      <c r="AI274"/>
      <c r="AJ274"/>
      <c r="AK274"/>
    </row>
    <row r="275" spans="1:37" s="20" customFormat="1" ht="15" customHeight="1">
      <c r="A275" s="245">
        <v>9</v>
      </c>
      <c r="B275" s="2346" t="s">
        <v>248</v>
      </c>
      <c r="C275" s="2339"/>
      <c r="D275" s="2339"/>
      <c r="E275" s="246">
        <v>10</v>
      </c>
      <c r="F275" s="23"/>
      <c r="G275" s="247">
        <f>E275/E278*100</f>
        <v>2.2026431718061676</v>
      </c>
      <c r="H275" s="50"/>
      <c r="I275" s="50"/>
      <c r="J275" s="2340"/>
      <c r="K275" s="50"/>
      <c r="L275" s="245">
        <v>9</v>
      </c>
      <c r="M275" s="50" t="s">
        <v>274</v>
      </c>
      <c r="N275" s="50"/>
      <c r="O275" s="50"/>
      <c r="P275" s="246">
        <v>8</v>
      </c>
      <c r="Q275" s="23"/>
      <c r="R275" s="247">
        <f>SUM(P275/P278*100)</f>
        <v>1.8561484918793503</v>
      </c>
      <c r="S275" s="3"/>
      <c r="T275" s="3"/>
      <c r="U275" s="3"/>
      <c r="V275"/>
      <c r="W275"/>
      <c r="X275"/>
      <c r="Y275"/>
      <c r="Z275"/>
      <c r="AA275"/>
      <c r="AB275"/>
      <c r="AC275"/>
      <c r="AD275"/>
      <c r="AE275"/>
      <c r="AF275"/>
      <c r="AG275"/>
      <c r="AH275"/>
      <c r="AI275"/>
      <c r="AJ275"/>
      <c r="AK275"/>
    </row>
    <row r="276" spans="1:37" s="20" customFormat="1" ht="15" customHeight="1">
      <c r="A276" s="245">
        <v>10</v>
      </c>
      <c r="B276" s="2346" t="s">
        <v>274</v>
      </c>
      <c r="C276" s="2339"/>
      <c r="D276" s="2339"/>
      <c r="E276" s="246">
        <v>7</v>
      </c>
      <c r="F276" s="23"/>
      <c r="G276" s="247">
        <f>E276/E278*100</f>
        <v>1.5418502202643172</v>
      </c>
      <c r="H276" s="50"/>
      <c r="I276" s="50"/>
      <c r="J276" s="2340"/>
      <c r="K276" s="50"/>
      <c r="L276" s="245">
        <v>10</v>
      </c>
      <c r="M276" s="50" t="s">
        <v>275</v>
      </c>
      <c r="N276" s="50"/>
      <c r="O276" s="50"/>
      <c r="P276" s="246">
        <v>7</v>
      </c>
      <c r="Q276" s="23"/>
      <c r="R276" s="247">
        <f>SUM(P276/P278*100)</f>
        <v>1.6241299303944314</v>
      </c>
      <c r="S276" s="3"/>
      <c r="T276" s="3"/>
      <c r="U276" s="3"/>
      <c r="V276"/>
      <c r="W276"/>
      <c r="X276"/>
      <c r="Y276"/>
      <c r="Z276"/>
      <c r="AA276"/>
      <c r="AB276"/>
      <c r="AC276"/>
      <c r="AD276"/>
      <c r="AE276"/>
      <c r="AF276"/>
      <c r="AG276"/>
      <c r="AH276"/>
      <c r="AI276"/>
      <c r="AJ276"/>
      <c r="AK276"/>
    </row>
    <row r="277" spans="1:37" s="20" customFormat="1" ht="15" customHeight="1">
      <c r="A277" s="245"/>
      <c r="B277" s="639" t="s">
        <v>277</v>
      </c>
      <c r="C277" s="639"/>
      <c r="D277" s="639"/>
      <c r="E277" s="2345">
        <v>80</v>
      </c>
      <c r="F277" s="419"/>
      <c r="G277" s="640">
        <f>E277/E278*100</f>
        <v>17.621145374449341</v>
      </c>
      <c r="H277" s="50"/>
      <c r="I277" s="50"/>
      <c r="J277" s="2340"/>
      <c r="K277" s="50"/>
      <c r="L277" s="245"/>
      <c r="M277" s="639" t="s">
        <v>277</v>
      </c>
      <c r="N277" s="639"/>
      <c r="O277" s="639"/>
      <c r="P277" s="2345">
        <v>76</v>
      </c>
      <c r="Q277" s="419"/>
      <c r="R277" s="640">
        <f>SUM(P277/P278*100)</f>
        <v>17.633410672853827</v>
      </c>
      <c r="S277" s="3"/>
      <c r="T277" s="3"/>
      <c r="U277" s="3"/>
      <c r="V277"/>
      <c r="W277"/>
      <c r="X277"/>
      <c r="Y277"/>
      <c r="Z277"/>
      <c r="AA277"/>
      <c r="AB277"/>
      <c r="AC277"/>
      <c r="AD277"/>
      <c r="AE277"/>
      <c r="AF277"/>
      <c r="AG277"/>
      <c r="AH277"/>
      <c r="AI277"/>
      <c r="AJ277"/>
      <c r="AK277"/>
    </row>
    <row r="278" spans="1:37" s="20" customFormat="1" ht="15" customHeight="1">
      <c r="A278" s="245"/>
      <c r="B278" s="24" t="s">
        <v>278</v>
      </c>
      <c r="C278" s="249"/>
      <c r="D278" s="249"/>
      <c r="E278" s="250">
        <f>SUM(E267:E277)</f>
        <v>454</v>
      </c>
      <c r="F278" s="24"/>
      <c r="G278" s="2354">
        <v>1</v>
      </c>
      <c r="H278" s="249"/>
      <c r="I278" s="50"/>
      <c r="J278" s="239"/>
      <c r="K278" s="50"/>
      <c r="L278" s="245"/>
      <c r="M278" s="24" t="s">
        <v>278</v>
      </c>
      <c r="N278" s="249"/>
      <c r="O278" s="249"/>
      <c r="P278" s="250">
        <f>SUM(P267:P277)</f>
        <v>431</v>
      </c>
      <c r="Q278" s="24"/>
      <c r="R278" s="251">
        <v>1</v>
      </c>
      <c r="S278" s="3"/>
      <c r="T278" s="3"/>
      <c r="U278" s="3"/>
      <c r="V278"/>
      <c r="W278"/>
      <c r="X278"/>
      <c r="Y278"/>
      <c r="Z278"/>
      <c r="AA278"/>
      <c r="AB278"/>
      <c r="AC278"/>
      <c r="AD278"/>
      <c r="AE278"/>
      <c r="AF278"/>
      <c r="AG278"/>
      <c r="AH278"/>
      <c r="AI278"/>
      <c r="AJ278"/>
      <c r="AK278"/>
    </row>
    <row r="279" spans="1:37" s="20" customFormat="1" ht="15" customHeight="1" thickBot="1">
      <c r="A279" s="252"/>
      <c r="B279" s="253"/>
      <c r="C279" s="253"/>
      <c r="D279" s="253"/>
      <c r="E279" s="253"/>
      <c r="F279" s="253"/>
      <c r="G279" s="254"/>
      <c r="H279" s="50"/>
      <c r="I279" s="50"/>
      <c r="J279" s="50"/>
      <c r="K279" s="50"/>
      <c r="L279" s="252"/>
      <c r="M279" s="253"/>
      <c r="N279" s="253"/>
      <c r="O279" s="253"/>
      <c r="P279" s="253"/>
      <c r="Q279" s="253"/>
      <c r="R279" s="254"/>
      <c r="S279" s="3"/>
      <c r="T279" s="3"/>
      <c r="U279" s="3"/>
      <c r="V279"/>
      <c r="W279"/>
      <c r="X279"/>
      <c r="Y279"/>
      <c r="Z279"/>
      <c r="AA279"/>
      <c r="AB279"/>
      <c r="AC279"/>
      <c r="AD279"/>
      <c r="AE279"/>
      <c r="AF279"/>
      <c r="AG279"/>
      <c r="AH279"/>
      <c r="AI279"/>
      <c r="AJ279"/>
      <c r="AK279"/>
    </row>
    <row r="280" spans="1:37" s="20" customFormat="1" ht="15" customHeight="1" thickBot="1">
      <c r="A280" s="252"/>
      <c r="B280" s="253"/>
      <c r="C280" s="253"/>
      <c r="D280" s="253"/>
      <c r="E280" s="253"/>
      <c r="F280" s="253"/>
      <c r="G280" s="254"/>
      <c r="H280" s="50"/>
      <c r="I280" s="50"/>
      <c r="J280" s="50"/>
      <c r="K280" s="50"/>
      <c r="L280" s="252"/>
      <c r="M280" s="253"/>
      <c r="N280" s="253"/>
      <c r="O280" s="253"/>
      <c r="P280" s="253"/>
      <c r="Q280" s="253"/>
      <c r="R280" s="254"/>
      <c r="S280" s="3"/>
      <c r="T280" s="3"/>
      <c r="U280" s="3"/>
      <c r="V280"/>
      <c r="W280"/>
      <c r="X280"/>
      <c r="Y280"/>
      <c r="Z280"/>
      <c r="AA280"/>
      <c r="AB280"/>
      <c r="AC280"/>
      <c r="AD280"/>
      <c r="AE280"/>
      <c r="AF280"/>
      <c r="AG280"/>
      <c r="AH280"/>
      <c r="AI280"/>
      <c r="AJ280"/>
      <c r="AK280"/>
    </row>
    <row r="281" spans="1:37" s="20" customFormat="1" ht="15" customHeight="1" thickBot="1">
      <c r="A281" s="2347" t="s">
        <v>434</v>
      </c>
      <c r="B281" s="2348"/>
      <c r="C281" s="2348"/>
      <c r="D281" s="2348"/>
      <c r="E281" s="2348"/>
      <c r="F281" s="2348"/>
      <c r="G281" s="2349"/>
      <c r="H281" s="239"/>
      <c r="I281" s="239"/>
      <c r="J281" s="239"/>
      <c r="K281" s="239"/>
      <c r="L281" s="4749" t="s">
        <v>435</v>
      </c>
      <c r="M281" s="4750"/>
      <c r="N281" s="4750"/>
      <c r="O281" s="4750"/>
      <c r="P281" s="4750"/>
      <c r="Q281" s="4750"/>
      <c r="R281" s="4751"/>
      <c r="S281" s="3"/>
      <c r="T281" s="3"/>
      <c r="U281" s="3"/>
      <c r="V281"/>
      <c r="W281"/>
      <c r="X281"/>
      <c r="Y281"/>
      <c r="Z281"/>
      <c r="AA281"/>
      <c r="AB281"/>
      <c r="AC281"/>
      <c r="AD281"/>
      <c r="AE281"/>
      <c r="AF281"/>
      <c r="AG281"/>
      <c r="AH281"/>
      <c r="AI281"/>
      <c r="AJ281"/>
      <c r="AK281"/>
    </row>
    <row r="282" spans="1:37" s="20" customFormat="1" ht="15" customHeight="1">
      <c r="A282" s="240"/>
      <c r="B282" s="241"/>
      <c r="C282" s="241"/>
      <c r="D282" s="241"/>
      <c r="E282" s="242" t="s">
        <v>265</v>
      </c>
      <c r="F282" s="241"/>
      <c r="G282" s="243" t="s">
        <v>266</v>
      </c>
      <c r="H282" s="27"/>
      <c r="I282" s="50"/>
      <c r="J282" s="244"/>
      <c r="K282" s="27"/>
      <c r="L282" s="622"/>
      <c r="M282" s="623"/>
      <c r="N282" s="623"/>
      <c r="O282" s="623"/>
      <c r="P282" s="624" t="s">
        <v>265</v>
      </c>
      <c r="Q282" s="623"/>
      <c r="R282" s="625" t="s">
        <v>266</v>
      </c>
      <c r="S282" s="3"/>
      <c r="T282" s="3"/>
      <c r="U282" s="3"/>
      <c r="V282"/>
      <c r="W282"/>
      <c r="X282"/>
      <c r="Y282"/>
      <c r="Z282"/>
      <c r="AA282"/>
      <c r="AB282"/>
      <c r="AC282"/>
      <c r="AD282"/>
      <c r="AE282"/>
      <c r="AF282"/>
      <c r="AG282"/>
      <c r="AH282"/>
      <c r="AI282"/>
      <c r="AJ282"/>
      <c r="AK282"/>
    </row>
    <row r="283" spans="1:37" s="20" customFormat="1" ht="15" customHeight="1">
      <c r="A283" s="245">
        <v>1</v>
      </c>
      <c r="B283" s="50" t="s">
        <v>524</v>
      </c>
      <c r="C283" s="50"/>
      <c r="D283" s="50"/>
      <c r="E283" s="246">
        <v>132</v>
      </c>
      <c r="F283" s="23"/>
      <c r="G283" s="247">
        <f>E283/E294*100</f>
        <v>29.268292682926827</v>
      </c>
      <c r="H283" s="50"/>
      <c r="I283" s="50"/>
      <c r="J283" s="2340"/>
      <c r="K283" s="50"/>
      <c r="L283" s="245">
        <v>1</v>
      </c>
      <c r="M283" s="50" t="s">
        <v>267</v>
      </c>
      <c r="N283" s="50"/>
      <c r="O283" s="50"/>
      <c r="P283" s="246">
        <v>125</v>
      </c>
      <c r="Q283" s="23"/>
      <c r="R283" s="247">
        <f>P283/P294*100</f>
        <v>28.08988764044944</v>
      </c>
      <c r="S283" s="3"/>
      <c r="T283" s="3"/>
      <c r="U283" s="3"/>
      <c r="V283"/>
      <c r="W283"/>
      <c r="X283"/>
      <c r="Y283"/>
      <c r="Z283"/>
      <c r="AA283"/>
      <c r="AB283"/>
      <c r="AC283"/>
      <c r="AD283"/>
      <c r="AE283"/>
      <c r="AF283"/>
      <c r="AG283"/>
      <c r="AH283"/>
      <c r="AI283"/>
      <c r="AJ283"/>
      <c r="AK283"/>
    </row>
    <row r="284" spans="1:37" s="20" customFormat="1" ht="15" customHeight="1">
      <c r="A284" s="245">
        <v>2</v>
      </c>
      <c r="B284" s="50" t="s">
        <v>523</v>
      </c>
      <c r="C284" s="50"/>
      <c r="D284" s="50"/>
      <c r="E284" s="246">
        <v>118</v>
      </c>
      <c r="F284" s="23"/>
      <c r="G284" s="247">
        <f>E284/E294*100</f>
        <v>26.164079822616408</v>
      </c>
      <c r="H284" s="50"/>
      <c r="I284" s="50"/>
      <c r="J284" s="2340"/>
      <c r="K284" s="50"/>
      <c r="L284" s="245">
        <v>2</v>
      </c>
      <c r="M284" s="50" t="s">
        <v>268</v>
      </c>
      <c r="N284" s="50"/>
      <c r="O284" s="50"/>
      <c r="P284" s="246">
        <v>121</v>
      </c>
      <c r="Q284" s="23"/>
      <c r="R284" s="247">
        <f>P284/P294*100</f>
        <v>27.191011235955052</v>
      </c>
      <c r="S284" s="3"/>
      <c r="T284" s="3"/>
      <c r="U284" s="3"/>
      <c r="V284"/>
      <c r="W284"/>
      <c r="X284"/>
      <c r="Y284"/>
      <c r="Z284"/>
      <c r="AA284"/>
      <c r="AB284"/>
      <c r="AC284"/>
      <c r="AD284"/>
      <c r="AE284"/>
      <c r="AF284"/>
      <c r="AG284"/>
      <c r="AH284"/>
      <c r="AI284"/>
      <c r="AJ284"/>
      <c r="AK284"/>
    </row>
    <row r="285" spans="1:37" s="20" customFormat="1" ht="17.45" customHeight="1">
      <c r="A285" s="245">
        <v>3</v>
      </c>
      <c r="B285" s="50" t="s">
        <v>269</v>
      </c>
      <c r="C285" s="50"/>
      <c r="D285" s="50"/>
      <c r="E285" s="246">
        <v>29</v>
      </c>
      <c r="F285" s="23"/>
      <c r="G285" s="247">
        <f>E285/E294*100</f>
        <v>6.4301552106430151</v>
      </c>
      <c r="H285" s="50"/>
      <c r="I285" s="50"/>
      <c r="J285" s="2340"/>
      <c r="K285" s="50"/>
      <c r="L285" s="245">
        <v>3</v>
      </c>
      <c r="M285" s="50" t="s">
        <v>269</v>
      </c>
      <c r="N285" s="50"/>
      <c r="O285" s="50"/>
      <c r="P285" s="246">
        <v>25</v>
      </c>
      <c r="Q285" s="23"/>
      <c r="R285" s="247">
        <f>P285/P294*100</f>
        <v>5.6179775280898872</v>
      </c>
      <c r="S285" s="3"/>
      <c r="T285" s="3"/>
      <c r="U285" s="3"/>
      <c r="V285"/>
      <c r="W285"/>
      <c r="X285"/>
      <c r="Y285"/>
      <c r="Z285"/>
      <c r="AA285"/>
      <c r="AB285"/>
      <c r="AC285"/>
      <c r="AD285"/>
      <c r="AE285"/>
      <c r="AF285"/>
      <c r="AG285"/>
      <c r="AH285"/>
      <c r="AI285"/>
      <c r="AJ285"/>
      <c r="AK285"/>
    </row>
    <row r="286" spans="1:37" s="20" customFormat="1" ht="18" customHeight="1">
      <c r="A286" s="245">
        <v>4</v>
      </c>
      <c r="B286" s="50" t="s">
        <v>270</v>
      </c>
      <c r="C286" s="50"/>
      <c r="D286" s="50"/>
      <c r="E286" s="246">
        <v>21</v>
      </c>
      <c r="F286" s="23"/>
      <c r="G286" s="247">
        <f>E286/E294*100</f>
        <v>4.6563192904656319</v>
      </c>
      <c r="H286" s="50"/>
      <c r="I286" s="50"/>
      <c r="J286" s="2340"/>
      <c r="K286" s="50"/>
      <c r="L286" s="245">
        <v>4</v>
      </c>
      <c r="M286" s="50" t="s">
        <v>491</v>
      </c>
      <c r="N286" s="23"/>
      <c r="O286" s="23"/>
      <c r="P286" s="246">
        <v>23</v>
      </c>
      <c r="Q286" s="23"/>
      <c r="R286" s="247">
        <f>P286/P294*100</f>
        <v>5.1685393258426959</v>
      </c>
      <c r="S286" s="3"/>
      <c r="T286" s="3"/>
      <c r="U286" s="3"/>
      <c r="V286"/>
      <c r="W286"/>
      <c r="X286"/>
      <c r="Y286"/>
      <c r="Z286"/>
      <c r="AA286"/>
      <c r="AB286"/>
      <c r="AC286"/>
      <c r="AD286"/>
      <c r="AE286"/>
      <c r="AF286"/>
      <c r="AG286"/>
      <c r="AH286"/>
      <c r="AI286"/>
      <c r="AJ286"/>
      <c r="AK286"/>
    </row>
    <row r="287" spans="1:37" ht="18.75" customHeight="1">
      <c r="A287" s="245">
        <v>5</v>
      </c>
      <c r="B287" s="50" t="s">
        <v>271</v>
      </c>
      <c r="C287" s="50"/>
      <c r="D287" s="50"/>
      <c r="E287" s="246">
        <v>18</v>
      </c>
      <c r="F287" s="23"/>
      <c r="G287" s="247">
        <f>E287/E294*100</f>
        <v>3.9911308203991127</v>
      </c>
      <c r="H287" s="50"/>
      <c r="I287" s="50"/>
      <c r="J287" s="2340"/>
      <c r="K287" s="50"/>
      <c r="L287" s="245">
        <v>5</v>
      </c>
      <c r="M287" s="50" t="s">
        <v>271</v>
      </c>
      <c r="N287" s="50"/>
      <c r="O287" s="50"/>
      <c r="P287" s="246">
        <v>19</v>
      </c>
      <c r="Q287" s="23"/>
      <c r="R287" s="247">
        <f>P287/P294*100</f>
        <v>4.2696629213483144</v>
      </c>
    </row>
    <row r="288" spans="1:37">
      <c r="A288" s="245">
        <v>6</v>
      </c>
      <c r="B288" s="50" t="s">
        <v>273</v>
      </c>
      <c r="C288" s="50"/>
      <c r="D288" s="50"/>
      <c r="E288" s="246">
        <v>14</v>
      </c>
      <c r="F288" s="23"/>
      <c r="G288" s="247">
        <f>E288/E294*100</f>
        <v>3.1042128603104215</v>
      </c>
      <c r="H288" s="50"/>
      <c r="I288" s="50"/>
      <c r="J288" s="2340"/>
      <c r="K288" s="50"/>
      <c r="L288" s="245">
        <v>6</v>
      </c>
      <c r="M288" s="50" t="s">
        <v>273</v>
      </c>
      <c r="N288" s="50"/>
      <c r="O288" s="50"/>
      <c r="P288" s="246">
        <v>18</v>
      </c>
      <c r="Q288" s="23"/>
      <c r="R288" s="247">
        <f>P288/P294*100</f>
        <v>4.0449438202247192</v>
      </c>
    </row>
    <row r="289" spans="1:37" ht="12.75" customHeight="1">
      <c r="A289" s="245">
        <v>7</v>
      </c>
      <c r="B289" s="3" t="s">
        <v>602</v>
      </c>
      <c r="C289" s="50"/>
      <c r="D289" s="50"/>
      <c r="E289" s="246">
        <v>12</v>
      </c>
      <c r="F289" s="23"/>
      <c r="G289" s="247">
        <f>E289/E294*100</f>
        <v>2.6607538802660753</v>
      </c>
      <c r="H289" s="50"/>
      <c r="I289" s="50"/>
      <c r="J289" s="2340"/>
      <c r="K289" s="50"/>
      <c r="L289" s="245">
        <v>7</v>
      </c>
      <c r="M289" s="50" t="s">
        <v>276</v>
      </c>
      <c r="N289" s="50"/>
      <c r="O289" s="50"/>
      <c r="P289" s="246">
        <v>9</v>
      </c>
      <c r="Q289" s="23"/>
      <c r="R289" s="247">
        <f>P289/P294*100</f>
        <v>2.0224719101123596</v>
      </c>
    </row>
    <row r="290" spans="1:37">
      <c r="A290" s="245">
        <v>8</v>
      </c>
      <c r="B290" s="50" t="s">
        <v>276</v>
      </c>
      <c r="C290" s="248"/>
      <c r="D290" s="248"/>
      <c r="E290" s="246">
        <v>10</v>
      </c>
      <c r="F290" s="23"/>
      <c r="G290" s="247">
        <f>E290/E294*100</f>
        <v>2.2172949002217295</v>
      </c>
      <c r="H290" s="50"/>
      <c r="I290" s="50"/>
      <c r="J290" s="2340"/>
      <c r="K290" s="50"/>
      <c r="L290" s="245">
        <v>8</v>
      </c>
      <c r="M290" s="248" t="s">
        <v>274</v>
      </c>
      <c r="N290" s="248"/>
      <c r="O290" s="248"/>
      <c r="P290" s="246">
        <v>8</v>
      </c>
      <c r="Q290" s="23"/>
      <c r="R290" s="247">
        <f>P290/P294*100</f>
        <v>1.7977528089887642</v>
      </c>
    </row>
    <row r="291" spans="1:37">
      <c r="A291" s="245">
        <v>9</v>
      </c>
      <c r="B291" s="2346" t="s">
        <v>483</v>
      </c>
      <c r="C291" s="2339"/>
      <c r="D291" s="2339"/>
      <c r="E291" s="246">
        <v>10</v>
      </c>
      <c r="F291" s="23"/>
      <c r="G291" s="247">
        <f>E291/E294*100</f>
        <v>2.2172949002217295</v>
      </c>
      <c r="H291" s="50"/>
      <c r="I291" s="50"/>
      <c r="J291" s="2340"/>
      <c r="K291" s="50"/>
      <c r="L291" s="245">
        <v>9</v>
      </c>
      <c r="M291" s="50" t="s">
        <v>275</v>
      </c>
      <c r="N291" s="50"/>
      <c r="O291" s="50"/>
      <c r="P291" s="246">
        <v>8</v>
      </c>
      <c r="Q291" s="23"/>
      <c r="R291" s="247">
        <f>P291/P294*100</f>
        <v>1.7977528089887642</v>
      </c>
    </row>
    <row r="292" spans="1:37">
      <c r="A292" s="245">
        <v>10</v>
      </c>
      <c r="B292" s="2346" t="s">
        <v>274</v>
      </c>
      <c r="C292" s="2339"/>
      <c r="D292" s="2339"/>
      <c r="E292" s="246">
        <v>8</v>
      </c>
      <c r="F292" s="23"/>
      <c r="G292" s="247">
        <f>E292/E294*100</f>
        <v>1.7738359201773837</v>
      </c>
      <c r="H292" s="50"/>
      <c r="I292" s="50"/>
      <c r="J292" s="2340"/>
      <c r="K292" s="50"/>
      <c r="L292" s="245">
        <v>10</v>
      </c>
      <c r="M292" s="50" t="s">
        <v>492</v>
      </c>
      <c r="N292" s="50"/>
      <c r="O292" s="50"/>
      <c r="P292" s="246">
        <v>8</v>
      </c>
      <c r="Q292" s="23"/>
      <c r="R292" s="247">
        <f>P292/P294*100</f>
        <v>1.7977528089887642</v>
      </c>
    </row>
    <row r="293" spans="1:37" ht="12.75" customHeight="1">
      <c r="A293" s="245"/>
      <c r="B293" s="639" t="s">
        <v>277</v>
      </c>
      <c r="C293" s="639"/>
      <c r="D293" s="639"/>
      <c r="E293" s="2345">
        <v>79</v>
      </c>
      <c r="F293" s="419"/>
      <c r="G293" s="640">
        <f>E293/E294*100</f>
        <v>17.516629711751662</v>
      </c>
      <c r="H293" s="50"/>
      <c r="I293" s="50"/>
      <c r="J293" s="2340"/>
      <c r="K293" s="50"/>
      <c r="L293" s="448"/>
      <c r="M293" s="639" t="s">
        <v>277</v>
      </c>
      <c r="N293" s="639"/>
      <c r="O293" s="639"/>
      <c r="P293" s="2345">
        <v>81</v>
      </c>
      <c r="Q293" s="419"/>
      <c r="R293" s="247">
        <f>P293/P294*100</f>
        <v>18.202247191011235</v>
      </c>
    </row>
    <row r="294" spans="1:37" ht="12.75" customHeight="1">
      <c r="A294" s="245"/>
      <c r="B294" s="24" t="s">
        <v>278</v>
      </c>
      <c r="C294" s="249"/>
      <c r="D294" s="249"/>
      <c r="E294" s="250">
        <v>451</v>
      </c>
      <c r="F294" s="24"/>
      <c r="G294" s="2354">
        <v>1</v>
      </c>
      <c r="H294" s="249"/>
      <c r="I294" s="50"/>
      <c r="J294" s="239"/>
      <c r="K294" s="50"/>
      <c r="L294" s="245"/>
      <c r="M294" s="24" t="s">
        <v>278</v>
      </c>
      <c r="N294" s="249"/>
      <c r="O294" s="249"/>
      <c r="P294" s="250">
        <v>445</v>
      </c>
      <c r="Q294" s="24"/>
      <c r="R294" s="2354">
        <v>1</v>
      </c>
    </row>
    <row r="295" spans="1:37" ht="12.75" customHeight="1" thickBot="1">
      <c r="A295" s="252"/>
      <c r="B295" s="253"/>
      <c r="C295" s="253"/>
      <c r="D295" s="253"/>
      <c r="E295" s="253"/>
      <c r="F295" s="253"/>
      <c r="G295" s="254"/>
      <c r="H295" s="50"/>
      <c r="I295" s="50"/>
      <c r="J295" s="50"/>
      <c r="K295" s="50"/>
      <c r="L295" s="252"/>
      <c r="M295" s="253"/>
      <c r="N295" s="253"/>
      <c r="O295" s="253"/>
      <c r="P295" s="253"/>
      <c r="Q295" s="253"/>
      <c r="R295" s="254"/>
    </row>
    <row r="296" spans="1:37" ht="12.75" customHeight="1" thickBot="1">
      <c r="A296" s="708"/>
      <c r="B296" s="709"/>
      <c r="C296" s="709"/>
      <c r="D296" s="709"/>
      <c r="E296" s="709"/>
      <c r="F296" s="709"/>
      <c r="G296" s="709"/>
      <c r="H296" s="709"/>
      <c r="I296" s="709"/>
      <c r="J296" s="709"/>
      <c r="K296" s="709"/>
      <c r="L296" s="709"/>
      <c r="M296" s="709"/>
      <c r="N296" s="709"/>
      <c r="O296" s="709"/>
      <c r="P296" s="709"/>
      <c r="Q296" s="709"/>
      <c r="R296" s="709"/>
      <c r="S296" s="709"/>
      <c r="T296" s="709"/>
      <c r="U296" s="238"/>
      <c r="V296" s="20"/>
      <c r="W296" s="20"/>
      <c r="X296" s="20"/>
      <c r="Y296" s="20"/>
      <c r="Z296" s="20"/>
      <c r="AA296" s="20"/>
      <c r="AB296" s="20"/>
      <c r="AC296" s="20"/>
      <c r="AD296" s="20"/>
      <c r="AE296" s="20"/>
      <c r="AF296" s="20"/>
      <c r="AG296" s="20"/>
      <c r="AH296" s="20"/>
      <c r="AI296" s="20"/>
      <c r="AJ296" s="20"/>
      <c r="AK296" s="20"/>
    </row>
    <row r="297" spans="1:37" ht="12.75" customHeight="1" thickBot="1">
      <c r="A297" s="2347" t="s">
        <v>490</v>
      </c>
      <c r="B297" s="2348"/>
      <c r="C297" s="2348"/>
      <c r="D297" s="2348"/>
      <c r="E297" s="2348"/>
      <c r="F297" s="2348"/>
      <c r="G297" s="2349"/>
      <c r="H297" s="239"/>
      <c r="I297" s="239"/>
      <c r="J297" s="239"/>
      <c r="K297" s="239"/>
      <c r="L297" s="4749" t="s">
        <v>487</v>
      </c>
      <c r="M297" s="4750"/>
      <c r="N297" s="4750"/>
      <c r="O297" s="4750"/>
      <c r="P297" s="4750"/>
      <c r="Q297" s="4750"/>
      <c r="R297" s="4751"/>
      <c r="S297" s="709"/>
      <c r="T297" s="709"/>
      <c r="U297" s="238"/>
      <c r="V297" s="20"/>
      <c r="W297" s="20"/>
      <c r="X297" s="20"/>
      <c r="Y297" s="20"/>
      <c r="Z297" s="20"/>
      <c r="AA297" s="20"/>
      <c r="AB297" s="20"/>
      <c r="AC297" s="20"/>
      <c r="AD297" s="20"/>
      <c r="AE297" s="20"/>
      <c r="AF297" s="20"/>
      <c r="AG297" s="20"/>
      <c r="AH297" s="20"/>
      <c r="AI297" s="20"/>
      <c r="AJ297" s="20"/>
      <c r="AK297" s="20"/>
    </row>
    <row r="298" spans="1:37" ht="12.75" customHeight="1">
      <c r="A298" s="240"/>
      <c r="B298" s="241"/>
      <c r="C298" s="241"/>
      <c r="D298" s="241"/>
      <c r="E298" s="242" t="s">
        <v>265</v>
      </c>
      <c r="F298" s="241"/>
      <c r="G298" s="243" t="s">
        <v>266</v>
      </c>
      <c r="H298" s="27"/>
      <c r="I298" s="50"/>
      <c r="J298" s="244"/>
      <c r="K298" s="27"/>
      <c r="L298" s="622"/>
      <c r="M298" s="623"/>
      <c r="N298" s="623"/>
      <c r="O298" s="623"/>
      <c r="P298" s="624" t="s">
        <v>265</v>
      </c>
      <c r="Q298" s="623"/>
      <c r="R298" s="625" t="s">
        <v>266</v>
      </c>
      <c r="S298" s="709"/>
      <c r="T298" s="709"/>
      <c r="U298" s="238"/>
      <c r="V298" s="20"/>
      <c r="W298" s="20"/>
      <c r="X298" s="20"/>
      <c r="Y298" s="20"/>
      <c r="Z298" s="20"/>
      <c r="AA298" s="20"/>
      <c r="AB298" s="20"/>
      <c r="AC298" s="20"/>
      <c r="AD298" s="20"/>
      <c r="AE298" s="20"/>
      <c r="AF298" s="20"/>
      <c r="AG298" s="20"/>
      <c r="AH298" s="20"/>
      <c r="AI298" s="20"/>
      <c r="AJ298" s="20"/>
      <c r="AK298" s="20"/>
    </row>
    <row r="299" spans="1:37" ht="12.75" customHeight="1">
      <c r="A299" s="245">
        <v>1</v>
      </c>
      <c r="B299" s="50" t="s">
        <v>524</v>
      </c>
      <c r="C299" s="50"/>
      <c r="D299" s="50"/>
      <c r="E299" s="246">
        <v>128</v>
      </c>
      <c r="F299" s="23"/>
      <c r="G299" s="247">
        <f>SUM(E299/E310*100)</f>
        <v>29.290617848970253</v>
      </c>
      <c r="H299" s="50"/>
      <c r="I299" s="50"/>
      <c r="J299" s="2340"/>
      <c r="K299" s="50"/>
      <c r="L299" s="245">
        <v>1</v>
      </c>
      <c r="M299" s="50" t="s">
        <v>267</v>
      </c>
      <c r="N299" s="50"/>
      <c r="O299" s="50"/>
      <c r="P299" s="246">
        <v>127</v>
      </c>
      <c r="Q299" s="23"/>
      <c r="R299" s="247">
        <f>SUM(P299/P310*100)</f>
        <v>28.475336322869953</v>
      </c>
      <c r="S299" s="709"/>
      <c r="T299" s="709"/>
      <c r="U299" s="238"/>
      <c r="V299" s="20"/>
      <c r="W299" s="20"/>
      <c r="X299" s="20"/>
      <c r="Y299" s="20"/>
      <c r="Z299" s="20"/>
      <c r="AA299" s="20"/>
      <c r="AB299" s="20"/>
      <c r="AC299" s="20"/>
      <c r="AD299" s="20"/>
      <c r="AE299" s="20"/>
      <c r="AF299" s="20"/>
      <c r="AG299" s="20"/>
      <c r="AH299" s="20"/>
      <c r="AI299" s="20"/>
      <c r="AJ299" s="20"/>
      <c r="AK299" s="20"/>
    </row>
    <row r="300" spans="1:37" ht="12.75" customHeight="1">
      <c r="A300" s="245">
        <v>2</v>
      </c>
      <c r="B300" s="50" t="s">
        <v>523</v>
      </c>
      <c r="C300" s="50"/>
      <c r="D300" s="50"/>
      <c r="E300" s="246">
        <v>117</v>
      </c>
      <c r="F300" s="23"/>
      <c r="G300" s="247">
        <f>SUM(E300/E310*100)</f>
        <v>26.773455377574372</v>
      </c>
      <c r="H300" s="50"/>
      <c r="I300" s="50"/>
      <c r="J300" s="2340"/>
      <c r="K300" s="50"/>
      <c r="L300" s="245">
        <v>2</v>
      </c>
      <c r="M300" s="50" t="s">
        <v>268</v>
      </c>
      <c r="N300" s="50"/>
      <c r="O300" s="50"/>
      <c r="P300" s="246">
        <v>119</v>
      </c>
      <c r="Q300" s="23"/>
      <c r="R300" s="247">
        <f>SUM(P300/P310*100)</f>
        <v>26.681614349775785</v>
      </c>
      <c r="S300" s="709"/>
      <c r="T300" s="709"/>
      <c r="U300" s="238"/>
      <c r="V300" s="20"/>
      <c r="W300" s="20"/>
      <c r="X300" s="20"/>
      <c r="Y300" s="20"/>
      <c r="Z300" s="20"/>
      <c r="AA300" s="20"/>
      <c r="AB300" s="20"/>
      <c r="AC300" s="20"/>
      <c r="AD300" s="20"/>
      <c r="AE300" s="20"/>
      <c r="AF300" s="20"/>
      <c r="AG300" s="20"/>
      <c r="AH300" s="20"/>
      <c r="AI300" s="20"/>
      <c r="AJ300" s="20"/>
      <c r="AK300" s="20"/>
    </row>
    <row r="301" spans="1:37" ht="12.75" customHeight="1">
      <c r="A301" s="245">
        <v>3</v>
      </c>
      <c r="B301" s="50" t="s">
        <v>269</v>
      </c>
      <c r="C301" s="50"/>
      <c r="D301" s="50"/>
      <c r="E301" s="246">
        <v>29</v>
      </c>
      <c r="F301" s="23"/>
      <c r="G301" s="247">
        <f>SUM(E301/E310*100)</f>
        <v>6.6361556064073222</v>
      </c>
      <c r="H301" s="50"/>
      <c r="I301" s="50"/>
      <c r="J301" s="2340"/>
      <c r="K301" s="50"/>
      <c r="L301" s="245">
        <v>3</v>
      </c>
      <c r="M301" s="50" t="s">
        <v>269</v>
      </c>
      <c r="N301" s="50"/>
      <c r="O301" s="50"/>
      <c r="P301" s="246">
        <v>26</v>
      </c>
      <c r="Q301" s="23"/>
      <c r="R301" s="247">
        <f>SUM(P301/P310*100)</f>
        <v>5.8295964125560538</v>
      </c>
      <c r="S301" s="709"/>
      <c r="T301" s="709"/>
      <c r="U301" s="238"/>
      <c r="V301" s="20"/>
      <c r="W301" s="20"/>
      <c r="X301" s="20"/>
      <c r="Y301" s="20"/>
      <c r="Z301" s="20"/>
      <c r="AA301" s="20"/>
      <c r="AB301" s="20"/>
      <c r="AC301" s="20"/>
      <c r="AD301" s="20"/>
      <c r="AE301" s="20"/>
      <c r="AF301" s="20"/>
      <c r="AG301" s="20"/>
      <c r="AH301" s="20"/>
      <c r="AI301" s="20"/>
      <c r="AJ301" s="20"/>
      <c r="AK301" s="20"/>
    </row>
    <row r="302" spans="1:37" ht="12.75" customHeight="1">
      <c r="A302" s="245">
        <v>4</v>
      </c>
      <c r="B302" s="50" t="s">
        <v>270</v>
      </c>
      <c r="C302" s="50"/>
      <c r="D302" s="50"/>
      <c r="E302" s="246">
        <v>21</v>
      </c>
      <c r="F302" s="23"/>
      <c r="G302" s="247">
        <f>SUM(E302/E310*100)</f>
        <v>4.805491990846682</v>
      </c>
      <c r="H302" s="50"/>
      <c r="I302" s="50"/>
      <c r="J302" s="2340"/>
      <c r="K302" s="50"/>
      <c r="L302" s="245">
        <v>4</v>
      </c>
      <c r="M302" s="50" t="s">
        <v>491</v>
      </c>
      <c r="N302" s="23"/>
      <c r="O302" s="23"/>
      <c r="P302" s="246">
        <v>23</v>
      </c>
      <c r="Q302" s="23"/>
      <c r="R302" s="247">
        <f>SUM(P302/P310*100)</f>
        <v>5.1569506726457401</v>
      </c>
      <c r="S302" s="709"/>
      <c r="T302" s="709"/>
      <c r="U302" s="238"/>
      <c r="V302" s="20"/>
      <c r="W302" s="20"/>
      <c r="X302" s="20"/>
      <c r="Y302" s="20"/>
      <c r="Z302" s="20"/>
      <c r="AA302" s="20"/>
      <c r="AB302" s="20"/>
      <c r="AC302" s="20"/>
      <c r="AD302" s="20"/>
      <c r="AE302" s="20"/>
      <c r="AF302" s="20"/>
      <c r="AG302" s="20"/>
      <c r="AH302" s="20"/>
      <c r="AI302" s="20"/>
      <c r="AJ302" s="20"/>
      <c r="AK302" s="20"/>
    </row>
    <row r="303" spans="1:37" ht="21.2" customHeight="1">
      <c r="A303" s="245">
        <v>5</v>
      </c>
      <c r="B303" s="50" t="s">
        <v>271</v>
      </c>
      <c r="C303" s="50"/>
      <c r="D303" s="50"/>
      <c r="E303" s="246">
        <v>17</v>
      </c>
      <c r="F303" s="23"/>
      <c r="G303" s="247">
        <f>SUM(E303/E310*100)</f>
        <v>3.8901601830663615</v>
      </c>
      <c r="H303" s="50"/>
      <c r="I303" s="50"/>
      <c r="J303" s="2340"/>
      <c r="K303" s="50"/>
      <c r="L303" s="245">
        <v>5</v>
      </c>
      <c r="M303" s="50" t="s">
        <v>271</v>
      </c>
      <c r="N303" s="50"/>
      <c r="O303" s="50"/>
      <c r="P303" s="246">
        <v>19</v>
      </c>
      <c r="Q303" s="23"/>
      <c r="R303" s="247">
        <f>SUM(P303/P310*100)</f>
        <v>4.2600896860986541</v>
      </c>
      <c r="S303" s="709"/>
      <c r="T303" s="709"/>
      <c r="U303" s="238"/>
      <c r="V303" s="20"/>
      <c r="W303" s="20"/>
      <c r="X303" s="20"/>
      <c r="Y303" s="20"/>
      <c r="Z303" s="20"/>
      <c r="AA303" s="20"/>
      <c r="AB303" s="20"/>
      <c r="AC303" s="20"/>
      <c r="AD303" s="20"/>
      <c r="AE303" s="20"/>
      <c r="AF303" s="20"/>
      <c r="AG303" s="20"/>
      <c r="AH303" s="20"/>
      <c r="AI303" s="20"/>
      <c r="AJ303" s="20"/>
      <c r="AK303" s="20"/>
    </row>
    <row r="304" spans="1:37" ht="14.25" customHeight="1">
      <c r="A304" s="245">
        <v>6</v>
      </c>
      <c r="B304" s="50" t="s">
        <v>273</v>
      </c>
      <c r="C304" s="50"/>
      <c r="D304" s="50"/>
      <c r="E304" s="246">
        <v>14</v>
      </c>
      <c r="F304" s="23"/>
      <c r="G304" s="247">
        <f>SUM(E304/E310*100)</f>
        <v>3.2036613272311212</v>
      </c>
      <c r="H304" s="50"/>
      <c r="I304" s="50"/>
      <c r="J304" s="2340"/>
      <c r="K304" s="50"/>
      <c r="L304" s="245">
        <v>6</v>
      </c>
      <c r="M304" s="50" t="s">
        <v>273</v>
      </c>
      <c r="N304" s="50"/>
      <c r="O304" s="50"/>
      <c r="P304" s="246">
        <v>18</v>
      </c>
      <c r="Q304" s="23"/>
      <c r="R304" s="247">
        <f>SUM(P304/P310*100)</f>
        <v>4.0358744394618835</v>
      </c>
      <c r="S304" s="709"/>
      <c r="T304" s="709"/>
      <c r="U304" s="238"/>
      <c r="V304" s="20"/>
      <c r="W304" s="20"/>
      <c r="X304" s="20"/>
      <c r="Y304" s="20"/>
      <c r="Z304" s="20"/>
      <c r="AA304" s="20"/>
      <c r="AB304" s="20"/>
      <c r="AC304" s="20"/>
      <c r="AD304" s="20"/>
      <c r="AE304" s="20"/>
      <c r="AF304" s="20"/>
      <c r="AG304" s="20"/>
      <c r="AH304" s="20"/>
      <c r="AI304" s="20"/>
      <c r="AJ304" s="20"/>
      <c r="AK304" s="20"/>
    </row>
    <row r="305" spans="1:37" ht="38.25" customHeight="1">
      <c r="A305" s="245">
        <v>7</v>
      </c>
      <c r="B305" s="23" t="s">
        <v>602</v>
      </c>
      <c r="C305" s="50"/>
      <c r="D305" s="50"/>
      <c r="E305" s="246">
        <v>11</v>
      </c>
      <c r="F305" s="23"/>
      <c r="G305" s="247">
        <f>SUM(E305/E310*100)</f>
        <v>2.5171624713958809</v>
      </c>
      <c r="H305" s="50"/>
      <c r="I305" s="50"/>
      <c r="J305" s="2340"/>
      <c r="K305" s="50"/>
      <c r="L305" s="245">
        <v>7</v>
      </c>
      <c r="M305" s="50" t="s">
        <v>276</v>
      </c>
      <c r="N305" s="50"/>
      <c r="O305" s="50"/>
      <c r="P305" s="246">
        <v>9</v>
      </c>
      <c r="Q305" s="23"/>
      <c r="R305" s="247">
        <f>SUM(P305/P310*100)</f>
        <v>2.0179372197309418</v>
      </c>
      <c r="S305" s="709"/>
      <c r="T305" s="709"/>
      <c r="U305" s="238"/>
      <c r="V305" s="20"/>
      <c r="W305" s="20"/>
      <c r="X305" s="20"/>
      <c r="Y305" s="20"/>
      <c r="Z305" s="20"/>
      <c r="AA305" s="20"/>
      <c r="AB305" s="20"/>
      <c r="AC305" s="20"/>
      <c r="AD305" s="20"/>
      <c r="AE305" s="20"/>
      <c r="AF305" s="20"/>
      <c r="AG305" s="20"/>
      <c r="AH305" s="20"/>
      <c r="AI305" s="20"/>
      <c r="AJ305" s="20"/>
      <c r="AK305" s="20"/>
    </row>
    <row r="306" spans="1:37">
      <c r="A306" s="245">
        <v>8</v>
      </c>
      <c r="B306" s="50" t="s">
        <v>276</v>
      </c>
      <c r="C306" s="248"/>
      <c r="D306" s="248"/>
      <c r="E306" s="246">
        <v>10</v>
      </c>
      <c r="F306" s="23"/>
      <c r="G306" s="247">
        <f>SUM(E306/E310*100)</f>
        <v>2.2883295194508007</v>
      </c>
      <c r="H306" s="50"/>
      <c r="I306" s="50"/>
      <c r="J306" s="2340"/>
      <c r="K306" s="50"/>
      <c r="L306" s="245">
        <v>8</v>
      </c>
      <c r="M306" s="248" t="s">
        <v>274</v>
      </c>
      <c r="N306" s="248"/>
      <c r="O306" s="248"/>
      <c r="P306" s="246">
        <v>9</v>
      </c>
      <c r="Q306" s="23"/>
      <c r="R306" s="247">
        <f>SUM(P306/P310*100)</f>
        <v>2.0179372197309418</v>
      </c>
      <c r="S306" s="709"/>
      <c r="T306" s="709"/>
      <c r="U306" s="238"/>
      <c r="V306" s="20"/>
      <c r="W306" s="20"/>
      <c r="X306" s="20"/>
      <c r="Y306" s="20"/>
      <c r="Z306" s="20"/>
      <c r="AA306" s="20"/>
      <c r="AB306" s="20"/>
      <c r="AC306" s="20"/>
      <c r="AD306" s="20"/>
      <c r="AE306" s="20"/>
      <c r="AF306" s="20"/>
      <c r="AG306" s="20"/>
      <c r="AH306" s="20"/>
      <c r="AI306" s="20"/>
      <c r="AJ306" s="20"/>
      <c r="AK306" s="20"/>
    </row>
    <row r="307" spans="1:37">
      <c r="A307" s="245">
        <v>9</v>
      </c>
      <c r="B307" s="2346" t="s">
        <v>483</v>
      </c>
      <c r="C307" s="2343"/>
      <c r="D307" s="2343"/>
      <c r="E307" s="246">
        <v>8</v>
      </c>
      <c r="F307" s="23"/>
      <c r="G307" s="247">
        <f>SUM(E307/E310*100)</f>
        <v>1.8306636155606408</v>
      </c>
      <c r="H307" s="50"/>
      <c r="I307" s="50"/>
      <c r="J307" s="2340"/>
      <c r="K307" s="50"/>
      <c r="L307" s="245">
        <v>9</v>
      </c>
      <c r="M307" s="50" t="s">
        <v>275</v>
      </c>
      <c r="N307" s="50"/>
      <c r="O307" s="50"/>
      <c r="P307" s="246">
        <v>8</v>
      </c>
      <c r="Q307" s="23"/>
      <c r="R307" s="247">
        <f>SUM(P307/P310*100)</f>
        <v>1.7937219730941705</v>
      </c>
      <c r="S307" s="709"/>
      <c r="T307" s="709"/>
      <c r="U307" s="238"/>
      <c r="V307" s="20"/>
      <c r="W307" s="20"/>
      <c r="X307" s="20"/>
      <c r="Y307" s="20"/>
      <c r="Z307" s="20"/>
      <c r="AA307" s="20"/>
      <c r="AB307" s="20"/>
      <c r="AC307" s="20"/>
      <c r="AD307" s="20"/>
      <c r="AE307" s="20"/>
      <c r="AF307" s="20"/>
      <c r="AG307" s="20"/>
      <c r="AH307" s="20"/>
      <c r="AI307" s="20"/>
      <c r="AJ307" s="20"/>
      <c r="AK307" s="20"/>
    </row>
    <row r="308" spans="1:37">
      <c r="A308" s="245">
        <v>10</v>
      </c>
      <c r="B308" s="2346" t="s">
        <v>274</v>
      </c>
      <c r="C308" s="2343"/>
      <c r="D308" s="2343"/>
      <c r="E308" s="246">
        <v>8</v>
      </c>
      <c r="F308" s="23"/>
      <c r="G308" s="247">
        <f>SUM(E308/E310*100)</f>
        <v>1.8306636155606408</v>
      </c>
      <c r="H308" s="50"/>
      <c r="I308" s="50"/>
      <c r="J308" s="2340"/>
      <c r="K308" s="50"/>
      <c r="L308" s="245">
        <v>10</v>
      </c>
      <c r="M308" s="50" t="s">
        <v>492</v>
      </c>
      <c r="N308" s="50"/>
      <c r="O308" s="50"/>
      <c r="P308" s="246">
        <v>8</v>
      </c>
      <c r="Q308" s="23"/>
      <c r="R308" s="247">
        <f>SUM(P308/P310*100)</f>
        <v>1.7937219730941705</v>
      </c>
      <c r="S308" s="709"/>
      <c r="T308" s="709"/>
      <c r="U308" s="238"/>
      <c r="V308" s="20"/>
      <c r="W308" s="20"/>
      <c r="X308" s="20"/>
      <c r="Y308" s="20"/>
      <c r="Z308" s="20"/>
      <c r="AA308" s="20"/>
      <c r="AB308" s="20"/>
      <c r="AC308" s="20"/>
      <c r="AD308" s="20"/>
      <c r="AE308" s="20"/>
      <c r="AF308" s="20"/>
      <c r="AG308" s="20"/>
      <c r="AH308" s="20"/>
      <c r="AI308" s="20"/>
      <c r="AJ308" s="20"/>
      <c r="AK308" s="20"/>
    </row>
    <row r="309" spans="1:37">
      <c r="A309" s="245"/>
      <c r="B309" s="639" t="s">
        <v>277</v>
      </c>
      <c r="C309" s="639"/>
      <c r="D309" s="639"/>
      <c r="E309" s="2345">
        <v>74</v>
      </c>
      <c r="F309" s="419"/>
      <c r="G309" s="640">
        <f>SUM(E309/E310*100)</f>
        <v>16.933638443935926</v>
      </c>
      <c r="H309" s="50"/>
      <c r="I309" s="50"/>
      <c r="J309" s="2340"/>
      <c r="K309" s="50"/>
      <c r="L309" s="448"/>
      <c r="M309" s="639" t="s">
        <v>277</v>
      </c>
      <c r="N309" s="639"/>
      <c r="O309" s="639"/>
      <c r="P309" s="2345">
        <v>80</v>
      </c>
      <c r="Q309" s="419"/>
      <c r="R309" s="640">
        <f>SUM(P309/P310*100)</f>
        <v>17.937219730941703</v>
      </c>
      <c r="S309" s="709"/>
      <c r="T309" s="709"/>
      <c r="U309" s="238"/>
      <c r="V309" s="20"/>
      <c r="W309" s="20"/>
      <c r="X309" s="20"/>
      <c r="Y309" s="20"/>
      <c r="Z309" s="20"/>
      <c r="AA309" s="20"/>
      <c r="AB309" s="20"/>
      <c r="AC309" s="20"/>
      <c r="AD309" s="20"/>
      <c r="AE309" s="20"/>
      <c r="AF309" s="20"/>
      <c r="AG309" s="20"/>
      <c r="AH309" s="20"/>
      <c r="AI309" s="20"/>
      <c r="AJ309" s="20"/>
      <c r="AK309" s="20"/>
    </row>
    <row r="310" spans="1:37">
      <c r="A310" s="245"/>
      <c r="B310" s="24" t="s">
        <v>278</v>
      </c>
      <c r="C310" s="249"/>
      <c r="D310" s="249"/>
      <c r="E310" s="250">
        <f>SUM(E299:E309)</f>
        <v>437</v>
      </c>
      <c r="F310" s="24"/>
      <c r="G310" s="251">
        <v>1</v>
      </c>
      <c r="H310" s="249"/>
      <c r="I310" s="50"/>
      <c r="J310" s="239"/>
      <c r="K310" s="50"/>
      <c r="L310" s="245"/>
      <c r="M310" s="24" t="s">
        <v>278</v>
      </c>
      <c r="N310" s="249"/>
      <c r="O310" s="249"/>
      <c r="P310" s="250">
        <v>446</v>
      </c>
      <c r="Q310" s="24"/>
      <c r="R310" s="251">
        <v>1</v>
      </c>
      <c r="S310" s="709"/>
      <c r="T310" s="709"/>
      <c r="U310" s="238"/>
      <c r="V310" s="20"/>
      <c r="W310" s="20"/>
      <c r="X310" s="20"/>
      <c r="Y310" s="20"/>
      <c r="Z310" s="20"/>
      <c r="AA310" s="20"/>
      <c r="AB310" s="20"/>
      <c r="AC310" s="20"/>
      <c r="AD310" s="20"/>
      <c r="AE310" s="20"/>
      <c r="AF310" s="20"/>
      <c r="AG310" s="20"/>
      <c r="AH310" s="20"/>
      <c r="AI310" s="20"/>
      <c r="AJ310" s="20"/>
      <c r="AK310" s="20"/>
    </row>
    <row r="311" spans="1:37" ht="13.5" thickBot="1">
      <c r="A311" s="252"/>
      <c r="B311" s="253"/>
      <c r="C311" s="253"/>
      <c r="D311" s="253"/>
      <c r="E311" s="253"/>
      <c r="F311" s="253"/>
      <c r="G311" s="254"/>
      <c r="H311" s="50"/>
      <c r="I311" s="50"/>
      <c r="J311" s="50"/>
      <c r="K311" s="50"/>
      <c r="L311" s="252"/>
      <c r="M311" s="253"/>
      <c r="N311" s="253"/>
      <c r="O311" s="253"/>
      <c r="P311" s="253"/>
      <c r="Q311" s="253"/>
      <c r="R311" s="254"/>
      <c r="S311" s="709"/>
      <c r="T311" s="709"/>
      <c r="U311" s="238"/>
      <c r="V311" s="20"/>
      <c r="W311" s="20"/>
      <c r="X311" s="20"/>
      <c r="Y311" s="20"/>
      <c r="Z311" s="20"/>
      <c r="AA311" s="20"/>
      <c r="AB311" s="20"/>
      <c r="AC311" s="20"/>
      <c r="AD311" s="20"/>
      <c r="AE311" s="20"/>
      <c r="AF311" s="20"/>
      <c r="AG311" s="20"/>
      <c r="AH311" s="20"/>
      <c r="AI311" s="20"/>
      <c r="AJ311" s="20"/>
      <c r="AK311" s="20"/>
    </row>
    <row r="312" spans="1:37" ht="13.5" thickBot="1">
      <c r="A312" s="708"/>
      <c r="B312" s="709"/>
      <c r="C312" s="709"/>
      <c r="D312" s="709"/>
      <c r="E312" s="709"/>
      <c r="F312" s="709"/>
      <c r="G312" s="709"/>
      <c r="H312" s="709"/>
      <c r="I312" s="709"/>
      <c r="J312" s="709"/>
      <c r="K312" s="709"/>
      <c r="L312" s="709"/>
      <c r="M312" s="709"/>
      <c r="N312" s="709"/>
      <c r="O312" s="709"/>
      <c r="P312" s="709"/>
      <c r="Q312" s="709"/>
      <c r="R312" s="709"/>
      <c r="S312" s="709"/>
      <c r="T312" s="709"/>
      <c r="U312" s="238"/>
      <c r="V312" s="20"/>
      <c r="W312" s="20"/>
      <c r="X312" s="20"/>
      <c r="Y312" s="20"/>
      <c r="Z312" s="20"/>
      <c r="AA312" s="20"/>
      <c r="AB312" s="20"/>
      <c r="AC312" s="20"/>
      <c r="AD312" s="20"/>
      <c r="AE312" s="20"/>
      <c r="AF312" s="20"/>
      <c r="AG312" s="20"/>
      <c r="AH312" s="20"/>
      <c r="AI312" s="20"/>
      <c r="AJ312" s="20"/>
      <c r="AK312" s="20"/>
    </row>
    <row r="313" spans="1:37" ht="13.5" thickBot="1">
      <c r="A313" s="2347" t="s">
        <v>527</v>
      </c>
      <c r="B313" s="2348"/>
      <c r="C313" s="2348"/>
      <c r="D313" s="2348"/>
      <c r="E313" s="2348"/>
      <c r="F313" s="2348"/>
      <c r="G313" s="2349"/>
      <c r="H313" s="239"/>
      <c r="I313" s="239"/>
      <c r="J313" s="239"/>
      <c r="K313" s="239"/>
      <c r="L313" s="4759" t="s">
        <v>436</v>
      </c>
      <c r="M313" s="4760"/>
      <c r="N313" s="4760"/>
      <c r="O313" s="4760"/>
      <c r="P313" s="4760"/>
      <c r="Q313" s="4760"/>
      <c r="R313" s="4761"/>
    </row>
    <row r="314" spans="1:37" ht="18">
      <c r="A314" s="240"/>
      <c r="B314" s="241"/>
      <c r="C314" s="241"/>
      <c r="D314" s="241"/>
      <c r="E314" s="242" t="s">
        <v>265</v>
      </c>
      <c r="F314" s="241"/>
      <c r="G314" s="243" t="s">
        <v>266</v>
      </c>
      <c r="H314" s="27"/>
      <c r="I314" s="50"/>
      <c r="J314" s="244"/>
      <c r="K314" s="27"/>
      <c r="L314" s="622"/>
      <c r="M314" s="623"/>
      <c r="N314" s="623"/>
      <c r="O314" s="623"/>
      <c r="P314" s="624" t="s">
        <v>265</v>
      </c>
      <c r="Q314" s="623"/>
      <c r="R314" s="625" t="s">
        <v>266</v>
      </c>
    </row>
    <row r="315" spans="1:37">
      <c r="A315" s="245">
        <v>1</v>
      </c>
      <c r="B315" s="50" t="s">
        <v>524</v>
      </c>
      <c r="C315" s="50"/>
      <c r="D315" s="50"/>
      <c r="E315" s="246">
        <v>128</v>
      </c>
      <c r="F315" s="23"/>
      <c r="G315" s="247">
        <f>SUM(E315/E326*100)</f>
        <v>29.561200923787528</v>
      </c>
      <c r="H315" s="50"/>
      <c r="I315" s="50"/>
      <c r="J315" s="2340"/>
      <c r="K315" s="50"/>
      <c r="L315" s="245">
        <v>1</v>
      </c>
      <c r="M315" s="50" t="s">
        <v>267</v>
      </c>
      <c r="N315" s="50"/>
      <c r="O315" s="50"/>
      <c r="P315" s="246">
        <v>123</v>
      </c>
      <c r="Q315" s="23"/>
      <c r="R315" s="247">
        <v>29.009433962264154</v>
      </c>
    </row>
    <row r="316" spans="1:37">
      <c r="A316" s="245">
        <v>2</v>
      </c>
      <c r="B316" s="50" t="s">
        <v>523</v>
      </c>
      <c r="C316" s="50"/>
      <c r="D316" s="50"/>
      <c r="E316" s="246">
        <v>117</v>
      </c>
      <c r="F316" s="23"/>
      <c r="G316" s="247">
        <f>SUM(E316/E326*100)</f>
        <v>27.020785219399539</v>
      </c>
      <c r="H316" s="50"/>
      <c r="I316" s="50"/>
      <c r="J316" s="2340"/>
      <c r="K316" s="50"/>
      <c r="L316" s="245">
        <v>2</v>
      </c>
      <c r="M316" s="50" t="s">
        <v>268</v>
      </c>
      <c r="N316" s="50"/>
      <c r="O316" s="50"/>
      <c r="P316" s="246">
        <v>110</v>
      </c>
      <c r="Q316" s="23"/>
      <c r="R316" s="247">
        <v>25.943396226415093</v>
      </c>
    </row>
    <row r="317" spans="1:37">
      <c r="A317" s="245">
        <v>3</v>
      </c>
      <c r="B317" s="50" t="s">
        <v>269</v>
      </c>
      <c r="C317" s="50"/>
      <c r="D317" s="50"/>
      <c r="E317" s="246">
        <v>24</v>
      </c>
      <c r="F317" s="23"/>
      <c r="G317" s="247">
        <f>SUM(E317/E326*100)</f>
        <v>5.5427251732101617</v>
      </c>
      <c r="H317" s="50"/>
      <c r="I317" s="50"/>
      <c r="J317" s="2340"/>
      <c r="K317" s="50"/>
      <c r="L317" s="245">
        <v>3</v>
      </c>
      <c r="M317" s="50" t="s">
        <v>269</v>
      </c>
      <c r="N317" s="50"/>
      <c r="O317" s="50"/>
      <c r="P317" s="246">
        <v>24</v>
      </c>
      <c r="Q317" s="23"/>
      <c r="R317" s="247">
        <v>5.6603773584905666</v>
      </c>
    </row>
    <row r="318" spans="1:37" s="20" customFormat="1" ht="45" customHeight="1">
      <c r="A318" s="245">
        <v>4</v>
      </c>
      <c r="B318" s="50" t="s">
        <v>270</v>
      </c>
      <c r="C318" s="50"/>
      <c r="D318" s="50"/>
      <c r="E318" s="246">
        <v>21</v>
      </c>
      <c r="F318" s="23"/>
      <c r="G318" s="247">
        <f>SUM(E318/E326*100)</f>
        <v>4.8498845265588919</v>
      </c>
      <c r="H318" s="50"/>
      <c r="I318" s="50"/>
      <c r="J318" s="2340"/>
      <c r="K318" s="50"/>
      <c r="L318" s="245">
        <v>4</v>
      </c>
      <c r="M318" s="50" t="s">
        <v>270</v>
      </c>
      <c r="N318" s="50"/>
      <c r="O318" s="50"/>
      <c r="P318" s="246">
        <v>20</v>
      </c>
      <c r="Q318" s="23"/>
      <c r="R318" s="247">
        <v>4.716981132075472</v>
      </c>
      <c r="S318" s="3"/>
      <c r="T318" s="3"/>
      <c r="U318" s="3"/>
      <c r="V318"/>
      <c r="W318"/>
      <c r="X318"/>
      <c r="Y318"/>
      <c r="Z318"/>
      <c r="AA318"/>
      <c r="AB318"/>
      <c r="AC318"/>
      <c r="AD318"/>
      <c r="AE318"/>
      <c r="AF318"/>
      <c r="AG318"/>
      <c r="AH318"/>
      <c r="AI318"/>
      <c r="AJ318"/>
      <c r="AK318"/>
    </row>
    <row r="319" spans="1:37" s="20" customFormat="1" ht="12.75" customHeight="1">
      <c r="A319" s="245">
        <v>5</v>
      </c>
      <c r="B319" s="50" t="s">
        <v>271</v>
      </c>
      <c r="C319" s="50"/>
      <c r="D319" s="50"/>
      <c r="E319" s="246">
        <v>18</v>
      </c>
      <c r="F319" s="23"/>
      <c r="G319" s="247">
        <f>SUM(E319/E326*100)</f>
        <v>4.1570438799076213</v>
      </c>
      <c r="H319" s="50"/>
      <c r="I319" s="50"/>
      <c r="J319" s="2340"/>
      <c r="K319" s="50"/>
      <c r="L319" s="245">
        <v>5</v>
      </c>
      <c r="M319" s="50" t="s">
        <v>271</v>
      </c>
      <c r="N319" s="50"/>
      <c r="O319" s="50"/>
      <c r="P319" s="246">
        <v>19</v>
      </c>
      <c r="Q319" s="23"/>
      <c r="R319" s="247">
        <v>4.4811320754716979</v>
      </c>
      <c r="S319" s="3"/>
      <c r="T319" s="3"/>
      <c r="U319" s="3"/>
      <c r="V319"/>
      <c r="W319"/>
      <c r="X319"/>
      <c r="Y319"/>
      <c r="Z319"/>
      <c r="AA319"/>
      <c r="AB319"/>
      <c r="AC319"/>
      <c r="AD319"/>
      <c r="AE319"/>
      <c r="AF319"/>
      <c r="AG319"/>
      <c r="AH319"/>
      <c r="AI319"/>
      <c r="AJ319"/>
      <c r="AK319"/>
    </row>
    <row r="320" spans="1:37" s="20" customFormat="1" ht="12.75" customHeight="1">
      <c r="A320" s="245">
        <v>6</v>
      </c>
      <c r="B320" s="50" t="s">
        <v>273</v>
      </c>
      <c r="C320" s="50"/>
      <c r="D320" s="50"/>
      <c r="E320" s="246">
        <v>15</v>
      </c>
      <c r="F320" s="23"/>
      <c r="G320" s="247">
        <f>SUM(E320/E326*100)</f>
        <v>3.4642032332563506</v>
      </c>
      <c r="H320" s="50"/>
      <c r="I320" s="50"/>
      <c r="J320" s="2340"/>
      <c r="K320" s="50"/>
      <c r="L320" s="245">
        <v>6</v>
      </c>
      <c r="M320" s="50" t="s">
        <v>273</v>
      </c>
      <c r="N320" s="50"/>
      <c r="O320" s="50"/>
      <c r="P320" s="246">
        <v>16</v>
      </c>
      <c r="Q320" s="23"/>
      <c r="R320" s="247">
        <v>3.7735849056603774</v>
      </c>
      <c r="S320" s="3"/>
      <c r="T320" s="3"/>
      <c r="U320" s="3"/>
      <c r="V320"/>
      <c r="W320"/>
      <c r="X320"/>
      <c r="Y320"/>
      <c r="Z320"/>
      <c r="AA320"/>
      <c r="AB320"/>
      <c r="AC320"/>
      <c r="AD320"/>
      <c r="AE320"/>
      <c r="AF320"/>
      <c r="AG320"/>
      <c r="AH320"/>
      <c r="AI320"/>
      <c r="AJ320"/>
      <c r="AK320"/>
    </row>
    <row r="321" spans="1:37" s="20" customFormat="1" ht="12.75" customHeight="1">
      <c r="A321" s="245">
        <v>7</v>
      </c>
      <c r="B321" s="3" t="s">
        <v>602</v>
      </c>
      <c r="C321" s="50"/>
      <c r="D321" s="50"/>
      <c r="E321" s="246">
        <v>11</v>
      </c>
      <c r="F321" s="23"/>
      <c r="G321" s="247">
        <f>SUM(E321/E326*100)</f>
        <v>2.5404157043879905</v>
      </c>
      <c r="H321" s="50"/>
      <c r="I321" s="50"/>
      <c r="J321" s="2340"/>
      <c r="K321" s="50"/>
      <c r="L321" s="245">
        <v>7</v>
      </c>
      <c r="M321" s="50" t="s">
        <v>276</v>
      </c>
      <c r="N321" s="50"/>
      <c r="O321" s="50"/>
      <c r="P321" s="246">
        <v>10</v>
      </c>
      <c r="Q321" s="23"/>
      <c r="R321" s="247">
        <v>2.358490566037736</v>
      </c>
      <c r="S321" s="3"/>
      <c r="T321" s="3"/>
      <c r="U321" s="3"/>
      <c r="V321"/>
      <c r="W321"/>
      <c r="X321"/>
      <c r="Y321"/>
      <c r="Z321"/>
      <c r="AA321"/>
      <c r="AB321"/>
      <c r="AC321"/>
      <c r="AD321"/>
      <c r="AE321"/>
      <c r="AF321"/>
      <c r="AG321"/>
      <c r="AH321"/>
      <c r="AI321"/>
      <c r="AJ321"/>
      <c r="AK321"/>
    </row>
    <row r="322" spans="1:37" s="20" customFormat="1" ht="12.75" customHeight="1">
      <c r="A322" s="245">
        <v>8</v>
      </c>
      <c r="B322" s="50" t="s">
        <v>276</v>
      </c>
      <c r="C322" s="248"/>
      <c r="D322" s="248"/>
      <c r="E322" s="246">
        <v>10</v>
      </c>
      <c r="F322" s="23"/>
      <c r="G322" s="247">
        <f>SUM(E322/E326*100)</f>
        <v>2.3094688221709005</v>
      </c>
      <c r="H322" s="50"/>
      <c r="I322" s="50"/>
      <c r="J322" s="2340"/>
      <c r="K322" s="50"/>
      <c r="L322" s="245">
        <v>8</v>
      </c>
      <c r="M322" s="248" t="s">
        <v>274</v>
      </c>
      <c r="N322" s="248"/>
      <c r="O322" s="248"/>
      <c r="P322" s="246">
        <v>9</v>
      </c>
      <c r="Q322" s="23"/>
      <c r="R322" s="247">
        <v>2.1226415094339623</v>
      </c>
      <c r="S322" s="3"/>
      <c r="T322" s="3"/>
      <c r="U322" s="3"/>
      <c r="V322"/>
      <c r="W322"/>
      <c r="X322"/>
      <c r="Y322"/>
      <c r="Z322"/>
      <c r="AA322"/>
      <c r="AB322"/>
      <c r="AC322"/>
      <c r="AD322"/>
      <c r="AE322"/>
      <c r="AF322"/>
      <c r="AG322"/>
      <c r="AH322"/>
      <c r="AI322"/>
      <c r="AJ322"/>
      <c r="AK322"/>
    </row>
    <row r="323" spans="1:37" s="20" customFormat="1" ht="12.75" customHeight="1">
      <c r="A323" s="245">
        <v>9</v>
      </c>
      <c r="B323" s="50" t="s">
        <v>274</v>
      </c>
      <c r="C323" s="50"/>
      <c r="D323" s="50"/>
      <c r="E323" s="246">
        <v>8</v>
      </c>
      <c r="F323" s="23"/>
      <c r="G323" s="247">
        <f>SUM(E323/E326*100)</f>
        <v>1.8475750577367205</v>
      </c>
      <c r="H323" s="50"/>
      <c r="I323" s="50"/>
      <c r="J323" s="2340"/>
      <c r="K323" s="50"/>
      <c r="L323" s="245">
        <v>9</v>
      </c>
      <c r="M323" s="50" t="s">
        <v>275</v>
      </c>
      <c r="N323" s="50"/>
      <c r="O323" s="50"/>
      <c r="P323" s="246">
        <v>9</v>
      </c>
      <c r="Q323" s="23"/>
      <c r="R323" s="247">
        <v>2.1226415094339623</v>
      </c>
      <c r="S323" s="3"/>
      <c r="T323" s="3"/>
      <c r="U323" s="3"/>
      <c r="V323"/>
      <c r="W323"/>
      <c r="X323"/>
      <c r="Y323"/>
      <c r="Z323"/>
      <c r="AA323"/>
      <c r="AB323"/>
      <c r="AC323"/>
      <c r="AD323"/>
      <c r="AE323"/>
      <c r="AF323"/>
      <c r="AG323"/>
      <c r="AH323"/>
      <c r="AI323"/>
      <c r="AJ323"/>
      <c r="AK323"/>
    </row>
    <row r="324" spans="1:37" s="20" customFormat="1" ht="12.75" customHeight="1">
      <c r="A324" s="245">
        <v>10</v>
      </c>
      <c r="B324" s="2346" t="s">
        <v>483</v>
      </c>
      <c r="C324" s="2339"/>
      <c r="D324" s="2339"/>
      <c r="E324" s="246">
        <v>8</v>
      </c>
      <c r="F324" s="23"/>
      <c r="G324" s="247">
        <f>SUM(E324/E326*100)</f>
        <v>1.8475750577367205</v>
      </c>
      <c r="H324" s="50"/>
      <c r="I324" s="50"/>
      <c r="J324" s="2340"/>
      <c r="K324" s="50"/>
      <c r="L324" s="245"/>
      <c r="M324" s="639" t="s">
        <v>277</v>
      </c>
      <c r="N324" s="639"/>
      <c r="O324" s="639"/>
      <c r="P324" s="2345">
        <v>84</v>
      </c>
      <c r="Q324" s="419"/>
      <c r="R324" s="640">
        <v>19.811320754716981</v>
      </c>
      <c r="S324" s="3"/>
      <c r="T324" s="3"/>
      <c r="U324" s="3"/>
      <c r="V324"/>
      <c r="W324"/>
      <c r="X324"/>
      <c r="Y324"/>
      <c r="Z324"/>
      <c r="AA324"/>
      <c r="AB324"/>
      <c r="AC324"/>
      <c r="AD324"/>
      <c r="AE324"/>
      <c r="AF324"/>
      <c r="AG324"/>
      <c r="AH324"/>
      <c r="AI324"/>
      <c r="AJ324"/>
      <c r="AK324"/>
    </row>
    <row r="325" spans="1:37" s="20" customFormat="1" ht="12.75" customHeight="1">
      <c r="A325" s="245"/>
      <c r="B325" s="639" t="s">
        <v>277</v>
      </c>
      <c r="C325" s="639"/>
      <c r="D325" s="639"/>
      <c r="E325" s="2345">
        <v>73</v>
      </c>
      <c r="F325" s="419"/>
      <c r="G325" s="640">
        <f>SUM(E325/E326*100)</f>
        <v>16.859122401847575</v>
      </c>
      <c r="H325" s="50"/>
      <c r="I325" s="50"/>
      <c r="J325" s="2340"/>
      <c r="K325" s="50"/>
      <c r="L325" s="448"/>
      <c r="M325" s="23"/>
      <c r="N325" s="23"/>
      <c r="O325" s="23"/>
      <c r="P325" s="23"/>
      <c r="Q325" s="23"/>
      <c r="R325" s="626"/>
      <c r="S325" s="3"/>
      <c r="T325" s="3"/>
      <c r="U325" s="3"/>
      <c r="V325"/>
      <c r="W325"/>
      <c r="X325"/>
      <c r="Y325"/>
      <c r="Z325"/>
      <c r="AA325"/>
      <c r="AB325"/>
      <c r="AC325"/>
      <c r="AD325"/>
      <c r="AE325"/>
      <c r="AF325"/>
      <c r="AG325"/>
      <c r="AH325"/>
      <c r="AI325"/>
      <c r="AJ325"/>
      <c r="AK325"/>
    </row>
    <row r="326" spans="1:37" s="20" customFormat="1" ht="12.75" customHeight="1">
      <c r="A326" s="245"/>
      <c r="B326" s="24" t="s">
        <v>278</v>
      </c>
      <c r="C326" s="249"/>
      <c r="D326" s="249"/>
      <c r="E326" s="250">
        <f>SUM(E315:E325)</f>
        <v>433</v>
      </c>
      <c r="F326" s="24"/>
      <c r="G326" s="251">
        <v>1</v>
      </c>
      <c r="H326" s="249"/>
      <c r="I326" s="50"/>
      <c r="J326" s="239"/>
      <c r="K326" s="50"/>
      <c r="L326" s="245"/>
      <c r="M326" s="24" t="s">
        <v>278</v>
      </c>
      <c r="N326" s="249"/>
      <c r="O326" s="249"/>
      <c r="P326" s="250">
        <v>424</v>
      </c>
      <c r="Q326" s="24"/>
      <c r="R326" s="251">
        <v>1</v>
      </c>
      <c r="S326" s="3"/>
      <c r="T326" s="3"/>
      <c r="U326" s="3"/>
      <c r="V326"/>
      <c r="W326"/>
      <c r="X326"/>
      <c r="Y326"/>
      <c r="Z326"/>
      <c r="AA326"/>
      <c r="AB326"/>
      <c r="AC326"/>
      <c r="AD326"/>
      <c r="AE326"/>
      <c r="AF326"/>
      <c r="AG326"/>
      <c r="AH326"/>
      <c r="AI326"/>
      <c r="AJ326"/>
      <c r="AK326"/>
    </row>
    <row r="327" spans="1:37" s="20" customFormat="1" ht="12.75" customHeight="1" thickBot="1">
      <c r="A327" s="252"/>
      <c r="B327" s="253"/>
      <c r="C327" s="253"/>
      <c r="D327" s="253"/>
      <c r="E327" s="253"/>
      <c r="F327" s="253"/>
      <c r="G327" s="254"/>
      <c r="H327" s="50"/>
      <c r="I327" s="50"/>
      <c r="J327" s="50"/>
      <c r="K327" s="50"/>
      <c r="L327" s="252"/>
      <c r="M327" s="253"/>
      <c r="N327" s="253"/>
      <c r="O327" s="253"/>
      <c r="P327" s="253"/>
      <c r="Q327" s="253"/>
      <c r="R327" s="254"/>
      <c r="S327" s="3"/>
      <c r="T327" s="3"/>
      <c r="U327" s="3"/>
      <c r="V327"/>
      <c r="W327"/>
      <c r="X327"/>
      <c r="Y327"/>
      <c r="Z327"/>
      <c r="AA327"/>
      <c r="AB327"/>
      <c r="AC327"/>
      <c r="AD327"/>
      <c r="AE327"/>
      <c r="AF327"/>
      <c r="AG327"/>
      <c r="AH327"/>
      <c r="AI327"/>
      <c r="AJ327"/>
      <c r="AK327"/>
    </row>
    <row r="328" spans="1:37" s="20" customFormat="1" ht="12.75" customHeight="1" thickBot="1">
      <c r="A328" s="56"/>
      <c r="B328" s="56"/>
      <c r="C328" s="56"/>
      <c r="D328" s="56"/>
      <c r="E328" s="56"/>
      <c r="F328" s="56"/>
      <c r="G328" s="56"/>
      <c r="H328" s="50"/>
      <c r="I328" s="50"/>
      <c r="J328" s="50"/>
      <c r="K328" s="50"/>
      <c r="L328" s="50"/>
      <c r="M328" s="50"/>
      <c r="N328" s="50"/>
      <c r="O328" s="23"/>
      <c r="P328" s="23"/>
      <c r="Q328" s="3"/>
      <c r="R328" s="3"/>
      <c r="S328" s="3"/>
      <c r="T328" s="3"/>
      <c r="U328" s="3"/>
      <c r="V328"/>
      <c r="W328"/>
      <c r="X328"/>
      <c r="Y328"/>
      <c r="Z328"/>
      <c r="AA328"/>
      <c r="AB328"/>
      <c r="AC328"/>
      <c r="AD328"/>
      <c r="AE328"/>
      <c r="AF328"/>
      <c r="AG328"/>
      <c r="AH328"/>
      <c r="AI328"/>
      <c r="AJ328"/>
      <c r="AK328"/>
    </row>
    <row r="329" spans="1:37" s="20" customFormat="1" ht="12.75" customHeight="1" thickBot="1">
      <c r="A329" s="2347" t="s">
        <v>480</v>
      </c>
      <c r="B329" s="2348"/>
      <c r="C329" s="2348"/>
      <c r="D329" s="2348"/>
      <c r="E329" s="2348"/>
      <c r="F329" s="2348"/>
      <c r="G329" s="2349"/>
      <c r="H329" s="239"/>
      <c r="I329" s="239"/>
      <c r="J329" s="239"/>
      <c r="K329" s="239"/>
      <c r="L329" s="4749" t="s">
        <v>482</v>
      </c>
      <c r="M329" s="4750"/>
      <c r="N329" s="4750"/>
      <c r="O329" s="4750"/>
      <c r="P329" s="4750"/>
      <c r="Q329" s="4750"/>
      <c r="R329" s="4751"/>
      <c r="S329" s="3"/>
      <c r="T329" s="3"/>
      <c r="U329" s="3"/>
      <c r="V329"/>
      <c r="W329"/>
      <c r="X329"/>
      <c r="Y329"/>
      <c r="Z329"/>
      <c r="AA329"/>
      <c r="AB329"/>
      <c r="AC329"/>
      <c r="AD329"/>
      <c r="AE329"/>
      <c r="AF329"/>
      <c r="AG329"/>
      <c r="AH329"/>
      <c r="AI329"/>
      <c r="AJ329"/>
      <c r="AK329"/>
    </row>
    <row r="330" spans="1:37" s="20" customFormat="1" ht="12.75" customHeight="1">
      <c r="A330" s="240"/>
      <c r="B330" s="241"/>
      <c r="C330" s="241"/>
      <c r="D330" s="241"/>
      <c r="E330" s="242" t="s">
        <v>265</v>
      </c>
      <c r="F330" s="241"/>
      <c r="G330" s="243" t="s">
        <v>266</v>
      </c>
      <c r="H330" s="27"/>
      <c r="I330" s="50"/>
      <c r="J330" s="244"/>
      <c r="K330" s="27"/>
      <c r="L330" s="622"/>
      <c r="M330" s="623"/>
      <c r="N330" s="623"/>
      <c r="O330" s="623"/>
      <c r="P330" s="624" t="s">
        <v>265</v>
      </c>
      <c r="Q330" s="623"/>
      <c r="R330" s="625" t="s">
        <v>266</v>
      </c>
      <c r="S330" s="3"/>
      <c r="T330" s="3"/>
      <c r="U330" s="3"/>
      <c r="V330"/>
      <c r="W330"/>
      <c r="X330"/>
      <c r="Y330"/>
      <c r="Z330"/>
      <c r="AA330"/>
      <c r="AB330"/>
      <c r="AC330"/>
      <c r="AD330"/>
      <c r="AE330"/>
      <c r="AF330"/>
      <c r="AG330"/>
      <c r="AH330"/>
      <c r="AI330"/>
      <c r="AJ330"/>
      <c r="AK330"/>
    </row>
    <row r="331" spans="1:37" s="20" customFormat="1" ht="12.75" customHeight="1">
      <c r="A331" s="245">
        <v>1</v>
      </c>
      <c r="B331" s="50" t="s">
        <v>524</v>
      </c>
      <c r="C331" s="50"/>
      <c r="D331" s="50"/>
      <c r="E331" s="246">
        <v>126</v>
      </c>
      <c r="F331" s="23"/>
      <c r="G331" s="247">
        <f>SUM(E331/E342*100)</f>
        <v>29.23433874709977</v>
      </c>
      <c r="H331" s="50"/>
      <c r="I331" s="50"/>
      <c r="J331" s="2340"/>
      <c r="K331" s="50"/>
      <c r="L331" s="245">
        <v>1</v>
      </c>
      <c r="M331" s="50" t="s">
        <v>267</v>
      </c>
      <c r="N331" s="50"/>
      <c r="O331" s="50"/>
      <c r="P331" s="246">
        <v>122</v>
      </c>
      <c r="Q331" s="23"/>
      <c r="R331" s="247">
        <f>SUM(P331/P342*100)</f>
        <v>28.438228438228435</v>
      </c>
      <c r="S331" s="3"/>
      <c r="T331" s="3"/>
      <c r="U331" s="3"/>
      <c r="V331"/>
      <c r="W331"/>
      <c r="X331"/>
      <c r="Y331"/>
      <c r="Z331"/>
      <c r="AA331"/>
      <c r="AB331"/>
      <c r="AC331"/>
      <c r="AD331"/>
      <c r="AE331"/>
      <c r="AF331"/>
      <c r="AG331"/>
      <c r="AH331"/>
      <c r="AI331"/>
      <c r="AJ331"/>
      <c r="AK331"/>
    </row>
    <row r="332" spans="1:37" s="20" customFormat="1" ht="12.75" customHeight="1">
      <c r="A332" s="245">
        <v>2</v>
      </c>
      <c r="B332" s="50" t="s">
        <v>523</v>
      </c>
      <c r="C332" s="50"/>
      <c r="D332" s="50"/>
      <c r="E332" s="246">
        <v>115</v>
      </c>
      <c r="F332" s="23"/>
      <c r="G332" s="247">
        <f>SUM(E332/E342*100)</f>
        <v>26.682134570765658</v>
      </c>
      <c r="H332" s="50"/>
      <c r="I332" s="50"/>
      <c r="J332" s="2340"/>
      <c r="K332" s="50"/>
      <c r="L332" s="245">
        <v>2</v>
      </c>
      <c r="M332" s="50" t="s">
        <v>268</v>
      </c>
      <c r="N332" s="50"/>
      <c r="O332" s="50"/>
      <c r="P332" s="246">
        <v>114</v>
      </c>
      <c r="Q332" s="23"/>
      <c r="R332" s="247">
        <f>SUM(P332/P342*100)</f>
        <v>26.573426573426573</v>
      </c>
      <c r="S332" s="3"/>
      <c r="T332" s="3"/>
      <c r="U332" s="3"/>
      <c r="V332"/>
      <c r="W332"/>
      <c r="X332"/>
      <c r="Y332"/>
      <c r="Z332"/>
      <c r="AA332"/>
      <c r="AB332"/>
      <c r="AC332"/>
      <c r="AD332"/>
      <c r="AE332"/>
      <c r="AF332"/>
      <c r="AG332"/>
      <c r="AH332"/>
      <c r="AI332"/>
      <c r="AJ332"/>
      <c r="AK332"/>
    </row>
    <row r="333" spans="1:37" s="20" customFormat="1" ht="12.75" customHeight="1">
      <c r="A333" s="245">
        <v>3</v>
      </c>
      <c r="B333" s="50" t="s">
        <v>269</v>
      </c>
      <c r="C333" s="50"/>
      <c r="D333" s="50"/>
      <c r="E333" s="246">
        <v>25</v>
      </c>
      <c r="F333" s="23"/>
      <c r="G333" s="247">
        <f>SUM(E333/E342*100)</f>
        <v>5.8004640371229694</v>
      </c>
      <c r="H333" s="50"/>
      <c r="I333" s="50"/>
      <c r="J333" s="2340"/>
      <c r="K333" s="50"/>
      <c r="L333" s="245">
        <v>3</v>
      </c>
      <c r="M333" s="50" t="s">
        <v>269</v>
      </c>
      <c r="N333" s="50"/>
      <c r="O333" s="50"/>
      <c r="P333" s="246">
        <v>23</v>
      </c>
      <c r="Q333" s="23"/>
      <c r="R333" s="247">
        <f>SUM(P333/P342*100)</f>
        <v>5.3613053613053614</v>
      </c>
      <c r="S333" s="3"/>
      <c r="T333" s="3"/>
      <c r="U333" s="3"/>
      <c r="V333"/>
      <c r="W333"/>
      <c r="X333"/>
      <c r="Y333"/>
      <c r="Z333"/>
      <c r="AA333"/>
      <c r="AB333"/>
      <c r="AC333"/>
      <c r="AD333"/>
      <c r="AE333"/>
      <c r="AF333"/>
      <c r="AG333"/>
      <c r="AH333"/>
      <c r="AI333"/>
      <c r="AJ333"/>
      <c r="AK333"/>
    </row>
    <row r="334" spans="1:37" s="20" customFormat="1" ht="12.75" customHeight="1">
      <c r="A334" s="245">
        <v>4</v>
      </c>
      <c r="B334" s="50" t="s">
        <v>270</v>
      </c>
      <c r="C334" s="50"/>
      <c r="D334" s="50"/>
      <c r="E334" s="246">
        <v>22</v>
      </c>
      <c r="F334" s="23"/>
      <c r="G334" s="247">
        <f>SUM(E334/E342*100)</f>
        <v>5.1044083526682131</v>
      </c>
      <c r="H334" s="50"/>
      <c r="I334" s="50"/>
      <c r="J334" s="2340"/>
      <c r="K334" s="50"/>
      <c r="L334" s="245">
        <v>4</v>
      </c>
      <c r="M334" s="50" t="s">
        <v>270</v>
      </c>
      <c r="N334" s="50"/>
      <c r="O334" s="50"/>
      <c r="P334" s="246">
        <v>20</v>
      </c>
      <c r="Q334" s="23"/>
      <c r="R334" s="247">
        <f>SUM(P334/P342*100)</f>
        <v>4.6620046620046622</v>
      </c>
      <c r="S334" s="3"/>
      <c r="T334" s="3"/>
      <c r="U334" s="3"/>
      <c r="V334"/>
      <c r="W334"/>
      <c r="X334"/>
      <c r="Y334"/>
      <c r="Z334"/>
      <c r="AA334"/>
      <c r="AB334"/>
      <c r="AC334"/>
      <c r="AD334"/>
      <c r="AE334"/>
      <c r="AF334"/>
      <c r="AG334"/>
      <c r="AH334"/>
      <c r="AI334"/>
      <c r="AJ334"/>
      <c r="AK334"/>
    </row>
    <row r="335" spans="1:37">
      <c r="A335" s="245">
        <v>5</v>
      </c>
      <c r="B335" s="50" t="s">
        <v>271</v>
      </c>
      <c r="C335" s="50"/>
      <c r="D335" s="50"/>
      <c r="E335" s="246">
        <v>18</v>
      </c>
      <c r="F335" s="23"/>
      <c r="G335" s="247">
        <f>SUM(E335/E342*100)</f>
        <v>4.1763341067285378</v>
      </c>
      <c r="H335" s="50"/>
      <c r="I335" s="50"/>
      <c r="J335" s="2340"/>
      <c r="K335" s="50"/>
      <c r="L335" s="245">
        <v>5</v>
      </c>
      <c r="M335" s="50" t="s">
        <v>271</v>
      </c>
      <c r="N335" s="50"/>
      <c r="O335" s="50"/>
      <c r="P335" s="246">
        <v>16</v>
      </c>
      <c r="Q335" s="23"/>
      <c r="R335" s="247">
        <f>SUM(P335/P342*100)</f>
        <v>3.7296037296037294</v>
      </c>
    </row>
    <row r="336" spans="1:37">
      <c r="A336" s="245">
        <v>6</v>
      </c>
      <c r="B336" s="50" t="s">
        <v>273</v>
      </c>
      <c r="C336" s="50"/>
      <c r="D336" s="50"/>
      <c r="E336" s="246">
        <v>16</v>
      </c>
      <c r="F336" s="23"/>
      <c r="G336" s="247">
        <f>SUM(E336/E342*100)</f>
        <v>3.7122969837587005</v>
      </c>
      <c r="H336" s="50"/>
      <c r="I336" s="50"/>
      <c r="J336" s="2340"/>
      <c r="K336" s="50"/>
      <c r="L336" s="245">
        <v>6</v>
      </c>
      <c r="M336" s="50" t="s">
        <v>272</v>
      </c>
      <c r="N336" s="50"/>
      <c r="O336" s="50"/>
      <c r="P336" s="246">
        <v>14</v>
      </c>
      <c r="Q336" s="23"/>
      <c r="R336" s="247">
        <f>SUM(P336/P342*100)</f>
        <v>3.263403263403263</v>
      </c>
    </row>
    <row r="337" spans="1:21">
      <c r="A337" s="245">
        <v>7</v>
      </c>
      <c r="B337" s="50" t="s">
        <v>276</v>
      </c>
      <c r="C337" s="50"/>
      <c r="D337" s="50"/>
      <c r="E337" s="246">
        <v>9</v>
      </c>
      <c r="F337" s="23"/>
      <c r="G337" s="247">
        <f>SUM(E337/E342*100)</f>
        <v>2.0881670533642689</v>
      </c>
      <c r="H337" s="50"/>
      <c r="I337" s="50"/>
      <c r="J337" s="2340"/>
      <c r="K337" s="50"/>
      <c r="L337" s="245">
        <v>7</v>
      </c>
      <c r="M337" s="50" t="s">
        <v>273</v>
      </c>
      <c r="N337" s="50"/>
      <c r="O337" s="50"/>
      <c r="P337" s="246">
        <v>14</v>
      </c>
      <c r="Q337" s="23"/>
      <c r="R337" s="247">
        <f>SUM(P337/P342*100)</f>
        <v>3.263403263403263</v>
      </c>
    </row>
    <row r="338" spans="1:21">
      <c r="A338" s="245">
        <v>8</v>
      </c>
      <c r="B338" s="248" t="s">
        <v>602</v>
      </c>
      <c r="C338" s="248"/>
      <c r="D338" s="248"/>
      <c r="E338" s="246">
        <v>9</v>
      </c>
      <c r="F338" s="23"/>
      <c r="G338" s="247">
        <f>SUM(E338/E342*100)</f>
        <v>2.0881670533642689</v>
      </c>
      <c r="H338" s="50"/>
      <c r="I338" s="50"/>
      <c r="J338" s="2340"/>
      <c r="K338" s="50"/>
      <c r="L338" s="245">
        <v>8</v>
      </c>
      <c r="M338" s="248" t="s">
        <v>274</v>
      </c>
      <c r="N338" s="248"/>
      <c r="O338" s="248"/>
      <c r="P338" s="246">
        <v>9</v>
      </c>
      <c r="Q338" s="23"/>
      <c r="R338" s="247">
        <f>SUM(P338/P342*100)</f>
        <v>2.0979020979020979</v>
      </c>
    </row>
    <row r="339" spans="1:21">
      <c r="A339" s="245">
        <v>9</v>
      </c>
      <c r="B339" s="50" t="s">
        <v>274</v>
      </c>
      <c r="C339" s="50"/>
      <c r="D339" s="50"/>
      <c r="E339" s="246">
        <v>8</v>
      </c>
      <c r="F339" s="23"/>
      <c r="G339" s="247">
        <f>SUM(E339/E342*100)</f>
        <v>1.8561484918793503</v>
      </c>
      <c r="H339" s="50"/>
      <c r="I339" s="50"/>
      <c r="J339" s="2340"/>
      <c r="K339" s="50"/>
      <c r="L339" s="245">
        <v>9</v>
      </c>
      <c r="M339" s="50" t="s">
        <v>276</v>
      </c>
      <c r="N339" s="50"/>
      <c r="O339" s="50"/>
      <c r="P339" s="246">
        <v>9</v>
      </c>
      <c r="Q339" s="23"/>
      <c r="R339" s="247">
        <f>SUM(P339/P342*100)</f>
        <v>2.0979020979020979</v>
      </c>
    </row>
    <row r="340" spans="1:21">
      <c r="A340" s="245">
        <v>10</v>
      </c>
      <c r="B340" s="50" t="s">
        <v>275</v>
      </c>
      <c r="C340" s="50"/>
      <c r="D340" s="50"/>
      <c r="E340" s="246">
        <v>7</v>
      </c>
      <c r="F340" s="23"/>
      <c r="G340" s="247">
        <f>SUM(E340/E342*100)</f>
        <v>1.6241299303944314</v>
      </c>
      <c r="H340" s="50"/>
      <c r="I340" s="50"/>
      <c r="J340" s="2340"/>
      <c r="K340" s="50"/>
      <c r="L340" s="245">
        <v>10</v>
      </c>
      <c r="M340" s="50" t="s">
        <v>275</v>
      </c>
      <c r="N340" s="23"/>
      <c r="O340" s="23"/>
      <c r="P340" s="246">
        <v>9</v>
      </c>
      <c r="Q340" s="23"/>
      <c r="R340" s="247">
        <f>SUM(P340/P342*100)</f>
        <v>2.0979020979020979</v>
      </c>
    </row>
    <row r="341" spans="1:21">
      <c r="A341" s="245"/>
      <c r="B341" s="50" t="s">
        <v>277</v>
      </c>
      <c r="C341" s="50"/>
      <c r="D341" s="50"/>
      <c r="E341" s="246">
        <v>76</v>
      </c>
      <c r="F341" s="23"/>
      <c r="G341" s="247">
        <f>SUM(E341/E342*100)</f>
        <v>17.633410672853827</v>
      </c>
      <c r="H341" s="50"/>
      <c r="I341" s="50"/>
      <c r="J341" s="2340"/>
      <c r="K341" s="50"/>
      <c r="L341" s="448"/>
      <c r="M341" s="50" t="s">
        <v>277</v>
      </c>
      <c r="N341" s="50"/>
      <c r="O341" s="50"/>
      <c r="P341" s="246">
        <v>79</v>
      </c>
      <c r="Q341" s="23"/>
      <c r="R341" s="247">
        <f>SUM(P341/P342*100)</f>
        <v>18.414918414918414</v>
      </c>
    </row>
    <row r="342" spans="1:21">
      <c r="A342" s="245"/>
      <c r="B342" s="24" t="s">
        <v>278</v>
      </c>
      <c r="C342" s="249"/>
      <c r="D342" s="249"/>
      <c r="E342" s="250">
        <f>SUM(E331:E341)</f>
        <v>431</v>
      </c>
      <c r="F342" s="24"/>
      <c r="G342" s="251">
        <v>1</v>
      </c>
      <c r="H342" s="249"/>
      <c r="I342" s="50"/>
      <c r="J342" s="239"/>
      <c r="K342" s="50"/>
      <c r="L342" s="245"/>
      <c r="M342" s="595" t="s">
        <v>278</v>
      </c>
      <c r="N342" s="249"/>
      <c r="O342" s="249"/>
      <c r="P342" s="250">
        <f>SUM(P331:P341)</f>
        <v>429</v>
      </c>
      <c r="Q342" s="24"/>
      <c r="R342" s="251">
        <v>1</v>
      </c>
    </row>
    <row r="343" spans="1:21" ht="13.5" thickBot="1">
      <c r="A343" s="252"/>
      <c r="B343" s="253"/>
      <c r="C343" s="253"/>
      <c r="D343" s="253"/>
      <c r="E343" s="253"/>
      <c r="F343" s="253"/>
      <c r="G343" s="254"/>
      <c r="H343" s="50"/>
      <c r="I343" s="50"/>
      <c r="J343" s="50"/>
      <c r="K343" s="50"/>
      <c r="L343" s="252"/>
      <c r="M343" s="253"/>
      <c r="N343" s="253"/>
      <c r="O343" s="253"/>
      <c r="P343" s="253"/>
      <c r="Q343" s="253"/>
      <c r="R343" s="254"/>
    </row>
    <row r="344" spans="1:21">
      <c r="A344" s="56"/>
      <c r="B344" s="56"/>
      <c r="C344" s="56"/>
      <c r="D344" s="56"/>
      <c r="E344" s="56"/>
      <c r="F344" s="56"/>
      <c r="G344" s="56"/>
      <c r="H344" s="50"/>
      <c r="I344" s="50"/>
      <c r="J344" s="50"/>
      <c r="K344" s="50"/>
      <c r="L344" s="50"/>
      <c r="M344" s="50"/>
      <c r="N344" s="50"/>
      <c r="O344" s="23"/>
      <c r="P344" s="23"/>
      <c r="Q344"/>
      <c r="R344"/>
      <c r="S344"/>
      <c r="T344"/>
      <c r="U344"/>
    </row>
  </sheetData>
  <mergeCells count="52">
    <mergeCell ref="A98:G98"/>
    <mergeCell ref="L98:R98"/>
    <mergeCell ref="V115:AB115"/>
    <mergeCell ref="D1:U1"/>
    <mergeCell ref="A95:U95"/>
    <mergeCell ref="D51:L51"/>
    <mergeCell ref="M51:U51"/>
    <mergeCell ref="A47:U47"/>
    <mergeCell ref="B2:U2"/>
    <mergeCell ref="D3:L3"/>
    <mergeCell ref="M3:U3"/>
    <mergeCell ref="B50:U50"/>
    <mergeCell ref="V98:AB98"/>
    <mergeCell ref="L313:R313"/>
    <mergeCell ref="L329:R329"/>
    <mergeCell ref="L232:R232"/>
    <mergeCell ref="L248:R248"/>
    <mergeCell ref="M257:O257"/>
    <mergeCell ref="L265:R265"/>
    <mergeCell ref="L281:R281"/>
    <mergeCell ref="L297:R297"/>
    <mergeCell ref="V132:AB132"/>
    <mergeCell ref="L115:R115"/>
    <mergeCell ref="R166:X166"/>
    <mergeCell ref="A115:G115"/>
    <mergeCell ref="A149:G149"/>
    <mergeCell ref="A132:G132"/>
    <mergeCell ref="Z166:AF166"/>
    <mergeCell ref="AE149:AK149"/>
    <mergeCell ref="AF132:AL132"/>
    <mergeCell ref="L132:R132"/>
    <mergeCell ref="V149:AB149"/>
    <mergeCell ref="L149:R149"/>
    <mergeCell ref="AF115:AL115"/>
    <mergeCell ref="A182:G182"/>
    <mergeCell ref="J182:P182"/>
    <mergeCell ref="R182:X182"/>
    <mergeCell ref="Z182:AF182"/>
    <mergeCell ref="A166:G166"/>
    <mergeCell ref="J166:P166"/>
    <mergeCell ref="Z215:AF215"/>
    <mergeCell ref="K224:M224"/>
    <mergeCell ref="S224:U224"/>
    <mergeCell ref="AA224:AC224"/>
    <mergeCell ref="S191:U191"/>
    <mergeCell ref="J198:P198"/>
    <mergeCell ref="R198:X198"/>
    <mergeCell ref="Z198:AF198"/>
    <mergeCell ref="K207:M207"/>
    <mergeCell ref="S207:U207"/>
    <mergeCell ref="J215:P215"/>
    <mergeCell ref="R215:X215"/>
  </mergeCells>
  <phoneticPr fontId="0" type="noConversion"/>
  <pageMargins left="0.39370078740157483" right="0" top="0.9055118110236221"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AA77"/>
  <sheetViews>
    <sheetView topLeftCell="J1" workbookViewId="0">
      <selection activeCell="AD1" sqref="AD1"/>
    </sheetView>
  </sheetViews>
  <sheetFormatPr defaultColWidth="8.85546875" defaultRowHeight="12.75"/>
  <cols>
    <col min="2" max="2" width="7.42578125" style="3" customWidth="1"/>
    <col min="3" max="3" width="7.28515625" style="3" customWidth="1"/>
    <col min="4" max="4" width="6.7109375" style="3" customWidth="1"/>
    <col min="5" max="5" width="7" style="3" customWidth="1"/>
    <col min="6" max="10" width="7.85546875" style="3" customWidth="1"/>
    <col min="11" max="20" width="7.85546875" customWidth="1"/>
    <col min="21" max="22" width="7.85546875" style="207" customWidth="1"/>
    <col min="23" max="24" width="8" style="3296" customWidth="1"/>
    <col min="27" max="27" width="8.85546875" style="3964"/>
  </cols>
  <sheetData>
    <row r="1" spans="1:24" ht="16.5" customHeight="1">
      <c r="A1" s="255" t="s">
        <v>43</v>
      </c>
      <c r="B1" s="4782" t="s">
        <v>635</v>
      </c>
      <c r="C1" s="4783"/>
      <c r="D1" s="4783"/>
      <c r="E1" s="4783"/>
      <c r="F1" s="4783"/>
      <c r="G1" s="4783"/>
      <c r="H1" s="4783"/>
      <c r="I1" s="4783"/>
      <c r="J1" s="4783"/>
      <c r="K1" s="4783"/>
      <c r="L1" s="4783"/>
      <c r="M1" s="4783"/>
      <c r="N1" s="4783"/>
      <c r="O1" s="4783"/>
      <c r="P1" s="4783"/>
      <c r="Q1" s="4783"/>
      <c r="R1" s="4784"/>
    </row>
    <row r="2" spans="1:24" ht="16.5" customHeight="1" thickBot="1">
      <c r="A2" s="255"/>
      <c r="B2" s="4785"/>
      <c r="C2" s="4786"/>
      <c r="D2" s="4786"/>
      <c r="E2" s="4786"/>
      <c r="F2" s="4786"/>
      <c r="G2" s="4786"/>
      <c r="H2" s="4786"/>
      <c r="I2" s="4786"/>
      <c r="J2" s="4786"/>
      <c r="K2" s="4786"/>
      <c r="L2" s="4786"/>
      <c r="M2" s="4786"/>
      <c r="N2" s="4786"/>
      <c r="O2" s="4786"/>
      <c r="P2" s="4786"/>
      <c r="Q2" s="4786"/>
      <c r="R2" s="4787"/>
    </row>
    <row r="3" spans="1:24" ht="38.25" customHeight="1" thickBot="1">
      <c r="B3" s="23"/>
      <c r="C3" s="23"/>
      <c r="D3" s="23"/>
      <c r="E3" s="4789">
        <v>2008</v>
      </c>
      <c r="F3" s="4790"/>
      <c r="G3" s="4789">
        <v>2009</v>
      </c>
      <c r="H3" s="4475"/>
      <c r="I3" s="4775">
        <v>2010</v>
      </c>
      <c r="J3" s="4616"/>
      <c r="K3" s="4777">
        <v>2011</v>
      </c>
      <c r="L3" s="4778"/>
      <c r="M3" s="4777">
        <v>2012</v>
      </c>
      <c r="N3" s="4778"/>
      <c r="O3" s="4777">
        <v>2013</v>
      </c>
      <c r="P3" s="4778"/>
      <c r="Q3" s="4777">
        <v>2014</v>
      </c>
      <c r="R3" s="4778"/>
      <c r="S3" s="4775">
        <v>2015</v>
      </c>
      <c r="T3" s="4776"/>
      <c r="U3" s="4775">
        <v>2016</v>
      </c>
      <c r="V3" s="4776"/>
      <c r="W3" s="4775" t="s">
        <v>1030</v>
      </c>
      <c r="X3" s="4776"/>
    </row>
    <row r="4" spans="1:24" ht="30.2" customHeight="1" thickBot="1">
      <c r="A4" s="4791" t="s">
        <v>279</v>
      </c>
      <c r="B4" s="4615"/>
      <c r="C4" s="4615"/>
      <c r="D4" s="4615"/>
      <c r="E4" s="784" t="s">
        <v>280</v>
      </c>
      <c r="F4" s="786" t="s">
        <v>281</v>
      </c>
      <c r="G4" s="971" t="s">
        <v>280</v>
      </c>
      <c r="H4" s="972" t="s">
        <v>281</v>
      </c>
      <c r="I4" s="971" t="s">
        <v>280</v>
      </c>
      <c r="J4" s="972" t="s">
        <v>281</v>
      </c>
      <c r="K4" s="971" t="s">
        <v>280</v>
      </c>
      <c r="L4" s="972" t="s">
        <v>281</v>
      </c>
      <c r="M4" s="971" t="s">
        <v>280</v>
      </c>
      <c r="N4" s="972" t="s">
        <v>281</v>
      </c>
      <c r="O4" s="971" t="s">
        <v>280</v>
      </c>
      <c r="P4" s="972" t="s">
        <v>281</v>
      </c>
      <c r="Q4" s="971" t="s">
        <v>280</v>
      </c>
      <c r="R4" s="972" t="s">
        <v>281</v>
      </c>
      <c r="S4" s="971" t="s">
        <v>280</v>
      </c>
      <c r="T4" s="972" t="s">
        <v>281</v>
      </c>
      <c r="U4" s="971" t="s">
        <v>280</v>
      </c>
      <c r="V4" s="972" t="s">
        <v>281</v>
      </c>
      <c r="W4" s="971" t="s">
        <v>280</v>
      </c>
      <c r="X4" s="972" t="s">
        <v>281</v>
      </c>
    </row>
    <row r="5" spans="1:24" ht="21.2" customHeight="1">
      <c r="A5" s="257" t="s">
        <v>550</v>
      </c>
      <c r="B5" s="258"/>
      <c r="C5" s="258"/>
      <c r="D5" s="258"/>
      <c r="E5" s="570">
        <v>32</v>
      </c>
      <c r="F5" s="780">
        <v>7.0484581497797363</v>
      </c>
      <c r="G5" s="806">
        <v>33</v>
      </c>
      <c r="H5" s="976">
        <f>G5/$G$21*100</f>
        <v>6.8750000000000009</v>
      </c>
      <c r="I5" s="570">
        <v>37</v>
      </c>
      <c r="J5" s="1081">
        <f>I5/$K$21</f>
        <v>6.7395264116575593E-2</v>
      </c>
      <c r="K5" s="570">
        <v>37</v>
      </c>
      <c r="L5" s="1081">
        <f>K5/$K$21</f>
        <v>6.7395264116575593E-2</v>
      </c>
      <c r="M5" s="1080">
        <v>34</v>
      </c>
      <c r="N5" s="1081">
        <f>M5/$M$21</f>
        <v>6.640625E-2</v>
      </c>
      <c r="O5" s="570">
        <v>35</v>
      </c>
      <c r="P5" s="1081">
        <f>O5/O$21</f>
        <v>6.4575645756457564E-2</v>
      </c>
      <c r="Q5" s="570">
        <v>38</v>
      </c>
      <c r="R5" s="1081">
        <f>Q5/$Q$21</f>
        <v>6.8840579710144928E-2</v>
      </c>
      <c r="S5" s="570">
        <v>36</v>
      </c>
      <c r="T5" s="1081">
        <v>6.5217391304347824E-2</v>
      </c>
      <c r="U5" s="570">
        <v>37</v>
      </c>
      <c r="V5" s="1081">
        <f>U5/$U$21</f>
        <v>6.1359867330016582E-2</v>
      </c>
      <c r="W5" s="570">
        <v>37</v>
      </c>
      <c r="X5" s="1081">
        <f>W5/$U$21</f>
        <v>6.1359867330016582E-2</v>
      </c>
    </row>
    <row r="6" spans="1:24" ht="21.2" customHeight="1">
      <c r="A6" s="257" t="s">
        <v>552</v>
      </c>
      <c r="B6" s="258"/>
      <c r="C6" s="258"/>
      <c r="D6" s="258"/>
      <c r="E6" s="570">
        <v>1</v>
      </c>
      <c r="F6" s="780">
        <v>0.22026431718061676</v>
      </c>
      <c r="G6" s="570">
        <v>1</v>
      </c>
      <c r="H6" s="973">
        <f>G6/$G$21*100</f>
        <v>0.20833333333333334</v>
      </c>
      <c r="I6" s="570">
        <v>1</v>
      </c>
      <c r="J6" s="1081">
        <f>I6/$K$21</f>
        <v>1.8214936247723133E-3</v>
      </c>
      <c r="K6" s="570">
        <v>1</v>
      </c>
      <c r="L6" s="1081">
        <f>K6/$K$21</f>
        <v>1.8214936247723133E-3</v>
      </c>
      <c r="M6" s="1080">
        <v>1</v>
      </c>
      <c r="N6" s="1081">
        <f>M6/$M$21</f>
        <v>1.953125E-3</v>
      </c>
      <c r="O6" s="570">
        <v>1</v>
      </c>
      <c r="P6" s="1081">
        <f t="shared" ref="P6:P17" si="0">O6/O$21</f>
        <v>1.8450184501845018E-3</v>
      </c>
      <c r="Q6" s="570">
        <v>1</v>
      </c>
      <c r="R6" s="1081">
        <f>Q6/$Q$21</f>
        <v>1.8115942028985507E-3</v>
      </c>
      <c r="S6" s="570">
        <v>1</v>
      </c>
      <c r="T6" s="1081">
        <v>1.8115942028985507E-3</v>
      </c>
      <c r="U6" s="570">
        <v>1</v>
      </c>
      <c r="V6" s="1081">
        <f>U6/$U$21</f>
        <v>1.658374792703151E-3</v>
      </c>
      <c r="W6" s="570">
        <v>1</v>
      </c>
      <c r="X6" s="1081">
        <f>W6/$U$21</f>
        <v>1.658374792703151E-3</v>
      </c>
    </row>
    <row r="7" spans="1:24" ht="21.2" customHeight="1">
      <c r="A7" s="257" t="s">
        <v>553</v>
      </c>
      <c r="B7" s="258"/>
      <c r="C7" s="258"/>
      <c r="D7" s="258"/>
      <c r="E7" s="570">
        <v>35</v>
      </c>
      <c r="F7" s="780">
        <v>7.7092511013215859</v>
      </c>
      <c r="G7" s="570">
        <v>24</v>
      </c>
      <c r="H7" s="973">
        <f>G7/$G$21*100</f>
        <v>5</v>
      </c>
      <c r="I7" s="570">
        <v>26</v>
      </c>
      <c r="J7" s="1081">
        <f>I7/$K$21</f>
        <v>4.7358834244080147E-2</v>
      </c>
      <c r="K7" s="570">
        <v>32</v>
      </c>
      <c r="L7" s="1081">
        <f>K7/$K$21</f>
        <v>5.8287795992714025E-2</v>
      </c>
      <c r="M7" s="1080">
        <v>29</v>
      </c>
      <c r="N7" s="1081">
        <f>M7/$M$21</f>
        <v>5.6640625E-2</v>
      </c>
      <c r="O7" s="570">
        <v>27</v>
      </c>
      <c r="P7" s="1081">
        <f t="shared" si="0"/>
        <v>4.9815498154981548E-2</v>
      </c>
      <c r="Q7" s="570">
        <v>28</v>
      </c>
      <c r="R7" s="1081">
        <f>Q7/$Q$21</f>
        <v>5.0724637681159424E-2</v>
      </c>
      <c r="S7" s="570">
        <v>29</v>
      </c>
      <c r="T7" s="1081">
        <v>5.2536231884057968E-2</v>
      </c>
      <c r="U7" s="570">
        <v>31</v>
      </c>
      <c r="V7" s="1081">
        <f>U7/$U$21</f>
        <v>5.140961857379768E-2</v>
      </c>
      <c r="W7" s="570">
        <v>35</v>
      </c>
      <c r="X7" s="1081">
        <f>W7/$U$21</f>
        <v>5.8043117744610281E-2</v>
      </c>
    </row>
    <row r="8" spans="1:24" ht="21.2" customHeight="1">
      <c r="A8" s="257" t="s">
        <v>440</v>
      </c>
      <c r="B8" s="258"/>
      <c r="C8" s="258"/>
      <c r="D8" s="258"/>
      <c r="E8" s="570">
        <v>0</v>
      </c>
      <c r="F8" s="780">
        <v>0</v>
      </c>
      <c r="G8" s="570">
        <v>0</v>
      </c>
      <c r="H8" s="973">
        <v>0</v>
      </c>
      <c r="I8" s="570">
        <v>0</v>
      </c>
      <c r="J8" s="1081">
        <v>0</v>
      </c>
      <c r="K8" s="570">
        <v>0</v>
      </c>
      <c r="L8" s="1081">
        <v>0</v>
      </c>
      <c r="M8" s="1080">
        <v>0</v>
      </c>
      <c r="N8" s="1081">
        <v>0</v>
      </c>
      <c r="O8" s="570">
        <v>1</v>
      </c>
      <c r="P8" s="1081">
        <f t="shared" si="0"/>
        <v>1.8450184501845018E-3</v>
      </c>
      <c r="Q8" s="570">
        <v>1</v>
      </c>
      <c r="R8" s="1081">
        <f>Q8/$Q$21</f>
        <v>1.8115942028985507E-3</v>
      </c>
      <c r="S8" s="570">
        <v>1</v>
      </c>
      <c r="T8" s="1081">
        <v>1.8115942028985507E-3</v>
      </c>
      <c r="U8" s="570">
        <v>1</v>
      </c>
      <c r="V8" s="1081">
        <f t="shared" ref="V8:V11" si="1">U8/$U$21</f>
        <v>1.658374792703151E-3</v>
      </c>
      <c r="W8" s="570">
        <v>1</v>
      </c>
      <c r="X8" s="1081">
        <f t="shared" ref="X8:X20" si="2">W8/$U$21</f>
        <v>1.658374792703151E-3</v>
      </c>
    </row>
    <row r="9" spans="1:24" ht="21.2" customHeight="1">
      <c r="A9" s="257" t="s">
        <v>282</v>
      </c>
      <c r="B9" s="258"/>
      <c r="C9" s="258"/>
      <c r="D9" s="258"/>
      <c r="E9" s="570">
        <v>113</v>
      </c>
      <c r="F9" s="780">
        <v>24.889867841409689</v>
      </c>
      <c r="G9" s="570">
        <v>113</v>
      </c>
      <c r="H9" s="973">
        <f t="shared" ref="H9:H20" si="3">G9/$G$21*100</f>
        <v>23.541666666666668</v>
      </c>
      <c r="I9" s="570">
        <v>128</v>
      </c>
      <c r="J9" s="1081">
        <f t="shared" ref="J9:J20" si="4">I9/$K$21</f>
        <v>0.2331511839708561</v>
      </c>
      <c r="K9" s="570">
        <v>136</v>
      </c>
      <c r="L9" s="1081">
        <f t="shared" ref="L9:L20" si="5">K9/$K$21</f>
        <v>0.24772313296903462</v>
      </c>
      <c r="M9" s="1080">
        <v>122</v>
      </c>
      <c r="N9" s="1081">
        <f t="shared" ref="N9:N20" si="6">M9/$M$21</f>
        <v>0.23828125</v>
      </c>
      <c r="O9" s="570">
        <v>121</v>
      </c>
      <c r="P9" s="1081">
        <f t="shared" si="0"/>
        <v>0.22324723247232472</v>
      </c>
      <c r="Q9" s="570">
        <v>109</v>
      </c>
      <c r="R9" s="1081">
        <f t="shared" ref="R9:R20" si="7">Q9/$Q$21</f>
        <v>0.19746376811594202</v>
      </c>
      <c r="S9" s="570">
        <v>105</v>
      </c>
      <c r="T9" s="1081">
        <v>0.19021739130434784</v>
      </c>
      <c r="U9" s="570">
        <v>101</v>
      </c>
      <c r="V9" s="1081">
        <f t="shared" si="1"/>
        <v>0.16749585406301823</v>
      </c>
      <c r="W9" s="570">
        <v>99</v>
      </c>
      <c r="X9" s="1081">
        <f t="shared" si="2"/>
        <v>0.16417910447761194</v>
      </c>
    </row>
    <row r="10" spans="1:24" ht="21.2" customHeight="1">
      <c r="A10" s="4779" t="s">
        <v>283</v>
      </c>
      <c r="B10" s="4788"/>
      <c r="C10" s="4788"/>
      <c r="D10" s="4788"/>
      <c r="E10" s="570">
        <v>202</v>
      </c>
      <c r="F10" s="780">
        <v>44.493392070484582</v>
      </c>
      <c r="G10" s="570">
        <v>220</v>
      </c>
      <c r="H10" s="973">
        <f t="shared" si="3"/>
        <v>45.833333333333329</v>
      </c>
      <c r="I10" s="570">
        <v>228</v>
      </c>
      <c r="J10" s="1081">
        <f t="shared" si="4"/>
        <v>0.41530054644808745</v>
      </c>
      <c r="K10" s="570">
        <v>236</v>
      </c>
      <c r="L10" s="1081">
        <f t="shared" si="5"/>
        <v>0.42987249544626593</v>
      </c>
      <c r="M10" s="1080">
        <v>214</v>
      </c>
      <c r="N10" s="1081">
        <f t="shared" si="6"/>
        <v>0.41796875</v>
      </c>
      <c r="O10" s="570">
        <v>230</v>
      </c>
      <c r="P10" s="1081">
        <f t="shared" si="0"/>
        <v>0.42435424354243545</v>
      </c>
      <c r="Q10" s="570">
        <v>245</v>
      </c>
      <c r="R10" s="1081">
        <f t="shared" si="7"/>
        <v>0.4438405797101449</v>
      </c>
      <c r="S10" s="570">
        <v>259</v>
      </c>
      <c r="T10" s="1081">
        <v>0.46920289855072461</v>
      </c>
      <c r="U10" s="570">
        <v>269</v>
      </c>
      <c r="V10" s="1081">
        <f t="shared" si="1"/>
        <v>0.44610281923714762</v>
      </c>
      <c r="W10" s="570">
        <v>276</v>
      </c>
      <c r="X10" s="1081">
        <f t="shared" si="2"/>
        <v>0.45771144278606968</v>
      </c>
    </row>
    <row r="11" spans="1:24" ht="21.2" customHeight="1">
      <c r="A11" s="257" t="s">
        <v>562</v>
      </c>
      <c r="B11" s="796"/>
      <c r="C11" s="796"/>
      <c r="D11" s="796"/>
      <c r="E11" s="570"/>
      <c r="F11" s="780">
        <v>2.643171806167401</v>
      </c>
      <c r="G11" s="570">
        <v>8</v>
      </c>
      <c r="H11" s="973">
        <f t="shared" si="3"/>
        <v>1.6666666666666667</v>
      </c>
      <c r="I11" s="570">
        <v>10</v>
      </c>
      <c r="J11" s="1081">
        <f t="shared" si="4"/>
        <v>1.8214936247723135E-2</v>
      </c>
      <c r="K11" s="570">
        <v>9</v>
      </c>
      <c r="L11" s="1081">
        <f t="shared" si="5"/>
        <v>1.6393442622950821E-2</v>
      </c>
      <c r="M11" s="1080">
        <v>9</v>
      </c>
      <c r="N11" s="1081">
        <f t="shared" si="6"/>
        <v>1.7578125E-2</v>
      </c>
      <c r="O11" s="570">
        <v>9</v>
      </c>
      <c r="P11" s="1081">
        <f t="shared" si="0"/>
        <v>1.6605166051660517E-2</v>
      </c>
      <c r="Q11" s="570">
        <v>7</v>
      </c>
      <c r="R11" s="1081">
        <f t="shared" si="7"/>
        <v>1.2681159420289856E-2</v>
      </c>
      <c r="S11" s="570">
        <v>7</v>
      </c>
      <c r="T11" s="1081">
        <v>1.2681159420289856E-2</v>
      </c>
      <c r="U11" s="570">
        <v>8</v>
      </c>
      <c r="V11" s="1081">
        <f t="shared" si="1"/>
        <v>1.3266998341625208E-2</v>
      </c>
      <c r="W11" s="570">
        <v>8</v>
      </c>
      <c r="X11" s="1081">
        <f t="shared" si="2"/>
        <v>1.3266998341625208E-2</v>
      </c>
    </row>
    <row r="12" spans="1:24" ht="21.2" customHeight="1">
      <c r="A12" s="257" t="s">
        <v>561</v>
      </c>
      <c r="B12" s="258"/>
      <c r="C12" s="258"/>
      <c r="D12" s="258"/>
      <c r="E12" s="570">
        <v>21</v>
      </c>
      <c r="F12" s="780">
        <v>4.6255506607929515</v>
      </c>
      <c r="G12" s="570">
        <v>40</v>
      </c>
      <c r="H12" s="973">
        <f t="shared" si="3"/>
        <v>8.3333333333333321</v>
      </c>
      <c r="I12" s="570">
        <v>39</v>
      </c>
      <c r="J12" s="1081">
        <f t="shared" si="4"/>
        <v>7.1038251366120214E-2</v>
      </c>
      <c r="K12" s="570">
        <v>45</v>
      </c>
      <c r="L12" s="1081">
        <f t="shared" si="5"/>
        <v>8.1967213114754092E-2</v>
      </c>
      <c r="M12" s="1080">
        <v>49</v>
      </c>
      <c r="N12" s="1081">
        <f t="shared" si="6"/>
        <v>9.5703125E-2</v>
      </c>
      <c r="O12" s="570">
        <v>52</v>
      </c>
      <c r="P12" s="1081">
        <f t="shared" si="0"/>
        <v>9.5940959409594101E-2</v>
      </c>
      <c r="Q12" s="570">
        <v>56</v>
      </c>
      <c r="R12" s="1081">
        <f t="shared" si="7"/>
        <v>0.10144927536231885</v>
      </c>
      <c r="S12" s="570">
        <v>62</v>
      </c>
      <c r="T12" s="1081">
        <v>0.11231884057971014</v>
      </c>
      <c r="U12" s="570">
        <v>76</v>
      </c>
      <c r="V12" s="1081">
        <f t="shared" ref="V12:V20" si="8">U12/$U$21</f>
        <v>0.12603648424543948</v>
      </c>
      <c r="W12" s="570">
        <v>75</v>
      </c>
      <c r="X12" s="1081">
        <f t="shared" si="2"/>
        <v>0.12437810945273632</v>
      </c>
    </row>
    <row r="13" spans="1:24" ht="21.2" customHeight="1">
      <c r="A13" s="804" t="s">
        <v>560</v>
      </c>
      <c r="B13" s="258"/>
      <c r="C13" s="258"/>
      <c r="D13" s="258"/>
      <c r="E13" s="570">
        <v>15</v>
      </c>
      <c r="F13" s="780">
        <v>3.303964757709251</v>
      </c>
      <c r="G13" s="570">
        <v>4</v>
      </c>
      <c r="H13" s="973">
        <f t="shared" si="3"/>
        <v>0.83333333333333337</v>
      </c>
      <c r="I13" s="570">
        <v>4</v>
      </c>
      <c r="J13" s="1081">
        <f t="shared" si="4"/>
        <v>7.2859744990892532E-3</v>
      </c>
      <c r="K13" s="570">
        <v>4</v>
      </c>
      <c r="L13" s="1081">
        <f t="shared" si="5"/>
        <v>7.2859744990892532E-3</v>
      </c>
      <c r="M13" s="1080">
        <v>6</v>
      </c>
      <c r="N13" s="1081">
        <f t="shared" si="6"/>
        <v>1.171875E-2</v>
      </c>
      <c r="O13" s="570">
        <v>6</v>
      </c>
      <c r="P13" s="1081">
        <f t="shared" si="0"/>
        <v>1.107011070110701E-2</v>
      </c>
      <c r="Q13" s="570">
        <v>6</v>
      </c>
      <c r="R13" s="1081">
        <f t="shared" si="7"/>
        <v>1.0869565217391304E-2</v>
      </c>
      <c r="S13" s="570">
        <v>5</v>
      </c>
      <c r="T13" s="1081">
        <v>9.057971014492754E-3</v>
      </c>
      <c r="U13" s="570">
        <v>6</v>
      </c>
      <c r="V13" s="1081">
        <f t="shared" si="8"/>
        <v>9.9502487562189053E-3</v>
      </c>
      <c r="W13" s="570">
        <v>4</v>
      </c>
      <c r="X13" s="1081">
        <f t="shared" si="2"/>
        <v>6.6334991708126038E-3</v>
      </c>
    </row>
    <row r="14" spans="1:24" ht="21.2" customHeight="1">
      <c r="A14" s="260" t="s">
        <v>556</v>
      </c>
      <c r="B14" s="256"/>
      <c r="C14" s="256"/>
      <c r="D14" s="256"/>
      <c r="E14" s="570">
        <v>5</v>
      </c>
      <c r="F14" s="780">
        <v>1.1013215859030838</v>
      </c>
      <c r="G14" s="570">
        <v>4</v>
      </c>
      <c r="H14" s="973">
        <f t="shared" si="3"/>
        <v>0.83333333333333337</v>
      </c>
      <c r="I14" s="570">
        <v>4</v>
      </c>
      <c r="J14" s="1081">
        <f t="shared" si="4"/>
        <v>7.2859744990892532E-3</v>
      </c>
      <c r="K14" s="570">
        <v>5</v>
      </c>
      <c r="L14" s="1081">
        <f t="shared" si="5"/>
        <v>9.1074681238615673E-3</v>
      </c>
      <c r="M14" s="1080">
        <v>5</v>
      </c>
      <c r="N14" s="1081">
        <f t="shared" si="6"/>
        <v>9.765625E-3</v>
      </c>
      <c r="O14" s="570">
        <v>5</v>
      </c>
      <c r="P14" s="1081">
        <f t="shared" si="0"/>
        <v>9.2250922509225092E-3</v>
      </c>
      <c r="Q14" s="570">
        <v>5</v>
      </c>
      <c r="R14" s="1081">
        <f t="shared" si="7"/>
        <v>9.057971014492754E-3</v>
      </c>
      <c r="S14" s="570">
        <v>5</v>
      </c>
      <c r="T14" s="1081">
        <v>9.057971014492754E-3</v>
      </c>
      <c r="U14" s="570">
        <v>6</v>
      </c>
      <c r="V14" s="1081">
        <f t="shared" si="8"/>
        <v>9.9502487562189053E-3</v>
      </c>
      <c r="W14" s="570">
        <v>8</v>
      </c>
      <c r="X14" s="1081">
        <f t="shared" si="2"/>
        <v>1.3266998341625208E-2</v>
      </c>
    </row>
    <row r="15" spans="1:24" ht="21.2" customHeight="1">
      <c r="A15" s="804" t="s">
        <v>559</v>
      </c>
      <c r="E15" s="801" t="s">
        <v>601</v>
      </c>
      <c r="F15" s="803" t="s">
        <v>601</v>
      </c>
      <c r="G15" s="570">
        <v>2</v>
      </c>
      <c r="H15" s="973">
        <f t="shared" si="3"/>
        <v>0.41666666666666669</v>
      </c>
      <c r="I15" s="570">
        <v>2</v>
      </c>
      <c r="J15" s="1081">
        <f t="shared" si="4"/>
        <v>3.6429872495446266E-3</v>
      </c>
      <c r="K15" s="570">
        <v>2</v>
      </c>
      <c r="L15" s="1081">
        <f t="shared" si="5"/>
        <v>3.6429872495446266E-3</v>
      </c>
      <c r="M15" s="1080">
        <v>0</v>
      </c>
      <c r="N15" s="1081">
        <f t="shared" si="6"/>
        <v>0</v>
      </c>
      <c r="O15" s="570">
        <v>1</v>
      </c>
      <c r="P15" s="1081">
        <f t="shared" si="0"/>
        <v>1.8450184501845018E-3</v>
      </c>
      <c r="Q15" s="570">
        <v>0</v>
      </c>
      <c r="R15" s="1081">
        <f t="shared" si="7"/>
        <v>0</v>
      </c>
      <c r="S15" s="570">
        <v>0</v>
      </c>
      <c r="T15" s="1081">
        <v>0</v>
      </c>
      <c r="U15" s="570">
        <v>0</v>
      </c>
      <c r="V15" s="1081">
        <f t="shared" si="8"/>
        <v>0</v>
      </c>
      <c r="W15" s="570">
        <v>0</v>
      </c>
      <c r="X15" s="1081">
        <f t="shared" si="2"/>
        <v>0</v>
      </c>
    </row>
    <row r="16" spans="1:24" ht="21.2" customHeight="1">
      <c r="A16" s="4779" t="s">
        <v>558</v>
      </c>
      <c r="B16" s="4780"/>
      <c r="C16" s="4780"/>
      <c r="D16" s="4780"/>
      <c r="E16" s="801" t="s">
        <v>601</v>
      </c>
      <c r="F16" s="803" t="s">
        <v>601</v>
      </c>
      <c r="G16" s="570">
        <v>3</v>
      </c>
      <c r="H16" s="973">
        <f t="shared" si="3"/>
        <v>0.625</v>
      </c>
      <c r="I16" s="570">
        <v>5</v>
      </c>
      <c r="J16" s="1081">
        <f t="shared" si="4"/>
        <v>9.1074681238615673E-3</v>
      </c>
      <c r="K16" s="570">
        <v>4</v>
      </c>
      <c r="L16" s="1081">
        <f t="shared" si="5"/>
        <v>7.2859744990892532E-3</v>
      </c>
      <c r="M16" s="1080">
        <v>2</v>
      </c>
      <c r="N16" s="1081">
        <f t="shared" si="6"/>
        <v>3.90625E-3</v>
      </c>
      <c r="O16" s="570">
        <v>2</v>
      </c>
      <c r="P16" s="1081">
        <f t="shared" si="0"/>
        <v>3.6900369003690036E-3</v>
      </c>
      <c r="Q16" s="570">
        <v>3</v>
      </c>
      <c r="R16" s="1081">
        <f t="shared" si="7"/>
        <v>5.434782608695652E-3</v>
      </c>
      <c r="S16" s="570">
        <v>4</v>
      </c>
      <c r="T16" s="1081">
        <v>7.246376811594203E-3</v>
      </c>
      <c r="U16" s="570">
        <v>4</v>
      </c>
      <c r="V16" s="1081">
        <f t="shared" si="8"/>
        <v>6.6334991708126038E-3</v>
      </c>
      <c r="W16" s="570">
        <v>5</v>
      </c>
      <c r="X16" s="1081">
        <f t="shared" si="2"/>
        <v>8.291873963515755E-3</v>
      </c>
    </row>
    <row r="17" spans="1:27" ht="21.2" customHeight="1">
      <c r="A17" s="4779" t="s">
        <v>557</v>
      </c>
      <c r="B17" s="4780"/>
      <c r="C17" s="4780"/>
      <c r="D17" s="4780"/>
      <c r="E17" s="801" t="s">
        <v>601</v>
      </c>
      <c r="F17" s="803" t="s">
        <v>601</v>
      </c>
      <c r="G17" s="570">
        <v>8</v>
      </c>
      <c r="H17" s="973">
        <f t="shared" si="3"/>
        <v>1.6666666666666667</v>
      </c>
      <c r="I17" s="570">
        <v>8</v>
      </c>
      <c r="J17" s="1081">
        <f t="shared" si="4"/>
        <v>1.4571948998178506E-2</v>
      </c>
      <c r="K17" s="570">
        <v>11</v>
      </c>
      <c r="L17" s="1081">
        <f t="shared" si="5"/>
        <v>2.0036429872495445E-2</v>
      </c>
      <c r="M17" s="1080">
        <v>12</v>
      </c>
      <c r="N17" s="1081">
        <f t="shared" si="6"/>
        <v>2.34375E-2</v>
      </c>
      <c r="O17" s="570">
        <v>12</v>
      </c>
      <c r="P17" s="1081">
        <f t="shared" si="0"/>
        <v>2.2140221402214021E-2</v>
      </c>
      <c r="Q17" s="570">
        <v>12</v>
      </c>
      <c r="R17" s="1081">
        <f t="shared" si="7"/>
        <v>2.1739130434782608E-2</v>
      </c>
      <c r="S17" s="570">
        <v>13</v>
      </c>
      <c r="T17" s="1081">
        <v>2.355072463768116E-2</v>
      </c>
      <c r="U17" s="570">
        <v>15</v>
      </c>
      <c r="V17" s="1081">
        <f t="shared" si="8"/>
        <v>2.4875621890547265E-2</v>
      </c>
      <c r="W17" s="570">
        <v>15</v>
      </c>
      <c r="X17" s="1081">
        <f t="shared" si="2"/>
        <v>2.4875621890547265E-2</v>
      </c>
    </row>
    <row r="18" spans="1:27" ht="21.2" customHeight="1">
      <c r="A18" s="4779" t="s">
        <v>564</v>
      </c>
      <c r="B18" s="4781"/>
      <c r="C18" s="4781"/>
      <c r="D18" s="4781"/>
      <c r="E18" s="801" t="s">
        <v>601</v>
      </c>
      <c r="F18" s="803" t="s">
        <v>601</v>
      </c>
      <c r="G18" s="570">
        <v>1</v>
      </c>
      <c r="H18" s="973">
        <f t="shared" si="3"/>
        <v>0.20833333333333334</v>
      </c>
      <c r="I18" s="570">
        <v>2</v>
      </c>
      <c r="J18" s="1081">
        <f t="shared" si="4"/>
        <v>3.6429872495446266E-3</v>
      </c>
      <c r="K18" s="570">
        <v>4</v>
      </c>
      <c r="L18" s="1081">
        <f t="shared" si="5"/>
        <v>7.2859744990892532E-3</v>
      </c>
      <c r="M18" s="1080">
        <v>2</v>
      </c>
      <c r="N18" s="1081">
        <f t="shared" si="6"/>
        <v>3.90625E-3</v>
      </c>
      <c r="O18" s="570">
        <v>2</v>
      </c>
      <c r="P18" s="1081">
        <f>O18/O$21</f>
        <v>3.6900369003690036E-3</v>
      </c>
      <c r="Q18" s="570">
        <v>2</v>
      </c>
      <c r="R18" s="1081">
        <f t="shared" si="7"/>
        <v>3.6231884057971015E-3</v>
      </c>
      <c r="S18" s="570">
        <v>1</v>
      </c>
      <c r="T18" s="1081">
        <v>1.8115942028985507E-3</v>
      </c>
      <c r="U18" s="570">
        <v>2</v>
      </c>
      <c r="V18" s="1081">
        <f t="shared" si="8"/>
        <v>3.3167495854063019E-3</v>
      </c>
      <c r="W18" s="570">
        <v>2</v>
      </c>
      <c r="X18" s="1081">
        <f t="shared" si="2"/>
        <v>3.3167495854063019E-3</v>
      </c>
    </row>
    <row r="19" spans="1:27" ht="21.2" customHeight="1">
      <c r="A19" s="257" t="s">
        <v>565</v>
      </c>
      <c r="B19" s="258"/>
      <c r="C19" s="258"/>
      <c r="D19" s="258"/>
      <c r="E19" s="570">
        <v>16</v>
      </c>
      <c r="F19" s="780">
        <v>3.5242290748898681</v>
      </c>
      <c r="G19" s="570">
        <v>16</v>
      </c>
      <c r="H19" s="973">
        <f t="shared" si="3"/>
        <v>3.3333333333333335</v>
      </c>
      <c r="I19" s="570">
        <v>17</v>
      </c>
      <c r="J19" s="1081">
        <f t="shared" si="4"/>
        <v>3.0965391621129327E-2</v>
      </c>
      <c r="K19" s="570">
        <v>18</v>
      </c>
      <c r="L19" s="1081">
        <f t="shared" si="5"/>
        <v>3.2786885245901641E-2</v>
      </c>
      <c r="M19" s="1080">
        <v>20</v>
      </c>
      <c r="N19" s="1081">
        <f t="shared" si="6"/>
        <v>3.90625E-2</v>
      </c>
      <c r="O19" s="570">
        <v>30</v>
      </c>
      <c r="P19" s="1081">
        <f t="shared" ref="P19:P20" si="9">O19/O$21</f>
        <v>5.5350553505535055E-2</v>
      </c>
      <c r="Q19" s="570">
        <v>31</v>
      </c>
      <c r="R19" s="1081">
        <f t="shared" si="7"/>
        <v>5.6159420289855072E-2</v>
      </c>
      <c r="S19" s="570">
        <v>33</v>
      </c>
      <c r="T19" s="1081">
        <v>5.9782608695652176E-2</v>
      </c>
      <c r="U19" s="570">
        <v>36</v>
      </c>
      <c r="V19" s="1081">
        <f t="shared" si="8"/>
        <v>5.9701492537313432E-2</v>
      </c>
      <c r="W19" s="570">
        <v>34</v>
      </c>
      <c r="X19" s="1081">
        <f t="shared" si="2"/>
        <v>5.6384742951907131E-2</v>
      </c>
    </row>
    <row r="20" spans="1:27" ht="18" customHeight="1">
      <c r="A20" s="952" t="s">
        <v>286</v>
      </c>
      <c r="B20" s="953"/>
      <c r="C20" s="953"/>
      <c r="D20" s="953"/>
      <c r="E20" s="571">
        <v>2</v>
      </c>
      <c r="F20" s="781">
        <v>0.44052863436123352</v>
      </c>
      <c r="G20" s="571">
        <v>3</v>
      </c>
      <c r="H20" s="975">
        <f t="shared" si="3"/>
        <v>0.625</v>
      </c>
      <c r="I20" s="571">
        <v>5</v>
      </c>
      <c r="J20" s="1082">
        <f t="shared" si="4"/>
        <v>9.1074681238615673E-3</v>
      </c>
      <c r="K20" s="571">
        <v>5</v>
      </c>
      <c r="L20" s="1082">
        <f t="shared" si="5"/>
        <v>9.1074681238615673E-3</v>
      </c>
      <c r="M20" s="1080">
        <v>7</v>
      </c>
      <c r="N20" s="1081">
        <f t="shared" si="6"/>
        <v>1.3671875E-2</v>
      </c>
      <c r="O20" s="571">
        <v>8</v>
      </c>
      <c r="P20" s="1082">
        <f t="shared" si="9"/>
        <v>1.4760147601476014E-2</v>
      </c>
      <c r="Q20" s="570">
        <v>8</v>
      </c>
      <c r="R20" s="1082">
        <f t="shared" si="7"/>
        <v>1.4492753623188406E-2</v>
      </c>
      <c r="S20" s="570">
        <v>10</v>
      </c>
      <c r="T20" s="1082">
        <v>1.8115942028985508E-2</v>
      </c>
      <c r="U20" s="570">
        <v>10</v>
      </c>
      <c r="V20" s="1081">
        <f t="shared" si="8"/>
        <v>1.658374792703151E-2</v>
      </c>
      <c r="W20" s="570">
        <v>14</v>
      </c>
      <c r="X20" s="1081">
        <f t="shared" si="2"/>
        <v>2.3217247097844111E-2</v>
      </c>
    </row>
    <row r="21" spans="1:27" ht="17.25" customHeight="1" thickBot="1">
      <c r="A21" s="262" t="s">
        <v>156</v>
      </c>
      <c r="B21" s="263"/>
      <c r="C21" s="263"/>
      <c r="D21" s="264"/>
      <c r="E21" s="572">
        <v>454</v>
      </c>
      <c r="F21" s="782">
        <v>1</v>
      </c>
      <c r="G21" s="572">
        <f>SUM(G5:G20)</f>
        <v>480</v>
      </c>
      <c r="H21" s="783">
        <v>1</v>
      </c>
      <c r="I21" s="572">
        <f>SUM(I5:I20)</f>
        <v>516</v>
      </c>
      <c r="J21" s="783">
        <v>1</v>
      </c>
      <c r="K21" s="572">
        <f>SUM(K5:K20)</f>
        <v>549</v>
      </c>
      <c r="L21" s="783">
        <v>1</v>
      </c>
      <c r="M21" s="2143">
        <f>SUM(M5:M20)</f>
        <v>512</v>
      </c>
      <c r="N21" s="2144">
        <f>SUM(N5:N20)</f>
        <v>1</v>
      </c>
      <c r="O21" s="572">
        <f>SUM(O5:O20)</f>
        <v>542</v>
      </c>
      <c r="P21" s="783">
        <f>SUM(P5:P20)</f>
        <v>1</v>
      </c>
      <c r="Q21" s="572">
        <f>SUM(Q5:Q20)</f>
        <v>552</v>
      </c>
      <c r="R21" s="783">
        <v>1</v>
      </c>
      <c r="S21" s="2143">
        <v>571</v>
      </c>
      <c r="T21" s="783">
        <v>1</v>
      </c>
      <c r="U21" s="2143">
        <f>SUM(U5:U20)</f>
        <v>603</v>
      </c>
      <c r="V21" s="2144">
        <v>1</v>
      </c>
      <c r="W21" s="2143">
        <f>SUM(W5:W20)</f>
        <v>614</v>
      </c>
      <c r="X21" s="2144">
        <v>1</v>
      </c>
    </row>
    <row r="22" spans="1:27" ht="18.75" customHeight="1">
      <c r="A22" s="3177" t="s">
        <v>254</v>
      </c>
      <c r="B22" s="3177"/>
      <c r="C22" s="3177"/>
      <c r="D22" s="3177"/>
      <c r="E22" s="3177"/>
      <c r="F22" s="3177"/>
      <c r="G22" s="3177"/>
      <c r="H22" s="3177"/>
      <c r="I22" s="3177"/>
      <c r="J22" s="3177"/>
    </row>
    <row r="23" spans="1:27" ht="18.75" customHeight="1">
      <c r="A23" s="660" t="s">
        <v>64</v>
      </c>
      <c r="B23" s="660"/>
      <c r="C23" s="660"/>
      <c r="D23" s="660"/>
      <c r="E23" s="660"/>
      <c r="F23" s="660"/>
      <c r="G23" s="660"/>
      <c r="H23" s="660"/>
      <c r="I23" s="660"/>
      <c r="J23" s="660"/>
    </row>
    <row r="24" spans="1:27" ht="18.75" customHeight="1">
      <c r="A24" s="793"/>
      <c r="B24" s="794"/>
      <c r="C24" s="794"/>
      <c r="D24" s="794"/>
      <c r="E24" s="794"/>
      <c r="F24" s="794"/>
      <c r="G24" s="794"/>
      <c r="H24" s="794"/>
      <c r="I24" s="794"/>
      <c r="J24" s="1"/>
    </row>
    <row r="25" spans="1:27" ht="18.75" customHeight="1">
      <c r="A25" s="793"/>
      <c r="B25" s="794"/>
      <c r="C25" s="794"/>
      <c r="D25" s="794"/>
      <c r="E25" s="794"/>
      <c r="F25" s="794"/>
      <c r="G25" s="794"/>
      <c r="H25" s="794"/>
      <c r="I25" s="794"/>
      <c r="J25" s="1"/>
    </row>
    <row r="26" spans="1:27" ht="21.2" customHeight="1" thickBot="1">
      <c r="A26" s="793"/>
      <c r="B26" s="794"/>
      <c r="C26" s="794"/>
      <c r="D26" s="794"/>
      <c r="E26" s="794"/>
      <c r="F26" s="794"/>
      <c r="G26" s="794"/>
      <c r="H26" s="794"/>
      <c r="I26" s="794"/>
      <c r="J26" s="1"/>
    </row>
    <row r="27" spans="1:27" ht="16.5" customHeight="1">
      <c r="A27" s="255" t="s">
        <v>44</v>
      </c>
      <c r="B27" s="4782" t="s">
        <v>636</v>
      </c>
      <c r="C27" s="4783"/>
      <c r="D27" s="4783"/>
      <c r="E27" s="4783"/>
      <c r="F27" s="4783"/>
      <c r="G27" s="4783"/>
      <c r="H27" s="4783"/>
      <c r="I27" s="4783"/>
      <c r="J27" s="4783"/>
      <c r="K27" s="4783"/>
      <c r="L27" s="4783"/>
      <c r="M27" s="4783"/>
      <c r="N27" s="4783"/>
      <c r="O27" s="4783"/>
      <c r="P27" s="4784"/>
    </row>
    <row r="28" spans="1:27" ht="30.2" customHeight="1" thickBot="1">
      <c r="A28" s="255"/>
      <c r="B28" s="4785"/>
      <c r="C28" s="4786"/>
      <c r="D28" s="4786"/>
      <c r="E28" s="4786"/>
      <c r="F28" s="4786"/>
      <c r="G28" s="4786"/>
      <c r="H28" s="4786"/>
      <c r="I28" s="4786"/>
      <c r="J28" s="4786"/>
      <c r="K28" s="4786"/>
      <c r="L28" s="4786"/>
      <c r="M28" s="4786"/>
      <c r="N28" s="4786"/>
      <c r="O28" s="4786"/>
      <c r="P28" s="4787"/>
    </row>
    <row r="29" spans="1:27" ht="28.5" customHeight="1" thickBot="1">
      <c r="B29" s="23"/>
      <c r="C29" s="23"/>
      <c r="D29" s="23"/>
      <c r="E29" s="4789">
        <v>2008</v>
      </c>
      <c r="F29" s="4790"/>
      <c r="G29" s="4789">
        <v>2009</v>
      </c>
      <c r="H29" s="4790"/>
      <c r="I29" s="4777">
        <v>2010</v>
      </c>
      <c r="J29" s="4778"/>
      <c r="K29" s="4777">
        <v>2011</v>
      </c>
      <c r="L29" s="4778"/>
      <c r="M29" s="4777">
        <v>2012</v>
      </c>
      <c r="N29" s="4778"/>
      <c r="O29" s="4777">
        <v>2013</v>
      </c>
      <c r="P29" s="4778"/>
      <c r="Q29" s="4777">
        <v>2014</v>
      </c>
      <c r="R29" s="4778"/>
      <c r="S29" s="4777">
        <v>2015</v>
      </c>
      <c r="T29" s="4778"/>
      <c r="U29" s="4775">
        <v>2016</v>
      </c>
      <c r="V29" s="4776"/>
      <c r="W29" s="4775" t="s">
        <v>1030</v>
      </c>
      <c r="X29" s="4776"/>
    </row>
    <row r="30" spans="1:27" ht="21.2" customHeight="1" thickBot="1">
      <c r="A30" s="4791" t="s">
        <v>279</v>
      </c>
      <c r="B30" s="4615"/>
      <c r="C30" s="4615"/>
      <c r="D30" s="4615"/>
      <c r="E30" s="784" t="s">
        <v>1024</v>
      </c>
      <c r="F30" s="785" t="s">
        <v>281</v>
      </c>
      <c r="G30" s="784" t="s">
        <v>1024</v>
      </c>
      <c r="H30" s="785" t="s">
        <v>281</v>
      </c>
      <c r="I30" s="784" t="s">
        <v>1024</v>
      </c>
      <c r="J30" s="972" t="s">
        <v>281</v>
      </c>
      <c r="K30" s="784" t="s">
        <v>1024</v>
      </c>
      <c r="L30" s="972" t="s">
        <v>281</v>
      </c>
      <c r="M30" s="784" t="s">
        <v>1024</v>
      </c>
      <c r="N30" s="972" t="s">
        <v>281</v>
      </c>
      <c r="O30" s="784" t="s">
        <v>1024</v>
      </c>
      <c r="P30" s="972" t="s">
        <v>281</v>
      </c>
      <c r="Q30" s="784" t="s">
        <v>1024</v>
      </c>
      <c r="R30" s="972" t="s">
        <v>281</v>
      </c>
      <c r="S30" s="784" t="s">
        <v>1024</v>
      </c>
      <c r="T30" s="972" t="s">
        <v>281</v>
      </c>
      <c r="U30" s="784" t="s">
        <v>1024</v>
      </c>
      <c r="V30" s="972" t="s">
        <v>281</v>
      </c>
      <c r="W30" s="784" t="s">
        <v>1024</v>
      </c>
      <c r="X30" s="972" t="s">
        <v>281</v>
      </c>
      <c r="AA30"/>
    </row>
    <row r="31" spans="1:27" ht="21.2" customHeight="1">
      <c r="A31" s="257" t="s">
        <v>550</v>
      </c>
      <c r="B31" s="258"/>
      <c r="C31" s="258"/>
      <c r="D31" s="258"/>
      <c r="E31" s="806">
        <v>6</v>
      </c>
      <c r="F31" s="807">
        <v>2.1052631578947367</v>
      </c>
      <c r="G31" s="570">
        <v>4</v>
      </c>
      <c r="H31" s="973">
        <f>G31/G49*100</f>
        <v>1.3698630136986301</v>
      </c>
      <c r="I31" s="570">
        <v>5</v>
      </c>
      <c r="J31" s="1081">
        <f t="shared" ref="J31:J48" si="10">I31/$K$49</f>
        <v>1.6447368421052631E-2</v>
      </c>
      <c r="K31" s="806">
        <v>4</v>
      </c>
      <c r="L31" s="1081">
        <f>K31/$K$49</f>
        <v>1.3157894736842105E-2</v>
      </c>
      <c r="M31" s="570">
        <v>4</v>
      </c>
      <c r="N31" s="1081">
        <f>M31/$M$49</f>
        <v>1.3559322033898305E-2</v>
      </c>
      <c r="O31" s="570">
        <v>5</v>
      </c>
      <c r="P31" s="1081">
        <f>O31/O$49</f>
        <v>1.7421602787456445E-2</v>
      </c>
      <c r="Q31" s="570">
        <v>6</v>
      </c>
      <c r="R31" s="1081">
        <f>Q31/$Q$49</f>
        <v>2.0761245674740483E-2</v>
      </c>
      <c r="S31" s="570">
        <v>6</v>
      </c>
      <c r="T31" s="1081">
        <f>S31/S$49</f>
        <v>2.0134228187919462E-2</v>
      </c>
      <c r="U31" s="570">
        <v>6</v>
      </c>
      <c r="V31" s="1081">
        <f>U31/U$49</f>
        <v>1.9543973941368076E-2</v>
      </c>
      <c r="W31" s="570">
        <v>5</v>
      </c>
      <c r="X31" s="1081">
        <f>W31/W$49</f>
        <v>1.6339869281045753E-2</v>
      </c>
      <c r="AA31"/>
    </row>
    <row r="32" spans="1:27" ht="21.2" customHeight="1">
      <c r="A32" s="257" t="s">
        <v>553</v>
      </c>
      <c r="B32" s="258"/>
      <c r="C32" s="258"/>
      <c r="D32" s="258"/>
      <c r="E32" s="570">
        <v>38</v>
      </c>
      <c r="F32" s="259">
        <v>13.333333333333334</v>
      </c>
      <c r="G32" s="570">
        <v>31</v>
      </c>
      <c r="H32" s="973">
        <f t="shared" ref="H32:H48" si="11">G32/$G$49*100</f>
        <v>10.616438356164384</v>
      </c>
      <c r="I32" s="570">
        <v>32</v>
      </c>
      <c r="J32" s="1081">
        <f t="shared" si="10"/>
        <v>0.10526315789473684</v>
      </c>
      <c r="K32" s="570">
        <v>33</v>
      </c>
      <c r="L32" s="1081">
        <f t="shared" ref="L32:L48" si="12">K32/$K$49</f>
        <v>0.10855263157894737</v>
      </c>
      <c r="M32" s="570">
        <v>30</v>
      </c>
      <c r="N32" s="1081">
        <f t="shared" ref="N32:N48" si="13">M32/$M$49</f>
        <v>0.10169491525423729</v>
      </c>
      <c r="O32" s="570">
        <v>27</v>
      </c>
      <c r="P32" s="1081">
        <f t="shared" ref="P32:P33" si="14">O32/O$49</f>
        <v>9.4076655052264813E-2</v>
      </c>
      <c r="Q32" s="570">
        <v>26</v>
      </c>
      <c r="R32" s="1081">
        <f t="shared" ref="R32:R48" si="15">Q32/$Q$49</f>
        <v>8.9965397923875437E-2</v>
      </c>
      <c r="S32" s="570">
        <v>26</v>
      </c>
      <c r="T32" s="1081">
        <f t="shared" ref="T32:V34" si="16">S32/S$49</f>
        <v>8.7248322147651006E-2</v>
      </c>
      <c r="U32" s="570">
        <v>30</v>
      </c>
      <c r="V32" s="1081">
        <f t="shared" si="16"/>
        <v>9.7719869706840393E-2</v>
      </c>
      <c r="W32" s="570">
        <v>32</v>
      </c>
      <c r="X32" s="1081">
        <f t="shared" ref="X32:X48" si="17">W32/W$49</f>
        <v>0.10457516339869281</v>
      </c>
      <c r="AA32"/>
    </row>
    <row r="33" spans="1:27" ht="21.2" customHeight="1">
      <c r="A33" s="257" t="s">
        <v>554</v>
      </c>
      <c r="B33" s="258"/>
      <c r="C33" s="258"/>
      <c r="D33" s="258"/>
      <c r="E33" s="801">
        <v>1</v>
      </c>
      <c r="F33" s="259">
        <v>0.35087719298245612</v>
      </c>
      <c r="G33" s="974">
        <v>0</v>
      </c>
      <c r="H33" s="973">
        <f t="shared" si="11"/>
        <v>0</v>
      </c>
      <c r="I33" s="570">
        <v>0</v>
      </c>
      <c r="J33" s="1081">
        <f t="shared" si="10"/>
        <v>0</v>
      </c>
      <c r="K33" s="570">
        <v>0</v>
      </c>
      <c r="L33" s="1081">
        <f t="shared" si="12"/>
        <v>0</v>
      </c>
      <c r="M33" s="570">
        <v>2</v>
      </c>
      <c r="N33" s="1081">
        <f t="shared" si="13"/>
        <v>6.7796610169491523E-3</v>
      </c>
      <c r="O33" s="570">
        <v>2</v>
      </c>
      <c r="P33" s="1081">
        <f t="shared" si="14"/>
        <v>6.9686411149825784E-3</v>
      </c>
      <c r="Q33" s="570">
        <v>3</v>
      </c>
      <c r="R33" s="1081">
        <f t="shared" si="15"/>
        <v>1.0380622837370242E-2</v>
      </c>
      <c r="S33" s="570">
        <v>3</v>
      </c>
      <c r="T33" s="1081">
        <f t="shared" si="16"/>
        <v>1.0067114093959731E-2</v>
      </c>
      <c r="U33" s="570">
        <v>3</v>
      </c>
      <c r="V33" s="1081">
        <f t="shared" si="16"/>
        <v>9.7719869706840382E-3</v>
      </c>
      <c r="W33" s="570">
        <v>3</v>
      </c>
      <c r="X33" s="1081">
        <f t="shared" si="17"/>
        <v>9.8039215686274508E-3</v>
      </c>
      <c r="AA33"/>
    </row>
    <row r="34" spans="1:27" ht="21.2" customHeight="1">
      <c r="A34" s="257" t="s">
        <v>555</v>
      </c>
      <c r="B34" s="258"/>
      <c r="C34" s="258"/>
      <c r="D34" s="258"/>
      <c r="E34" s="801" t="s">
        <v>601</v>
      </c>
      <c r="F34" s="802" t="s">
        <v>601</v>
      </c>
      <c r="G34" s="974">
        <v>0</v>
      </c>
      <c r="H34" s="973">
        <f t="shared" si="11"/>
        <v>0</v>
      </c>
      <c r="I34" s="570">
        <v>0</v>
      </c>
      <c r="J34" s="2287">
        <f t="shared" si="10"/>
        <v>0</v>
      </c>
      <c r="K34" s="570">
        <v>0</v>
      </c>
      <c r="L34" s="2287">
        <f t="shared" si="12"/>
        <v>0</v>
      </c>
      <c r="M34" s="570">
        <v>1</v>
      </c>
      <c r="N34" s="2287">
        <f t="shared" si="13"/>
        <v>3.3898305084745762E-3</v>
      </c>
      <c r="O34" s="570">
        <v>0</v>
      </c>
      <c r="P34" s="2316">
        <v>0</v>
      </c>
      <c r="Q34" s="570">
        <v>0</v>
      </c>
      <c r="R34" s="2316">
        <f t="shared" si="15"/>
        <v>0</v>
      </c>
      <c r="S34" s="570">
        <v>0</v>
      </c>
      <c r="T34" s="2316">
        <v>0</v>
      </c>
      <c r="U34" s="570">
        <v>0</v>
      </c>
      <c r="V34" s="1081">
        <f t="shared" si="16"/>
        <v>0</v>
      </c>
      <c r="W34" s="570">
        <v>0</v>
      </c>
      <c r="X34" s="1081">
        <f t="shared" si="17"/>
        <v>0</v>
      </c>
      <c r="AA34"/>
    </row>
    <row r="35" spans="1:27" ht="21.2" customHeight="1">
      <c r="A35" s="257" t="s">
        <v>282</v>
      </c>
      <c r="B35" s="258"/>
      <c r="C35" s="258"/>
      <c r="D35" s="258"/>
      <c r="E35" s="808">
        <v>28</v>
      </c>
      <c r="F35" s="259">
        <v>9.8245614035087723</v>
      </c>
      <c r="G35" s="974">
        <v>26</v>
      </c>
      <c r="H35" s="973">
        <f t="shared" si="11"/>
        <v>8.9041095890410951</v>
      </c>
      <c r="I35" s="570">
        <v>27</v>
      </c>
      <c r="J35" s="1081">
        <f t="shared" si="10"/>
        <v>8.8815789473684209E-2</v>
      </c>
      <c r="K35" s="570">
        <v>31</v>
      </c>
      <c r="L35" s="1081">
        <f t="shared" si="12"/>
        <v>0.10197368421052631</v>
      </c>
      <c r="M35" s="570">
        <v>32</v>
      </c>
      <c r="N35" s="1081">
        <f t="shared" si="13"/>
        <v>0.10847457627118644</v>
      </c>
      <c r="O35" s="570">
        <v>29</v>
      </c>
      <c r="P35" s="1081">
        <f t="shared" ref="P35:P48" si="18">O35/O$49</f>
        <v>0.10104529616724739</v>
      </c>
      <c r="Q35" s="570">
        <v>28</v>
      </c>
      <c r="R35" s="1081">
        <f t="shared" si="15"/>
        <v>9.6885813148788927E-2</v>
      </c>
      <c r="S35" s="570">
        <v>29</v>
      </c>
      <c r="T35" s="1081">
        <f t="shared" ref="T35:V48" si="19">S35/S$49</f>
        <v>9.7315436241610737E-2</v>
      </c>
      <c r="U35" s="570">
        <v>28</v>
      </c>
      <c r="V35" s="1081">
        <f t="shared" si="19"/>
        <v>9.1205211726384364E-2</v>
      </c>
      <c r="W35" s="570">
        <v>28</v>
      </c>
      <c r="X35" s="1081">
        <f t="shared" si="17"/>
        <v>9.1503267973856203E-2</v>
      </c>
      <c r="AA35"/>
    </row>
    <row r="36" spans="1:27" ht="21.2" customHeight="1">
      <c r="A36" s="4779" t="s">
        <v>283</v>
      </c>
      <c r="B36" s="4788"/>
      <c r="C36" s="4788"/>
      <c r="D36" s="4788"/>
      <c r="E36" s="808">
        <v>54</v>
      </c>
      <c r="F36" s="259">
        <v>18.947368421052634</v>
      </c>
      <c r="G36" s="974">
        <v>59</v>
      </c>
      <c r="H36" s="973">
        <f t="shared" si="11"/>
        <v>20.205479452054796</v>
      </c>
      <c r="I36" s="570">
        <v>61</v>
      </c>
      <c r="J36" s="1081">
        <f t="shared" si="10"/>
        <v>0.20065789473684212</v>
      </c>
      <c r="K36" s="570">
        <v>57</v>
      </c>
      <c r="L36" s="1081">
        <f t="shared" si="12"/>
        <v>0.1875</v>
      </c>
      <c r="M36" s="570">
        <v>58</v>
      </c>
      <c r="N36" s="1081">
        <f t="shared" si="13"/>
        <v>0.19661016949152543</v>
      </c>
      <c r="O36" s="570">
        <v>63</v>
      </c>
      <c r="P36" s="1081">
        <f t="shared" si="18"/>
        <v>0.21951219512195122</v>
      </c>
      <c r="Q36" s="570">
        <v>62</v>
      </c>
      <c r="R36" s="1081">
        <f t="shared" si="15"/>
        <v>0.21453287197231835</v>
      </c>
      <c r="S36" s="570">
        <v>65</v>
      </c>
      <c r="T36" s="1081">
        <f t="shared" si="19"/>
        <v>0.21812080536912751</v>
      </c>
      <c r="U36" s="570">
        <v>64</v>
      </c>
      <c r="V36" s="1081">
        <f t="shared" si="19"/>
        <v>0.20846905537459284</v>
      </c>
      <c r="W36" s="570">
        <v>66</v>
      </c>
      <c r="X36" s="1081">
        <f t="shared" si="17"/>
        <v>0.21568627450980393</v>
      </c>
      <c r="AA36"/>
    </row>
    <row r="37" spans="1:27" ht="21.2" customHeight="1">
      <c r="A37" s="257" t="s">
        <v>562</v>
      </c>
      <c r="B37" s="796"/>
      <c r="C37" s="796"/>
      <c r="D37" s="796"/>
      <c r="E37" s="808">
        <v>5</v>
      </c>
      <c r="F37" s="259">
        <v>1.7543859649122806</v>
      </c>
      <c r="G37" s="974">
        <v>4</v>
      </c>
      <c r="H37" s="973">
        <f t="shared" si="11"/>
        <v>1.3698630136986301</v>
      </c>
      <c r="I37" s="570">
        <v>6</v>
      </c>
      <c r="J37" s="1081">
        <f t="shared" si="10"/>
        <v>1.9736842105263157E-2</v>
      </c>
      <c r="K37" s="570">
        <v>7</v>
      </c>
      <c r="L37" s="1081">
        <f t="shared" si="12"/>
        <v>2.3026315789473683E-2</v>
      </c>
      <c r="M37" s="570">
        <v>9</v>
      </c>
      <c r="N37" s="1081">
        <f t="shared" si="13"/>
        <v>3.0508474576271188E-2</v>
      </c>
      <c r="O37" s="570">
        <v>10</v>
      </c>
      <c r="P37" s="1081">
        <f t="shared" si="18"/>
        <v>3.484320557491289E-2</v>
      </c>
      <c r="Q37" s="570">
        <v>11</v>
      </c>
      <c r="R37" s="1081">
        <f t="shared" si="15"/>
        <v>3.8062283737024222E-2</v>
      </c>
      <c r="S37" s="570">
        <v>11</v>
      </c>
      <c r="T37" s="1081">
        <f t="shared" si="19"/>
        <v>3.6912751677852351E-2</v>
      </c>
      <c r="U37" s="570">
        <v>8</v>
      </c>
      <c r="V37" s="1081">
        <f t="shared" si="19"/>
        <v>2.6058631921824105E-2</v>
      </c>
      <c r="W37" s="570">
        <v>7</v>
      </c>
      <c r="X37" s="1081">
        <f t="shared" si="17"/>
        <v>2.2875816993464051E-2</v>
      </c>
      <c r="AA37"/>
    </row>
    <row r="38" spans="1:27" ht="21.2" customHeight="1">
      <c r="A38" s="257" t="s">
        <v>561</v>
      </c>
      <c r="B38" s="258"/>
      <c r="C38" s="258"/>
      <c r="D38" s="258"/>
      <c r="E38" s="570">
        <v>71</v>
      </c>
      <c r="F38" s="259">
        <v>24.912280701754387</v>
      </c>
      <c r="G38" s="570">
        <v>80</v>
      </c>
      <c r="H38" s="973">
        <f t="shared" si="11"/>
        <v>27.397260273972602</v>
      </c>
      <c r="I38" s="570">
        <v>89</v>
      </c>
      <c r="J38" s="1081">
        <f t="shared" si="10"/>
        <v>0.29276315789473684</v>
      </c>
      <c r="K38" s="570">
        <v>86</v>
      </c>
      <c r="L38" s="1081">
        <f t="shared" si="12"/>
        <v>0.28289473684210525</v>
      </c>
      <c r="M38" s="570">
        <v>83</v>
      </c>
      <c r="N38" s="1081">
        <f t="shared" si="13"/>
        <v>0.28135593220338984</v>
      </c>
      <c r="O38" s="570">
        <v>79</v>
      </c>
      <c r="P38" s="1081">
        <f t="shared" si="18"/>
        <v>0.27526132404181186</v>
      </c>
      <c r="Q38" s="570">
        <v>74</v>
      </c>
      <c r="R38" s="1081">
        <f t="shared" si="15"/>
        <v>0.25605536332179929</v>
      </c>
      <c r="S38" s="570">
        <v>75</v>
      </c>
      <c r="T38" s="1081">
        <f t="shared" si="19"/>
        <v>0.25167785234899331</v>
      </c>
      <c r="U38" s="570">
        <v>74</v>
      </c>
      <c r="V38" s="1081">
        <f t="shared" si="19"/>
        <v>0.24104234527687296</v>
      </c>
      <c r="W38" s="570">
        <v>74</v>
      </c>
      <c r="X38" s="1081">
        <f t="shared" si="17"/>
        <v>0.24183006535947713</v>
      </c>
      <c r="AA38"/>
    </row>
    <row r="39" spans="1:27" ht="21.2" customHeight="1">
      <c r="A39" s="804" t="s">
        <v>560</v>
      </c>
      <c r="B39" s="258"/>
      <c r="C39" s="258"/>
      <c r="D39" s="258"/>
      <c r="E39" s="801" t="s">
        <v>601</v>
      </c>
      <c r="F39" s="802" t="s">
        <v>601</v>
      </c>
      <c r="G39" s="570">
        <v>7</v>
      </c>
      <c r="H39" s="973">
        <f t="shared" si="11"/>
        <v>2.3972602739726026</v>
      </c>
      <c r="I39" s="570">
        <v>5</v>
      </c>
      <c r="J39" s="1081">
        <f t="shared" si="10"/>
        <v>1.6447368421052631E-2</v>
      </c>
      <c r="K39" s="570">
        <v>6</v>
      </c>
      <c r="L39" s="1081">
        <f t="shared" si="12"/>
        <v>1.9736842105263157E-2</v>
      </c>
      <c r="M39" s="570">
        <v>5</v>
      </c>
      <c r="N39" s="1081">
        <f t="shared" si="13"/>
        <v>1.6949152542372881E-2</v>
      </c>
      <c r="O39" s="570">
        <v>4</v>
      </c>
      <c r="P39" s="1081">
        <f t="shared" si="18"/>
        <v>1.3937282229965157E-2</v>
      </c>
      <c r="Q39" s="570">
        <v>4</v>
      </c>
      <c r="R39" s="1081">
        <f t="shared" si="15"/>
        <v>1.384083044982699E-2</v>
      </c>
      <c r="S39" s="570">
        <v>5</v>
      </c>
      <c r="T39" s="1081">
        <f t="shared" si="19"/>
        <v>1.6778523489932886E-2</v>
      </c>
      <c r="U39" s="570">
        <v>6</v>
      </c>
      <c r="V39" s="1081">
        <f t="shared" si="19"/>
        <v>1.9543973941368076E-2</v>
      </c>
      <c r="W39" s="570">
        <v>6</v>
      </c>
      <c r="X39" s="1081">
        <f t="shared" si="17"/>
        <v>1.9607843137254902E-2</v>
      </c>
      <c r="AA39"/>
    </row>
    <row r="40" spans="1:27" ht="21.2" customHeight="1">
      <c r="A40" s="260" t="s">
        <v>556</v>
      </c>
      <c r="B40" s="256"/>
      <c r="C40" s="256"/>
      <c r="D40" s="256"/>
      <c r="E40" s="570">
        <v>1</v>
      </c>
      <c r="F40" s="259">
        <v>0.35087719298245612</v>
      </c>
      <c r="G40" s="570">
        <v>1</v>
      </c>
      <c r="H40" s="973">
        <f t="shared" si="11"/>
        <v>0.34246575342465752</v>
      </c>
      <c r="I40" s="570">
        <v>4</v>
      </c>
      <c r="J40" s="1081">
        <f t="shared" si="10"/>
        <v>1.3157894736842105E-2</v>
      </c>
      <c r="K40" s="570">
        <v>1</v>
      </c>
      <c r="L40" s="1081">
        <f t="shared" si="12"/>
        <v>3.2894736842105261E-3</v>
      </c>
      <c r="M40" s="570">
        <v>1</v>
      </c>
      <c r="N40" s="1081">
        <f t="shared" si="13"/>
        <v>3.3898305084745762E-3</v>
      </c>
      <c r="O40" s="570">
        <v>1</v>
      </c>
      <c r="P40" s="1081">
        <f t="shared" si="18"/>
        <v>3.4843205574912892E-3</v>
      </c>
      <c r="Q40" s="570">
        <v>1</v>
      </c>
      <c r="R40" s="1081">
        <f t="shared" si="15"/>
        <v>3.4602076124567475E-3</v>
      </c>
      <c r="S40" s="570">
        <v>1</v>
      </c>
      <c r="T40" s="1081">
        <f t="shared" si="19"/>
        <v>3.3557046979865771E-3</v>
      </c>
      <c r="U40" s="570">
        <v>2</v>
      </c>
      <c r="V40" s="1081">
        <f t="shared" si="19"/>
        <v>6.5146579804560263E-3</v>
      </c>
      <c r="W40" s="570">
        <v>2</v>
      </c>
      <c r="X40" s="1081">
        <f t="shared" si="17"/>
        <v>6.5359477124183009E-3</v>
      </c>
      <c r="AA40"/>
    </row>
    <row r="41" spans="1:27" ht="21.2" customHeight="1">
      <c r="A41" s="804" t="s">
        <v>559</v>
      </c>
      <c r="E41" s="801">
        <v>47</v>
      </c>
      <c r="F41" s="259">
        <v>16.491228070175438</v>
      </c>
      <c r="G41" s="570">
        <v>13</v>
      </c>
      <c r="H41" s="973">
        <f t="shared" si="11"/>
        <v>4.4520547945205475</v>
      </c>
      <c r="I41" s="570">
        <v>14</v>
      </c>
      <c r="J41" s="1081">
        <f t="shared" si="10"/>
        <v>4.6052631578947366E-2</v>
      </c>
      <c r="K41" s="570">
        <v>14</v>
      </c>
      <c r="L41" s="1081">
        <f t="shared" si="12"/>
        <v>4.6052631578947366E-2</v>
      </c>
      <c r="M41" s="570">
        <v>15</v>
      </c>
      <c r="N41" s="1081">
        <f t="shared" si="13"/>
        <v>5.0847457627118647E-2</v>
      </c>
      <c r="O41" s="570">
        <v>15</v>
      </c>
      <c r="P41" s="1081">
        <f t="shared" si="18"/>
        <v>5.2264808362369339E-2</v>
      </c>
      <c r="Q41" s="570">
        <v>16</v>
      </c>
      <c r="R41" s="1081">
        <f t="shared" si="15"/>
        <v>5.536332179930796E-2</v>
      </c>
      <c r="S41" s="570">
        <v>18</v>
      </c>
      <c r="T41" s="1081">
        <f t="shared" si="19"/>
        <v>6.0402684563758392E-2</v>
      </c>
      <c r="U41" s="570">
        <v>18</v>
      </c>
      <c r="V41" s="1081">
        <f t="shared" si="19"/>
        <v>5.8631921824104233E-2</v>
      </c>
      <c r="W41" s="570">
        <v>20</v>
      </c>
      <c r="X41" s="1081">
        <f t="shared" si="17"/>
        <v>6.535947712418301E-2</v>
      </c>
      <c r="AA41"/>
    </row>
    <row r="42" spans="1:27" ht="21.2" customHeight="1">
      <c r="A42" s="4779" t="s">
        <v>558</v>
      </c>
      <c r="B42" s="4780"/>
      <c r="C42" s="4780"/>
      <c r="D42" s="4780"/>
      <c r="E42" s="801" t="s">
        <v>601</v>
      </c>
      <c r="F42" s="802" t="s">
        <v>601</v>
      </c>
      <c r="G42" s="570">
        <v>14</v>
      </c>
      <c r="H42" s="973">
        <f t="shared" si="11"/>
        <v>4.7945205479452051</v>
      </c>
      <c r="I42" s="570">
        <v>14</v>
      </c>
      <c r="J42" s="1081">
        <f t="shared" si="10"/>
        <v>4.6052631578947366E-2</v>
      </c>
      <c r="K42" s="570">
        <v>14</v>
      </c>
      <c r="L42" s="1081">
        <f t="shared" si="12"/>
        <v>4.6052631578947366E-2</v>
      </c>
      <c r="M42" s="570">
        <v>13</v>
      </c>
      <c r="N42" s="1081">
        <f t="shared" si="13"/>
        <v>4.4067796610169491E-2</v>
      </c>
      <c r="O42" s="570">
        <v>11</v>
      </c>
      <c r="P42" s="1081">
        <f t="shared" si="18"/>
        <v>3.8327526132404179E-2</v>
      </c>
      <c r="Q42" s="570">
        <v>15</v>
      </c>
      <c r="R42" s="1081">
        <f t="shared" si="15"/>
        <v>5.1903114186851208E-2</v>
      </c>
      <c r="S42" s="570">
        <v>14</v>
      </c>
      <c r="T42" s="1081">
        <f t="shared" si="19"/>
        <v>4.6979865771812082E-2</v>
      </c>
      <c r="U42" s="570">
        <v>13</v>
      </c>
      <c r="V42" s="1081">
        <f t="shared" si="19"/>
        <v>4.2345276872964167E-2</v>
      </c>
      <c r="W42" s="570">
        <v>13</v>
      </c>
      <c r="X42" s="1081">
        <f t="shared" si="17"/>
        <v>4.2483660130718956E-2</v>
      </c>
      <c r="AA42"/>
    </row>
    <row r="43" spans="1:27" ht="21.2" customHeight="1">
      <c r="A43" s="4779" t="s">
        <v>557</v>
      </c>
      <c r="B43" s="4780"/>
      <c r="C43" s="4780"/>
      <c r="D43" s="4780"/>
      <c r="E43" s="801" t="s">
        <v>601</v>
      </c>
      <c r="F43" s="802" t="s">
        <v>601</v>
      </c>
      <c r="G43" s="570">
        <v>16</v>
      </c>
      <c r="H43" s="973">
        <f t="shared" si="11"/>
        <v>5.4794520547945202</v>
      </c>
      <c r="I43" s="570">
        <v>15</v>
      </c>
      <c r="J43" s="1081">
        <f t="shared" si="10"/>
        <v>4.9342105263157895E-2</v>
      </c>
      <c r="K43" s="570">
        <v>15</v>
      </c>
      <c r="L43" s="1081">
        <f t="shared" si="12"/>
        <v>4.9342105263157895E-2</v>
      </c>
      <c r="M43" s="570">
        <v>15</v>
      </c>
      <c r="N43" s="1081">
        <f t="shared" si="13"/>
        <v>5.0847457627118647E-2</v>
      </c>
      <c r="O43" s="570">
        <v>14</v>
      </c>
      <c r="P43" s="1081">
        <f t="shared" si="18"/>
        <v>4.878048780487805E-2</v>
      </c>
      <c r="Q43" s="570">
        <v>14</v>
      </c>
      <c r="R43" s="1081">
        <f t="shared" si="15"/>
        <v>4.8442906574394463E-2</v>
      </c>
      <c r="S43" s="570">
        <v>16</v>
      </c>
      <c r="T43" s="1081">
        <f t="shared" si="19"/>
        <v>5.3691275167785234E-2</v>
      </c>
      <c r="U43" s="570">
        <v>14</v>
      </c>
      <c r="V43" s="1081">
        <f t="shared" si="19"/>
        <v>4.5602605863192182E-2</v>
      </c>
      <c r="W43" s="570">
        <v>14</v>
      </c>
      <c r="X43" s="1081">
        <f t="shared" si="17"/>
        <v>4.5751633986928102E-2</v>
      </c>
      <c r="AA43"/>
    </row>
    <row r="44" spans="1:27" ht="21.2" customHeight="1">
      <c r="A44" s="4779" t="s">
        <v>451</v>
      </c>
      <c r="B44" s="4780"/>
      <c r="C44" s="4780"/>
      <c r="D44" s="4780"/>
      <c r="E44" s="801">
        <v>0</v>
      </c>
      <c r="F44" s="802">
        <v>0</v>
      </c>
      <c r="G44" s="570">
        <v>0</v>
      </c>
      <c r="H44" s="973">
        <f t="shared" si="11"/>
        <v>0</v>
      </c>
      <c r="I44" s="570">
        <v>0</v>
      </c>
      <c r="J44" s="1081">
        <v>0</v>
      </c>
      <c r="K44" s="570">
        <v>1</v>
      </c>
      <c r="L44" s="1081">
        <f t="shared" si="12"/>
        <v>3.2894736842105261E-3</v>
      </c>
      <c r="M44" s="570">
        <v>1</v>
      </c>
      <c r="N44" s="1081">
        <f t="shared" si="13"/>
        <v>3.3898305084745762E-3</v>
      </c>
      <c r="O44" s="570">
        <v>1</v>
      </c>
      <c r="P44" s="1081">
        <f t="shared" si="18"/>
        <v>3.4843205574912892E-3</v>
      </c>
      <c r="Q44" s="570">
        <v>1</v>
      </c>
      <c r="R44" s="1081">
        <f t="shared" si="15"/>
        <v>3.4602076124567475E-3</v>
      </c>
      <c r="S44" s="570">
        <v>3</v>
      </c>
      <c r="T44" s="1081">
        <f t="shared" si="19"/>
        <v>1.0067114093959731E-2</v>
      </c>
      <c r="U44" s="570">
        <v>3</v>
      </c>
      <c r="V44" s="1081">
        <f t="shared" si="19"/>
        <v>9.7719869706840382E-3</v>
      </c>
      <c r="W44" s="570">
        <v>3</v>
      </c>
      <c r="X44" s="1081">
        <f t="shared" si="17"/>
        <v>9.8039215686274508E-3</v>
      </c>
      <c r="AA44"/>
    </row>
    <row r="45" spans="1:27" ht="21.2" customHeight="1">
      <c r="A45" s="257" t="s">
        <v>563</v>
      </c>
      <c r="B45" s="258"/>
      <c r="C45" s="258"/>
      <c r="D45" s="258"/>
      <c r="E45" s="808">
        <v>0</v>
      </c>
      <c r="F45" s="259">
        <v>0</v>
      </c>
      <c r="G45" s="570">
        <v>3</v>
      </c>
      <c r="H45" s="973">
        <f t="shared" si="11"/>
        <v>1.0273972602739725</v>
      </c>
      <c r="I45" s="570">
        <v>3</v>
      </c>
      <c r="J45" s="1081">
        <f t="shared" si="10"/>
        <v>9.8684210526315784E-3</v>
      </c>
      <c r="K45" s="570">
        <v>5</v>
      </c>
      <c r="L45" s="1081">
        <f t="shared" si="12"/>
        <v>1.6447368421052631E-2</v>
      </c>
      <c r="M45" s="570">
        <v>5</v>
      </c>
      <c r="N45" s="1081">
        <f t="shared" si="13"/>
        <v>1.6949152542372881E-2</v>
      </c>
      <c r="O45" s="570">
        <v>4</v>
      </c>
      <c r="P45" s="1081">
        <f t="shared" si="18"/>
        <v>1.3937282229965157E-2</v>
      </c>
      <c r="Q45" s="570">
        <v>4</v>
      </c>
      <c r="R45" s="1081">
        <f t="shared" si="15"/>
        <v>1.384083044982699E-2</v>
      </c>
      <c r="S45" s="570">
        <v>3</v>
      </c>
      <c r="T45" s="1081">
        <f t="shared" si="19"/>
        <v>1.0067114093959731E-2</v>
      </c>
      <c r="U45" s="570">
        <v>6</v>
      </c>
      <c r="V45" s="1081">
        <f t="shared" si="19"/>
        <v>1.9543973941368076E-2</v>
      </c>
      <c r="W45" s="570">
        <v>6</v>
      </c>
      <c r="X45" s="1081">
        <f t="shared" si="17"/>
        <v>1.9607843137254902E-2</v>
      </c>
      <c r="AA45"/>
    </row>
    <row r="46" spans="1:27" ht="21.2" customHeight="1">
      <c r="A46" s="4779" t="s">
        <v>564</v>
      </c>
      <c r="B46" s="4781"/>
      <c r="C46" s="4781"/>
      <c r="D46" s="4781"/>
      <c r="E46" s="801" t="s">
        <v>601</v>
      </c>
      <c r="F46" s="802" t="s">
        <v>601</v>
      </c>
      <c r="G46" s="570">
        <v>3</v>
      </c>
      <c r="H46" s="973">
        <f t="shared" si="11"/>
        <v>1.0273972602739725</v>
      </c>
      <c r="I46" s="570">
        <v>6</v>
      </c>
      <c r="J46" s="1081">
        <f t="shared" si="10"/>
        <v>1.9736842105263157E-2</v>
      </c>
      <c r="K46" s="570">
        <v>8</v>
      </c>
      <c r="L46" s="1081">
        <f t="shared" si="12"/>
        <v>2.6315789473684209E-2</v>
      </c>
      <c r="M46" s="570">
        <v>7</v>
      </c>
      <c r="N46" s="1081">
        <f t="shared" si="13"/>
        <v>2.3728813559322035E-2</v>
      </c>
      <c r="O46" s="570">
        <v>8</v>
      </c>
      <c r="P46" s="1081">
        <f t="shared" si="18"/>
        <v>2.7874564459930314E-2</v>
      </c>
      <c r="Q46" s="570">
        <v>9</v>
      </c>
      <c r="R46" s="1081">
        <f t="shared" si="15"/>
        <v>3.1141868512110725E-2</v>
      </c>
      <c r="S46" s="570">
        <v>10</v>
      </c>
      <c r="T46" s="1081">
        <f t="shared" si="19"/>
        <v>3.3557046979865772E-2</v>
      </c>
      <c r="U46" s="570">
        <v>12</v>
      </c>
      <c r="V46" s="1081">
        <f t="shared" si="19"/>
        <v>3.9087947882736153E-2</v>
      </c>
      <c r="W46" s="570">
        <v>12</v>
      </c>
      <c r="X46" s="1081">
        <f t="shared" si="17"/>
        <v>3.9215686274509803E-2</v>
      </c>
      <c r="AA46"/>
    </row>
    <row r="47" spans="1:27" ht="21.2" customHeight="1">
      <c r="A47" s="257" t="s">
        <v>565</v>
      </c>
      <c r="B47" s="258"/>
      <c r="C47" s="258"/>
      <c r="D47" s="258"/>
      <c r="E47" s="570">
        <v>11</v>
      </c>
      <c r="F47" s="259">
        <v>3.8596491228070176</v>
      </c>
      <c r="G47" s="570">
        <v>5</v>
      </c>
      <c r="H47" s="973">
        <f t="shared" si="11"/>
        <v>1.7123287671232876</v>
      </c>
      <c r="I47" s="570">
        <v>4</v>
      </c>
      <c r="J47" s="1081">
        <f t="shared" si="10"/>
        <v>1.3157894736842105E-2</v>
      </c>
      <c r="K47" s="570">
        <v>4</v>
      </c>
      <c r="L47" s="1081">
        <f t="shared" si="12"/>
        <v>1.3157894736842105E-2</v>
      </c>
      <c r="M47" s="570">
        <v>3</v>
      </c>
      <c r="N47" s="1081">
        <f t="shared" si="13"/>
        <v>1.0169491525423728E-2</v>
      </c>
      <c r="O47" s="570">
        <v>3</v>
      </c>
      <c r="P47" s="1081">
        <f t="shared" si="18"/>
        <v>1.0452961672473868E-2</v>
      </c>
      <c r="Q47" s="570">
        <v>5</v>
      </c>
      <c r="R47" s="1081">
        <f t="shared" si="15"/>
        <v>1.7301038062283738E-2</v>
      </c>
      <c r="S47" s="570">
        <v>5</v>
      </c>
      <c r="T47" s="1081">
        <f t="shared" si="19"/>
        <v>1.6778523489932886E-2</v>
      </c>
      <c r="U47" s="570">
        <v>4</v>
      </c>
      <c r="V47" s="1081">
        <f t="shared" si="19"/>
        <v>1.3029315960912053E-2</v>
      </c>
      <c r="W47" s="570">
        <v>4</v>
      </c>
      <c r="X47" s="1081">
        <f t="shared" si="17"/>
        <v>1.3071895424836602E-2</v>
      </c>
      <c r="AA47"/>
    </row>
    <row r="48" spans="1:27" ht="23.25" customHeight="1">
      <c r="A48" s="952" t="s">
        <v>286</v>
      </c>
      <c r="B48" s="953"/>
      <c r="C48" s="953"/>
      <c r="D48" s="953"/>
      <c r="E48" s="571">
        <v>23</v>
      </c>
      <c r="F48" s="261">
        <v>8.0701754385964914</v>
      </c>
      <c r="G48" s="571">
        <v>26</v>
      </c>
      <c r="H48" s="975">
        <f t="shared" si="11"/>
        <v>8.9041095890410951</v>
      </c>
      <c r="I48" s="571">
        <v>22</v>
      </c>
      <c r="J48" s="1082">
        <f t="shared" si="10"/>
        <v>7.2368421052631582E-2</v>
      </c>
      <c r="K48" s="571">
        <v>18</v>
      </c>
      <c r="L48" s="1082">
        <f t="shared" si="12"/>
        <v>5.921052631578947E-2</v>
      </c>
      <c r="M48" s="571">
        <v>11</v>
      </c>
      <c r="N48" s="1082">
        <f t="shared" si="13"/>
        <v>3.7288135593220341E-2</v>
      </c>
      <c r="O48" s="571">
        <v>11</v>
      </c>
      <c r="P48" s="1082">
        <f t="shared" si="18"/>
        <v>3.8327526132404179E-2</v>
      </c>
      <c r="Q48" s="571">
        <v>10</v>
      </c>
      <c r="R48" s="1082">
        <f t="shared" si="15"/>
        <v>3.4602076124567477E-2</v>
      </c>
      <c r="S48" s="571">
        <v>8</v>
      </c>
      <c r="T48" s="1082">
        <f t="shared" si="19"/>
        <v>2.6845637583892617E-2</v>
      </c>
      <c r="U48" s="570">
        <v>16</v>
      </c>
      <c r="V48" s="1082">
        <f t="shared" si="19"/>
        <v>5.2117263843648211E-2</v>
      </c>
      <c r="W48" s="570">
        <v>11</v>
      </c>
      <c r="X48" s="1082">
        <f t="shared" si="17"/>
        <v>3.5947712418300651E-2</v>
      </c>
      <c r="AA48"/>
    </row>
    <row r="49" spans="1:27" ht="18" customHeight="1" thickBot="1">
      <c r="A49" s="262" t="s">
        <v>156</v>
      </c>
      <c r="B49" s="263"/>
      <c r="C49" s="263"/>
      <c r="D49" s="264"/>
      <c r="E49" s="572">
        <v>285</v>
      </c>
      <c r="F49" s="783">
        <v>1</v>
      </c>
      <c r="G49" s="572">
        <f>SUM(G31:G48)</f>
        <v>292</v>
      </c>
      <c r="H49" s="783">
        <v>1</v>
      </c>
      <c r="I49" s="572">
        <f>SUM(I31:I48)</f>
        <v>307</v>
      </c>
      <c r="J49" s="783">
        <v>1</v>
      </c>
      <c r="K49" s="572">
        <f t="shared" ref="K49" si="20">SUM(K31:K48)</f>
        <v>304</v>
      </c>
      <c r="L49" s="1981">
        <f>SUM(L31:L48)</f>
        <v>0.99999999999999989</v>
      </c>
      <c r="M49" s="572">
        <f>SUM(M31:M48)</f>
        <v>295</v>
      </c>
      <c r="N49" s="783">
        <f>SUM(N31:N48)</f>
        <v>0.99999999999999967</v>
      </c>
      <c r="O49" s="572">
        <f>SUM(O31:O48)</f>
        <v>287</v>
      </c>
      <c r="P49" s="783">
        <f>SUM(P31:P48)</f>
        <v>1</v>
      </c>
      <c r="Q49" s="572">
        <f t="shared" ref="Q49" si="21">SUM(Q31:Q48)</f>
        <v>289</v>
      </c>
      <c r="R49" s="783">
        <f>SUM(R31:R48)</f>
        <v>1.0000000000000002</v>
      </c>
      <c r="S49" s="572">
        <v>298</v>
      </c>
      <c r="T49" s="783">
        <f>SUM(T31:T48)</f>
        <v>1.0000000000000002</v>
      </c>
      <c r="U49" s="2143">
        <f>SUM(U31:U48)</f>
        <v>307</v>
      </c>
      <c r="V49" s="783">
        <f>SUM(V31:V48)</f>
        <v>1</v>
      </c>
      <c r="W49" s="2143">
        <f>SUM(W31:W48)</f>
        <v>306</v>
      </c>
      <c r="X49" s="783">
        <f>SUM(X31:X48)</f>
        <v>0.99999999999999978</v>
      </c>
    </row>
    <row r="50" spans="1:27" s="2" customFormat="1" ht="18.75" customHeight="1">
      <c r="A50" s="3177" t="s">
        <v>254</v>
      </c>
      <c r="B50" s="3172"/>
      <c r="C50" s="3172"/>
      <c r="D50" s="3172"/>
      <c r="E50" s="3172"/>
      <c r="F50" s="3172"/>
      <c r="G50" s="3172"/>
      <c r="H50" s="3172"/>
      <c r="I50" s="3172"/>
      <c r="J50" s="3172"/>
      <c r="K50"/>
      <c r="L50"/>
      <c r="M50"/>
      <c r="N50"/>
      <c r="O50"/>
      <c r="P50"/>
      <c r="Q50"/>
      <c r="R50"/>
      <c r="W50" s="3558"/>
      <c r="X50" s="3558"/>
      <c r="AA50" s="3988"/>
    </row>
    <row r="51" spans="1:27" s="2" customFormat="1" ht="22.5" customHeight="1">
      <c r="A51" s="660" t="s">
        <v>64</v>
      </c>
      <c r="B51" s="2598"/>
      <c r="C51" s="2598"/>
      <c r="D51" s="2598"/>
      <c r="E51" s="2598"/>
      <c r="F51" s="2598"/>
      <c r="G51" s="2598"/>
      <c r="H51" s="2598"/>
      <c r="I51" s="2598"/>
      <c r="J51" s="3172"/>
      <c r="O51"/>
      <c r="W51" s="3558"/>
      <c r="X51" s="3558"/>
      <c r="AA51" s="3988"/>
    </row>
    <row r="52" spans="1:27" s="2" customFormat="1">
      <c r="B52" s="161"/>
      <c r="C52" s="161"/>
      <c r="D52" s="161"/>
      <c r="E52" s="4796"/>
      <c r="F52" s="4796"/>
      <c r="G52" s="4796"/>
      <c r="H52" s="4796"/>
      <c r="I52" s="4796"/>
      <c r="J52" s="4796"/>
      <c r="O52"/>
      <c r="W52" s="3558"/>
      <c r="X52" s="3558"/>
      <c r="AA52" s="3988"/>
    </row>
    <row r="53" spans="1:27" s="2" customFormat="1">
      <c r="A53" s="4794"/>
      <c r="B53" s="4795"/>
      <c r="C53" s="4795"/>
      <c r="D53" s="4795"/>
      <c r="E53" s="810"/>
      <c r="F53" s="810"/>
      <c r="G53" s="810"/>
      <c r="H53" s="810"/>
      <c r="I53" s="810"/>
      <c r="J53" s="810"/>
      <c r="W53" s="3558"/>
      <c r="X53" s="3558"/>
      <c r="AA53" s="3988"/>
    </row>
    <row r="54" spans="1:27" s="2" customFormat="1">
      <c r="A54" s="12"/>
      <c r="B54" s="12"/>
      <c r="C54" s="12"/>
      <c r="D54" s="12"/>
      <c r="E54" s="809"/>
      <c r="F54" s="805"/>
      <c r="G54" s="809"/>
      <c r="H54" s="805"/>
      <c r="I54" s="809"/>
      <c r="J54" s="805"/>
      <c r="W54" s="3558"/>
      <c r="X54" s="3558"/>
      <c r="AA54" s="3988"/>
    </row>
    <row r="55" spans="1:27" s="2" customFormat="1">
      <c r="A55" s="12"/>
      <c r="B55" s="12"/>
      <c r="C55" s="12"/>
      <c r="D55" s="12"/>
      <c r="E55" s="809"/>
      <c r="F55" s="805"/>
      <c r="G55" s="809"/>
      <c r="H55" s="805"/>
      <c r="I55" s="809"/>
      <c r="J55" s="805"/>
      <c r="W55" s="3558"/>
      <c r="X55" s="3558"/>
      <c r="AA55" s="3988"/>
    </row>
    <row r="56" spans="1:27" s="2" customFormat="1">
      <c r="A56" s="12"/>
      <c r="B56" s="12"/>
      <c r="C56" s="12"/>
      <c r="D56" s="12"/>
      <c r="E56" s="809"/>
      <c r="F56" s="805"/>
      <c r="G56" s="809"/>
      <c r="H56" s="805"/>
      <c r="I56" s="809"/>
      <c r="J56" s="805"/>
      <c r="W56" s="3558"/>
      <c r="X56" s="3558"/>
      <c r="AA56" s="3988"/>
    </row>
    <row r="57" spans="1:27" s="2" customFormat="1">
      <c r="A57" s="12"/>
      <c r="B57" s="12"/>
      <c r="C57" s="12"/>
      <c r="D57" s="12"/>
      <c r="E57" s="809"/>
      <c r="F57" s="805"/>
      <c r="G57" s="809"/>
      <c r="H57" s="805"/>
      <c r="I57" s="809"/>
      <c r="J57" s="805"/>
      <c r="W57" s="3558"/>
      <c r="X57" s="3558"/>
      <c r="AA57" s="3988"/>
    </row>
    <row r="58" spans="1:27" s="2" customFormat="1">
      <c r="A58" s="12"/>
      <c r="B58" s="12"/>
      <c r="C58" s="12"/>
      <c r="D58" s="12"/>
      <c r="E58" s="809"/>
      <c r="F58" s="805"/>
      <c r="G58" s="809"/>
      <c r="H58" s="805"/>
      <c r="I58" s="809"/>
      <c r="J58" s="805"/>
      <c r="W58" s="3558"/>
      <c r="X58" s="3558"/>
      <c r="AA58" s="3988"/>
    </row>
    <row r="59" spans="1:27" s="2" customFormat="1">
      <c r="A59" s="4792"/>
      <c r="B59" s="4793"/>
      <c r="C59" s="4793"/>
      <c r="D59" s="4793"/>
      <c r="E59" s="809"/>
      <c r="F59" s="805"/>
      <c r="G59" s="809"/>
      <c r="H59" s="805"/>
      <c r="I59" s="809"/>
      <c r="J59" s="805"/>
      <c r="W59" s="3558"/>
      <c r="X59" s="3558"/>
      <c r="AA59" s="3988"/>
    </row>
    <row r="60" spans="1:27" s="2" customFormat="1">
      <c r="A60" s="12"/>
      <c r="B60" s="12"/>
      <c r="C60" s="12"/>
      <c r="D60" s="12"/>
      <c r="E60" s="809"/>
      <c r="F60" s="805"/>
      <c r="G60" s="809"/>
      <c r="H60" s="805"/>
      <c r="I60" s="809"/>
      <c r="J60" s="805"/>
      <c r="W60" s="3558"/>
      <c r="X60" s="3558"/>
      <c r="AA60" s="3988"/>
    </row>
    <row r="61" spans="1:27" s="2" customFormat="1">
      <c r="A61" s="12"/>
      <c r="B61" s="12"/>
      <c r="C61" s="12"/>
      <c r="D61" s="12"/>
      <c r="E61" s="809"/>
      <c r="F61" s="805"/>
      <c r="G61" s="809"/>
      <c r="H61" s="805"/>
      <c r="I61" s="809"/>
      <c r="J61" s="805"/>
      <c r="W61" s="3558"/>
      <c r="X61" s="3558"/>
      <c r="AA61" s="3988"/>
    </row>
    <row r="62" spans="1:27" s="2" customFormat="1">
      <c r="A62" s="4"/>
      <c r="B62" s="4"/>
      <c r="C62" s="4"/>
      <c r="D62" s="4"/>
      <c r="E62" s="809"/>
      <c r="F62" s="805"/>
      <c r="G62" s="809"/>
      <c r="H62" s="805"/>
      <c r="I62" s="809"/>
      <c r="J62" s="805"/>
      <c r="W62" s="3558"/>
      <c r="X62" s="3558"/>
      <c r="AA62" s="3988"/>
    </row>
    <row r="63" spans="1:27" s="2" customFormat="1">
      <c r="A63" s="12"/>
      <c r="B63" s="12"/>
      <c r="C63" s="12"/>
      <c r="D63" s="12"/>
      <c r="E63" s="809"/>
      <c r="F63" s="805"/>
      <c r="G63" s="809"/>
      <c r="H63" s="805"/>
      <c r="I63" s="809"/>
      <c r="J63" s="805"/>
      <c r="W63" s="3558"/>
      <c r="X63" s="3558"/>
      <c r="AA63" s="3988"/>
    </row>
    <row r="64" spans="1:27" s="2" customFormat="1">
      <c r="A64" s="12"/>
      <c r="B64" s="12"/>
      <c r="C64" s="12"/>
      <c r="D64" s="12"/>
      <c r="E64" s="809"/>
      <c r="F64" s="805"/>
      <c r="G64" s="809"/>
      <c r="H64" s="805"/>
      <c r="I64" s="809"/>
      <c r="J64" s="805"/>
      <c r="W64" s="3558"/>
      <c r="X64" s="3558"/>
      <c r="AA64" s="3988"/>
    </row>
    <row r="65" spans="1:27" s="2" customFormat="1">
      <c r="A65" s="12"/>
      <c r="B65" s="12"/>
      <c r="C65" s="12"/>
      <c r="D65" s="12"/>
      <c r="E65" s="809"/>
      <c r="F65" s="805"/>
      <c r="G65" s="809"/>
      <c r="H65" s="805"/>
      <c r="I65" s="809"/>
      <c r="J65" s="805"/>
      <c r="W65" s="3558"/>
      <c r="X65" s="3558"/>
      <c r="AA65" s="3988"/>
    </row>
    <row r="66" spans="1:27" s="2" customFormat="1">
      <c r="A66" s="12"/>
      <c r="B66" s="12"/>
      <c r="C66" s="12"/>
      <c r="D66" s="12"/>
      <c r="E66" s="809"/>
      <c r="F66" s="805"/>
      <c r="G66" s="809"/>
      <c r="H66" s="805"/>
      <c r="I66" s="809"/>
      <c r="J66" s="805"/>
      <c r="W66" s="3558"/>
      <c r="X66" s="3558"/>
      <c r="AA66" s="3988"/>
    </row>
    <row r="67" spans="1:27" s="2" customFormat="1">
      <c r="A67" s="12"/>
      <c r="B67" s="12"/>
      <c r="C67" s="12"/>
      <c r="D67" s="12"/>
      <c r="E67" s="809"/>
      <c r="F67" s="805"/>
      <c r="G67" s="809"/>
      <c r="H67" s="805"/>
      <c r="I67" s="809"/>
      <c r="J67" s="805"/>
      <c r="W67" s="3558"/>
      <c r="X67" s="3558"/>
      <c r="AA67" s="3988"/>
    </row>
    <row r="68" spans="1:27" s="2" customFormat="1">
      <c r="A68" s="811"/>
      <c r="B68" s="812"/>
      <c r="C68" s="812"/>
      <c r="D68" s="4"/>
      <c r="E68" s="813"/>
      <c r="F68" s="814"/>
      <c r="G68" s="813"/>
      <c r="H68" s="814"/>
      <c r="I68" s="813"/>
      <c r="J68" s="814"/>
      <c r="W68" s="3558"/>
      <c r="X68" s="3558"/>
      <c r="AA68" s="3988"/>
    </row>
    <row r="69" spans="1:27" s="2" customFormat="1">
      <c r="B69" s="161"/>
      <c r="C69" s="161"/>
      <c r="D69" s="161"/>
      <c r="E69" s="161"/>
      <c r="F69" s="161"/>
      <c r="G69" s="161"/>
      <c r="H69" s="161"/>
      <c r="I69" s="161"/>
      <c r="J69" s="161"/>
      <c r="W69" s="3558"/>
      <c r="X69" s="3558"/>
      <c r="AA69" s="3988"/>
    </row>
    <row r="70" spans="1:27" s="2" customFormat="1">
      <c r="B70" s="161"/>
      <c r="C70" s="161"/>
      <c r="D70" s="161"/>
      <c r="E70" s="161"/>
      <c r="F70" s="161"/>
      <c r="G70" s="161"/>
      <c r="H70" s="161"/>
      <c r="I70" s="161"/>
      <c r="J70" s="161"/>
      <c r="W70" s="3558"/>
      <c r="X70" s="3558"/>
      <c r="AA70" s="3988"/>
    </row>
    <row r="71" spans="1:27" s="2" customFormat="1">
      <c r="B71" s="161"/>
      <c r="C71" s="161"/>
      <c r="D71" s="161"/>
      <c r="E71" s="161"/>
      <c r="F71" s="161"/>
      <c r="G71" s="161"/>
      <c r="H71" s="161"/>
      <c r="I71" s="161"/>
      <c r="J71" s="161"/>
      <c r="W71" s="3558"/>
      <c r="X71" s="3558"/>
      <c r="AA71" s="3988"/>
    </row>
    <row r="72" spans="1:27" s="2" customFormat="1">
      <c r="B72" s="161"/>
      <c r="C72" s="161"/>
      <c r="D72" s="161"/>
      <c r="E72" s="161"/>
      <c r="F72" s="161"/>
      <c r="G72" s="161"/>
      <c r="H72" s="161"/>
      <c r="I72" s="161"/>
      <c r="J72" s="161"/>
      <c r="W72" s="3558"/>
      <c r="X72" s="3558"/>
      <c r="AA72" s="3988"/>
    </row>
    <row r="73" spans="1:27" s="2" customFormat="1">
      <c r="B73" s="161"/>
      <c r="C73" s="161"/>
      <c r="D73" s="161"/>
      <c r="E73" s="161"/>
      <c r="F73" s="161"/>
      <c r="G73" s="161"/>
      <c r="H73" s="161"/>
      <c r="I73" s="161"/>
      <c r="J73" s="161"/>
      <c r="W73" s="3558"/>
      <c r="X73" s="3558"/>
      <c r="AA73" s="3988"/>
    </row>
    <row r="74" spans="1:27" s="2" customFormat="1">
      <c r="B74" s="161"/>
      <c r="C74" s="161"/>
      <c r="D74" s="161"/>
      <c r="E74" s="161"/>
      <c r="F74" s="161"/>
      <c r="G74" s="161"/>
      <c r="H74" s="161"/>
      <c r="I74" s="161"/>
      <c r="J74" s="161"/>
      <c r="W74" s="3558"/>
      <c r="X74" s="3558"/>
      <c r="AA74" s="3988"/>
    </row>
    <row r="75" spans="1:27">
      <c r="A75" s="2"/>
      <c r="B75" s="161"/>
      <c r="C75" s="161"/>
      <c r="D75" s="161"/>
      <c r="E75" s="161"/>
      <c r="F75" s="161"/>
      <c r="G75" s="161"/>
      <c r="H75" s="161"/>
      <c r="I75" s="161"/>
      <c r="J75" s="161"/>
      <c r="K75" s="2"/>
      <c r="L75" s="2"/>
      <c r="M75" s="2"/>
      <c r="N75" s="2"/>
      <c r="O75" s="2"/>
      <c r="P75" s="2"/>
      <c r="Q75" s="2"/>
      <c r="R75" s="2"/>
    </row>
    <row r="76" spans="1:27">
      <c r="O76" s="2"/>
    </row>
    <row r="77" spans="1:27">
      <c r="O77" s="2"/>
    </row>
  </sheetData>
  <mergeCells count="38">
    <mergeCell ref="A30:D30"/>
    <mergeCell ref="E52:F52"/>
    <mergeCell ref="I29:J29"/>
    <mergeCell ref="I52:J52"/>
    <mergeCell ref="A44:D44"/>
    <mergeCell ref="G52:H52"/>
    <mergeCell ref="G29:H29"/>
    <mergeCell ref="E29:F29"/>
    <mergeCell ref="A59:D59"/>
    <mergeCell ref="A36:D36"/>
    <mergeCell ref="A42:D42"/>
    <mergeCell ref="A43:D43"/>
    <mergeCell ref="A46:D46"/>
    <mergeCell ref="A53:D53"/>
    <mergeCell ref="A17:D17"/>
    <mergeCell ref="A18:D18"/>
    <mergeCell ref="M29:N29"/>
    <mergeCell ref="B1:R2"/>
    <mergeCell ref="B27:P28"/>
    <mergeCell ref="Q3:R3"/>
    <mergeCell ref="K3:L3"/>
    <mergeCell ref="A10:D10"/>
    <mergeCell ref="E3:F3"/>
    <mergeCell ref="G3:H3"/>
    <mergeCell ref="I3:J3"/>
    <mergeCell ref="A4:D4"/>
    <mergeCell ref="M3:N3"/>
    <mergeCell ref="K29:L29"/>
    <mergeCell ref="A16:D16"/>
    <mergeCell ref="Q29:R29"/>
    <mergeCell ref="W3:X3"/>
    <mergeCell ref="W29:X29"/>
    <mergeCell ref="U3:V3"/>
    <mergeCell ref="S3:T3"/>
    <mergeCell ref="O3:P3"/>
    <mergeCell ref="O29:P29"/>
    <mergeCell ref="S29:T29"/>
    <mergeCell ref="U29:V29"/>
  </mergeCells>
  <phoneticPr fontId="0" type="noConversion"/>
  <pageMargins left="0.59055118110236227" right="0.39370078740157483" top="0.98425196850393704" bottom="0.78740157480314965" header="0.51181102362204722" footer="0.51181102362204722"/>
  <pageSetup paperSize="9"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105"/>
  <sheetViews>
    <sheetView topLeftCell="A50" workbookViewId="0">
      <selection activeCell="K76" sqref="K76"/>
    </sheetView>
  </sheetViews>
  <sheetFormatPr defaultColWidth="8.85546875" defaultRowHeight="12.75"/>
  <cols>
    <col min="1" max="1" width="6.85546875" customWidth="1"/>
    <col min="2" max="2" width="6.28515625" style="3" customWidth="1"/>
    <col min="3" max="4" width="5.7109375" style="3" customWidth="1"/>
    <col min="5" max="14" width="8.42578125" style="3" customWidth="1"/>
    <col min="15" max="15" width="6.28515625" customWidth="1"/>
    <col min="16" max="16" width="6.42578125" customWidth="1"/>
    <col min="17" max="17" width="4.85546875" customWidth="1"/>
  </cols>
  <sheetData>
    <row r="1" spans="1:17" ht="39.75" customHeight="1" thickBot="1">
      <c r="A1" s="211" t="s">
        <v>45</v>
      </c>
      <c r="B1" s="4416" t="s">
        <v>287</v>
      </c>
      <c r="C1" s="4837"/>
      <c r="D1" s="4837"/>
      <c r="E1" s="4837"/>
      <c r="F1" s="4837"/>
      <c r="G1" s="4837"/>
      <c r="H1" s="4837"/>
      <c r="I1" s="4837"/>
      <c r="J1" s="4837"/>
      <c r="K1" s="4837"/>
      <c r="L1" s="4837"/>
      <c r="M1" s="4837"/>
      <c r="N1" s="4838"/>
    </row>
    <row r="2" spans="1:17" ht="27.75" customHeight="1" thickBot="1">
      <c r="A2" s="431"/>
      <c r="B2" s="266"/>
      <c r="C2" s="267"/>
      <c r="D2" s="267"/>
      <c r="E2" s="4843" t="s">
        <v>288</v>
      </c>
      <c r="F2" s="4844"/>
      <c r="G2" s="4845"/>
      <c r="H2" s="4845"/>
      <c r="I2" s="4845"/>
      <c r="J2" s="4845"/>
      <c r="K2" s="4845"/>
      <c r="L2" s="4845"/>
      <c r="M2" s="4845"/>
      <c r="N2" s="4846"/>
    </row>
    <row r="3" spans="1:17" s="3" customFormat="1" ht="24" customHeight="1" thickBot="1">
      <c r="B3" s="268" t="s">
        <v>289</v>
      </c>
      <c r="C3" s="4847" t="s">
        <v>290</v>
      </c>
      <c r="D3" s="4771"/>
      <c r="E3" s="4839" t="s">
        <v>257</v>
      </c>
      <c r="F3" s="4840"/>
      <c r="G3" s="4839" t="s">
        <v>250</v>
      </c>
      <c r="H3" s="4840"/>
      <c r="I3" s="4841" t="s">
        <v>251</v>
      </c>
      <c r="J3" s="4840"/>
      <c r="K3" s="4839" t="s">
        <v>252</v>
      </c>
      <c r="L3" s="4842"/>
      <c r="M3" s="4848" t="s">
        <v>156</v>
      </c>
      <c r="N3" s="4849"/>
      <c r="O3" s="4"/>
      <c r="P3" s="4"/>
      <c r="Q3" s="269"/>
    </row>
    <row r="4" spans="1:17" ht="11.25" customHeight="1">
      <c r="B4" s="4829" t="s">
        <v>249</v>
      </c>
      <c r="C4" s="4800" t="s">
        <v>291</v>
      </c>
      <c r="D4" s="4514"/>
      <c r="E4" s="1790">
        <v>178</v>
      </c>
      <c r="F4" s="1319" t="s">
        <v>106</v>
      </c>
      <c r="G4" s="1790">
        <v>843</v>
      </c>
      <c r="H4" s="1319" t="s">
        <v>106</v>
      </c>
      <c r="I4" s="1789">
        <v>26141</v>
      </c>
      <c r="J4" s="1319" t="s">
        <v>106</v>
      </c>
      <c r="K4" s="1790">
        <v>146</v>
      </c>
      <c r="L4" s="1319" t="s">
        <v>106</v>
      </c>
      <c r="M4" s="1789">
        <v>27308</v>
      </c>
      <c r="N4" s="1319" t="s">
        <v>106</v>
      </c>
    </row>
    <row r="5" spans="1:17" ht="3" customHeight="1">
      <c r="B5" s="4836"/>
      <c r="C5" s="4823"/>
      <c r="D5" s="4834"/>
      <c r="E5" s="4825"/>
      <c r="F5" s="4826"/>
      <c r="G5" s="4825"/>
      <c r="H5" s="4826"/>
      <c r="I5" s="4825"/>
      <c r="J5" s="4826"/>
      <c r="K5" s="4825"/>
      <c r="L5" s="4826"/>
      <c r="M5" s="4827"/>
      <c r="N5" s="4828"/>
    </row>
    <row r="6" spans="1:17" ht="13.15" customHeight="1">
      <c r="B6" s="4831"/>
      <c r="C6" s="4808" t="s">
        <v>292</v>
      </c>
      <c r="D6" s="4816"/>
      <c r="E6" s="1814">
        <v>0</v>
      </c>
      <c r="F6" s="271">
        <f>SUM(E6/E4*100)</f>
        <v>0</v>
      </c>
      <c r="G6" s="1814">
        <v>0</v>
      </c>
      <c r="H6" s="271">
        <f>SUM(G6/G4*100)</f>
        <v>0</v>
      </c>
      <c r="I6" s="1814">
        <v>0</v>
      </c>
      <c r="J6" s="271">
        <f>SUM(I6/I4*100)</f>
        <v>0</v>
      </c>
      <c r="K6" s="1814">
        <v>77</v>
      </c>
      <c r="L6" s="271">
        <f>SUM(K6/K4*100)</f>
        <v>52.739726027397261</v>
      </c>
      <c r="M6" s="1783">
        <v>77</v>
      </c>
      <c r="N6" s="272">
        <f>SUM(M6/M4*100)</f>
        <v>0.28196865387432257</v>
      </c>
      <c r="P6" s="3448"/>
    </row>
    <row r="7" spans="1:17" ht="13.15" customHeight="1">
      <c r="B7" s="4831"/>
      <c r="C7" s="4810" t="s">
        <v>293</v>
      </c>
      <c r="D7" s="4816"/>
      <c r="E7" s="1784">
        <v>0</v>
      </c>
      <c r="F7" s="271">
        <f>SUM(E7/E4*100)</f>
        <v>0</v>
      </c>
      <c r="G7" s="1784">
        <v>0</v>
      </c>
      <c r="H7" s="271">
        <f>SUM(G7/G4*100)</f>
        <v>0</v>
      </c>
      <c r="I7" s="1784">
        <v>9</v>
      </c>
      <c r="J7" s="271">
        <f>SUM(I7/I4*100)</f>
        <v>3.4428675261084125E-2</v>
      </c>
      <c r="K7" s="1784">
        <v>0</v>
      </c>
      <c r="L7" s="271">
        <f>SUM(K7/K4*100)</f>
        <v>0</v>
      </c>
      <c r="M7" s="1783">
        <v>9</v>
      </c>
      <c r="N7" s="272">
        <f>SUM(M7/M4*100)</f>
        <v>3.2957375128167571E-2</v>
      </c>
    </row>
    <row r="8" spans="1:17" ht="13.15" customHeight="1">
      <c r="B8" s="4831"/>
      <c r="C8" s="4812" t="s">
        <v>294</v>
      </c>
      <c r="D8" s="4816"/>
      <c r="E8" s="1784">
        <v>10</v>
      </c>
      <c r="F8" s="271">
        <f>SUM(E8/E4*100)</f>
        <v>5.6179775280898872</v>
      </c>
      <c r="G8" s="1784">
        <v>98</v>
      </c>
      <c r="H8" s="271">
        <f>SUM(G8/G4*100)</f>
        <v>11.625148279952551</v>
      </c>
      <c r="I8" s="1784">
        <v>1625</v>
      </c>
      <c r="J8" s="271">
        <f>SUM(I8/I4*100)</f>
        <v>6.2162885888068553</v>
      </c>
      <c r="K8" s="1784">
        <v>0</v>
      </c>
      <c r="L8" s="271">
        <f>SUM(K8/K4*100)</f>
        <v>0</v>
      </c>
      <c r="M8" s="1783">
        <v>1733</v>
      </c>
      <c r="N8" s="272">
        <f>SUM(M8/M4*100)</f>
        <v>6.3461256774571551</v>
      </c>
    </row>
    <row r="9" spans="1:17" ht="13.15" customHeight="1">
      <c r="B9" s="4831"/>
      <c r="C9" s="4810" t="s">
        <v>295</v>
      </c>
      <c r="D9" s="4816"/>
      <c r="E9" s="1784">
        <v>111</v>
      </c>
      <c r="F9" s="271">
        <f>SUM(E9/E4*100)</f>
        <v>62.359550561797747</v>
      </c>
      <c r="G9" s="1784">
        <v>548</v>
      </c>
      <c r="H9" s="271">
        <f>SUM(G9/G4*100)</f>
        <v>65.005931198102019</v>
      </c>
      <c r="I9" s="1784">
        <v>13563</v>
      </c>
      <c r="J9" s="271">
        <f>SUM(I9/I4*100)</f>
        <v>51.884013618453771</v>
      </c>
      <c r="K9" s="1784">
        <v>10</v>
      </c>
      <c r="L9" s="271">
        <f>SUM(K9/K4*100)</f>
        <v>6.8493150684931505</v>
      </c>
      <c r="M9" s="1783">
        <v>14232</v>
      </c>
      <c r="N9" s="272">
        <f>SUM(M9/M4*100)</f>
        <v>52.116595869342319</v>
      </c>
    </row>
    <row r="10" spans="1:17" ht="13.15" customHeight="1">
      <c r="B10" s="4831"/>
      <c r="C10" s="4810" t="s">
        <v>296</v>
      </c>
      <c r="D10" s="4816"/>
      <c r="E10" s="1784">
        <v>55</v>
      </c>
      <c r="F10" s="271">
        <f>SUM(E10/E4*100)</f>
        <v>30.898876404494381</v>
      </c>
      <c r="G10" s="1784">
        <v>187</v>
      </c>
      <c r="H10" s="271">
        <f>SUM(G10/G4*100)</f>
        <v>22.182680901542113</v>
      </c>
      <c r="I10" s="1784">
        <v>9215</v>
      </c>
      <c r="J10" s="271">
        <f>SUM(I10/I4*100)</f>
        <v>35.251138058987799</v>
      </c>
      <c r="K10" s="1784">
        <v>38</v>
      </c>
      <c r="L10" s="271">
        <f>SUM(K10/K4*100)</f>
        <v>26.027397260273972</v>
      </c>
      <c r="M10" s="1783">
        <v>9495</v>
      </c>
      <c r="N10" s="272">
        <f>SUM(M10/M4*100)</f>
        <v>34.770030760216784</v>
      </c>
    </row>
    <row r="11" spans="1:17" ht="13.15" customHeight="1" thickBot="1">
      <c r="B11" s="4832"/>
      <c r="C11" s="4814" t="s">
        <v>297</v>
      </c>
      <c r="D11" s="4835"/>
      <c r="E11" s="1786">
        <v>2</v>
      </c>
      <c r="F11" s="273">
        <f>SUM(E11/E4*100)</f>
        <v>1.1235955056179776</v>
      </c>
      <c r="G11" s="1786">
        <v>10</v>
      </c>
      <c r="H11" s="273">
        <f>SUM(G11/G4*100)</f>
        <v>1.1862396204033214</v>
      </c>
      <c r="I11" s="1786">
        <v>1729</v>
      </c>
      <c r="J11" s="273">
        <f>SUM(I11/I4*100)</f>
        <v>6.6141310584904938</v>
      </c>
      <c r="K11" s="1786">
        <v>21</v>
      </c>
      <c r="L11" s="273">
        <f>SUM(K11/K4*100)</f>
        <v>14.383561643835616</v>
      </c>
      <c r="M11" s="1788">
        <v>1762</v>
      </c>
      <c r="N11" s="274">
        <f>SUM(M11/M4*100)</f>
        <v>6.45232166398125</v>
      </c>
    </row>
    <row r="12" spans="1:17">
      <c r="B12" s="4829" t="s">
        <v>637</v>
      </c>
      <c r="C12" s="4800" t="s">
        <v>291</v>
      </c>
      <c r="D12" s="4822"/>
      <c r="E12" s="1789">
        <f>SUM(E14:E19)</f>
        <v>182</v>
      </c>
      <c r="F12" s="1319" t="s">
        <v>106</v>
      </c>
      <c r="G12" s="1813">
        <f>SUM(G14:G19)</f>
        <v>889</v>
      </c>
      <c r="H12" s="1319" t="s">
        <v>106</v>
      </c>
      <c r="I12" s="1789">
        <f>SUM(I14:I19)</f>
        <v>25779</v>
      </c>
      <c r="J12" s="1319" t="s">
        <v>106</v>
      </c>
      <c r="K12" s="1789">
        <f>SUM(K14:K19)</f>
        <v>140</v>
      </c>
      <c r="L12" s="1319" t="s">
        <v>106</v>
      </c>
      <c r="M12" s="1789">
        <f>SUM(M14:M19)</f>
        <v>26990</v>
      </c>
      <c r="N12" s="1319" t="s">
        <v>106</v>
      </c>
    </row>
    <row r="13" spans="1:17" ht="3" customHeight="1">
      <c r="B13" s="4836"/>
      <c r="C13" s="4823"/>
      <c r="D13" s="4824"/>
      <c r="E13" s="4825"/>
      <c r="F13" s="4826"/>
      <c r="G13" s="4825"/>
      <c r="H13" s="4826"/>
      <c r="I13" s="4825"/>
      <c r="J13" s="4826"/>
      <c r="K13" s="4825"/>
      <c r="L13" s="4826"/>
      <c r="M13" s="4827"/>
      <c r="N13" s="4828"/>
    </row>
    <row r="14" spans="1:17" ht="13.15" customHeight="1">
      <c r="B14" s="4831"/>
      <c r="C14" s="4808" t="s">
        <v>292</v>
      </c>
      <c r="D14" s="4816"/>
      <c r="E14" s="1785">
        <v>0</v>
      </c>
      <c r="F14" s="271">
        <f>SUM(E14/E12*100)</f>
        <v>0</v>
      </c>
      <c r="G14" s="1814">
        <v>0</v>
      </c>
      <c r="H14" s="271">
        <f>SUM(G14/G12*100)</f>
        <v>0</v>
      </c>
      <c r="I14" s="1814">
        <v>0</v>
      </c>
      <c r="J14" s="271">
        <f>SUM(I14/I12*100)</f>
        <v>0</v>
      </c>
      <c r="K14" s="1814">
        <v>72</v>
      </c>
      <c r="L14" s="271">
        <f>SUM(K14/K12*100)</f>
        <v>51.428571428571423</v>
      </c>
      <c r="M14" s="1783">
        <f>SUM(E14+G14+I14+K14)</f>
        <v>72</v>
      </c>
      <c r="N14" s="272">
        <f>SUM(M14/M12*100)</f>
        <v>0.26676546869210821</v>
      </c>
      <c r="P14" s="3448"/>
    </row>
    <row r="15" spans="1:17" ht="13.15" customHeight="1">
      <c r="B15" s="4831"/>
      <c r="C15" s="4810" t="s">
        <v>293</v>
      </c>
      <c r="D15" s="4816"/>
      <c r="E15" s="1785">
        <v>0</v>
      </c>
      <c r="F15" s="271">
        <f>SUM(E15/E12*100)</f>
        <v>0</v>
      </c>
      <c r="G15" s="1784">
        <v>0</v>
      </c>
      <c r="H15" s="271">
        <f>SUM(G15/G12*100)</f>
        <v>0</v>
      </c>
      <c r="I15" s="1784">
        <v>6</v>
      </c>
      <c r="J15" s="271">
        <f>SUM(I15/I12*100)</f>
        <v>2.327475852438031E-2</v>
      </c>
      <c r="K15" s="1784">
        <v>0</v>
      </c>
      <c r="L15" s="271">
        <f>SUM(K15/K12*100)</f>
        <v>0</v>
      </c>
      <c r="M15" s="1783">
        <f t="shared" ref="M15:M19" si="0">SUM(E15+G15+I15+K15)</f>
        <v>6</v>
      </c>
      <c r="N15" s="272">
        <f>SUM(M15/M12*100)</f>
        <v>2.223045572434235E-2</v>
      </c>
    </row>
    <row r="16" spans="1:17" ht="13.15" customHeight="1">
      <c r="B16" s="4831"/>
      <c r="C16" s="4812" t="s">
        <v>294</v>
      </c>
      <c r="D16" s="4816"/>
      <c r="E16" s="1785">
        <v>14</v>
      </c>
      <c r="F16" s="271">
        <f>SUM(E16/E12*100)</f>
        <v>7.6923076923076925</v>
      </c>
      <c r="G16" s="1784">
        <v>113</v>
      </c>
      <c r="H16" s="271">
        <f>SUM(G16/G12*100)</f>
        <v>12.710911136107987</v>
      </c>
      <c r="I16" s="1784">
        <v>1528</v>
      </c>
      <c r="J16" s="271">
        <f>SUM(I16/I12*100)</f>
        <v>5.9273051708755187</v>
      </c>
      <c r="K16" s="1784">
        <v>0</v>
      </c>
      <c r="L16" s="271">
        <f>SUM(K16/K12*100)</f>
        <v>0</v>
      </c>
      <c r="M16" s="1783">
        <f t="shared" si="0"/>
        <v>1655</v>
      </c>
      <c r="N16" s="272">
        <f>SUM(M16/M12*100)</f>
        <v>6.1319007039644307</v>
      </c>
    </row>
    <row r="17" spans="2:16" ht="13.15" customHeight="1">
      <c r="B17" s="4831"/>
      <c r="C17" s="4810" t="s">
        <v>295</v>
      </c>
      <c r="D17" s="4816"/>
      <c r="E17" s="1785">
        <v>109</v>
      </c>
      <c r="F17" s="271">
        <f>SUM(E17/E12*100)</f>
        <v>59.890109890109891</v>
      </c>
      <c r="G17" s="1784">
        <v>568</v>
      </c>
      <c r="H17" s="271">
        <f>SUM(G17/G12*100)</f>
        <v>63.892013498312714</v>
      </c>
      <c r="I17" s="1784">
        <v>13089</v>
      </c>
      <c r="J17" s="271">
        <f>SUM(I17/I12*100)</f>
        <v>50.773885720935638</v>
      </c>
      <c r="K17" s="1784">
        <v>7</v>
      </c>
      <c r="L17" s="271">
        <f>SUM(K17/K12*100)</f>
        <v>5</v>
      </c>
      <c r="M17" s="1783">
        <f t="shared" si="0"/>
        <v>13773</v>
      </c>
      <c r="N17" s="272">
        <f>SUM(M17/M12*100)</f>
        <v>51.030011115227857</v>
      </c>
    </row>
    <row r="18" spans="2:16" ht="13.15" customHeight="1">
      <c r="B18" s="4831"/>
      <c r="C18" s="4810" t="s">
        <v>296</v>
      </c>
      <c r="D18" s="4816"/>
      <c r="E18" s="1785">
        <v>57</v>
      </c>
      <c r="F18" s="271">
        <f>SUM(E18/E12*100)</f>
        <v>31.318681318681318</v>
      </c>
      <c r="G18" s="1784">
        <v>196</v>
      </c>
      <c r="H18" s="271">
        <f>SUM(G18/G12*100)</f>
        <v>22.047244094488189</v>
      </c>
      <c r="I18" s="1784">
        <v>9289</v>
      </c>
      <c r="J18" s="271">
        <f>SUM(I18/I12*100)</f>
        <v>36.03320532216145</v>
      </c>
      <c r="K18" s="1784">
        <v>42</v>
      </c>
      <c r="L18" s="271">
        <f>SUM(K18/K12*100)</f>
        <v>30</v>
      </c>
      <c r="M18" s="1783">
        <f t="shared" si="0"/>
        <v>9584</v>
      </c>
      <c r="N18" s="272">
        <f>SUM(M18/M12*100)</f>
        <v>35.509447943682851</v>
      </c>
    </row>
    <row r="19" spans="2:16" ht="13.15" customHeight="1" thickBot="1">
      <c r="B19" s="4831"/>
      <c r="C19" s="4810" t="s">
        <v>297</v>
      </c>
      <c r="D19" s="4816"/>
      <c r="E19" s="1787">
        <v>2</v>
      </c>
      <c r="F19" s="273">
        <f>SUM(E19/E12*100)</f>
        <v>1.098901098901099</v>
      </c>
      <c r="G19" s="1786">
        <v>12</v>
      </c>
      <c r="H19" s="271">
        <f>SUM(G19/G12*100)</f>
        <v>1.3498312710911136</v>
      </c>
      <c r="I19" s="1786">
        <v>1867</v>
      </c>
      <c r="J19" s="271">
        <f>SUM(I19/I12*100)</f>
        <v>7.2423290275030068</v>
      </c>
      <c r="K19" s="1786">
        <v>19</v>
      </c>
      <c r="L19" s="271">
        <f>SUM(K19/K12*100)</f>
        <v>13.571428571428571</v>
      </c>
      <c r="M19" s="1783">
        <f t="shared" si="0"/>
        <v>1900</v>
      </c>
      <c r="N19" s="272">
        <f>SUM(M19/M12*100)</f>
        <v>7.0396443127084112</v>
      </c>
    </row>
    <row r="20" spans="2:16" ht="12.75" customHeight="1">
      <c r="B20" s="4829" t="s">
        <v>697</v>
      </c>
      <c r="C20" s="4800" t="s">
        <v>291</v>
      </c>
      <c r="D20" s="4514"/>
      <c r="E20" s="1789">
        <f>SUM(E22:E27)</f>
        <v>178</v>
      </c>
      <c r="F20" s="1319" t="s">
        <v>106</v>
      </c>
      <c r="G20" s="1789">
        <f>SUM(G22:G27)</f>
        <v>935</v>
      </c>
      <c r="H20" s="1319" t="s">
        <v>106</v>
      </c>
      <c r="I20" s="1789">
        <f>SUM(I22:I27)</f>
        <v>25452</v>
      </c>
      <c r="J20" s="1319" t="s">
        <v>106</v>
      </c>
      <c r="K20" s="1789">
        <f>SUM(K22:K27)</f>
        <v>133</v>
      </c>
      <c r="L20" s="1320" t="s">
        <v>106</v>
      </c>
      <c r="M20" s="1789">
        <f>SUM(M22:M27)</f>
        <v>26698</v>
      </c>
      <c r="N20" s="1321" t="s">
        <v>106</v>
      </c>
    </row>
    <row r="21" spans="2:16" ht="3" customHeight="1">
      <c r="B21" s="4836"/>
      <c r="C21" s="4823"/>
      <c r="D21" s="4834"/>
      <c r="E21" s="4825"/>
      <c r="F21" s="4826"/>
      <c r="G21" s="4825"/>
      <c r="H21" s="4826"/>
      <c r="I21" s="4825"/>
      <c r="J21" s="4826"/>
      <c r="K21" s="4825"/>
      <c r="L21" s="4826"/>
      <c r="M21" s="4827"/>
      <c r="N21" s="4828"/>
    </row>
    <row r="22" spans="2:16" ht="13.15" customHeight="1">
      <c r="B22" s="4831"/>
      <c r="C22" s="4808" t="s">
        <v>292</v>
      </c>
      <c r="D22" s="4816"/>
      <c r="E22" s="1814">
        <v>0</v>
      </c>
      <c r="F22" s="271">
        <f>SUM(E22/E20*100)</f>
        <v>0</v>
      </c>
      <c r="G22" s="1814">
        <v>0</v>
      </c>
      <c r="H22" s="271">
        <f>SUM(G22/G20*100)</f>
        <v>0</v>
      </c>
      <c r="I22" s="1814">
        <v>0</v>
      </c>
      <c r="J22" s="271">
        <f>SUM(I22/I20*100)</f>
        <v>0</v>
      </c>
      <c r="K22" s="1814">
        <v>65</v>
      </c>
      <c r="L22" s="1271">
        <f>SUM(K22/K20*100)</f>
        <v>48.872180451127818</v>
      </c>
      <c r="M22" s="1783">
        <f t="shared" ref="M22:M28" si="1">SUM(E22+G22+I22+K22)</f>
        <v>65</v>
      </c>
      <c r="N22" s="272">
        <f>SUM(M22/M20*100)</f>
        <v>0.24346392988238821</v>
      </c>
      <c r="P22" s="3448"/>
    </row>
    <row r="23" spans="2:16" ht="13.15" customHeight="1">
      <c r="B23" s="4831"/>
      <c r="C23" s="4810" t="s">
        <v>293</v>
      </c>
      <c r="D23" s="4816"/>
      <c r="E23" s="1784">
        <v>0</v>
      </c>
      <c r="F23" s="271">
        <f>SUM(E23/E20*100)</f>
        <v>0</v>
      </c>
      <c r="G23" s="1784">
        <v>0</v>
      </c>
      <c r="H23" s="271">
        <f>SUM(G23/G20*100)</f>
        <v>0</v>
      </c>
      <c r="I23" s="1784">
        <v>4</v>
      </c>
      <c r="J23" s="271">
        <f>SUM(I23/I20*100)</f>
        <v>1.5715857300015717E-2</v>
      </c>
      <c r="K23" s="1784">
        <v>0</v>
      </c>
      <c r="L23" s="1271">
        <f>SUM(K23/K20*100)</f>
        <v>0</v>
      </c>
      <c r="M23" s="1783">
        <f t="shared" si="1"/>
        <v>4</v>
      </c>
      <c r="N23" s="272">
        <f>SUM(M23/M20*100)</f>
        <v>1.4982395685070041E-2</v>
      </c>
    </row>
    <row r="24" spans="2:16" ht="13.15" customHeight="1">
      <c r="B24" s="4831"/>
      <c r="C24" s="4812" t="s">
        <v>294</v>
      </c>
      <c r="D24" s="4816"/>
      <c r="E24" s="1784">
        <v>11</v>
      </c>
      <c r="F24" s="271">
        <f>SUM(E24/E20*100)</f>
        <v>6.179775280898876</v>
      </c>
      <c r="G24" s="1784">
        <v>117</v>
      </c>
      <c r="H24" s="271">
        <f>SUM(G24/G20*100)</f>
        <v>12.513368983957218</v>
      </c>
      <c r="I24" s="1784">
        <v>1412</v>
      </c>
      <c r="J24" s="271">
        <f>SUM(I24/I20*100)</f>
        <v>5.5476976269055474</v>
      </c>
      <c r="K24" s="1784">
        <v>0</v>
      </c>
      <c r="L24" s="1271">
        <f>SUM(K24/K20*100)</f>
        <v>0</v>
      </c>
      <c r="M24" s="1783">
        <f t="shared" si="1"/>
        <v>1540</v>
      </c>
      <c r="N24" s="272">
        <f>SUM(M24/M20*100)</f>
        <v>5.7682223387519667</v>
      </c>
    </row>
    <row r="25" spans="2:16" ht="13.15" customHeight="1">
      <c r="B25" s="4831"/>
      <c r="C25" s="4810" t="s">
        <v>295</v>
      </c>
      <c r="D25" s="4816"/>
      <c r="E25" s="1784">
        <v>106</v>
      </c>
      <c r="F25" s="271">
        <f>SUM(E25/E20*100)</f>
        <v>59.550561797752813</v>
      </c>
      <c r="G25" s="1784">
        <v>600</v>
      </c>
      <c r="H25" s="271">
        <f>SUM(G25/G20*100)</f>
        <v>64.171122994652407</v>
      </c>
      <c r="I25" s="1784">
        <v>12711</v>
      </c>
      <c r="J25" s="271">
        <f>SUM(I25/I20*100)</f>
        <v>49.941065535124942</v>
      </c>
      <c r="K25" s="1784">
        <v>8</v>
      </c>
      <c r="L25" s="1271">
        <f>SUM(K25/K20*100)</f>
        <v>6.0150375939849621</v>
      </c>
      <c r="M25" s="1783">
        <f t="shared" si="1"/>
        <v>13425</v>
      </c>
      <c r="N25" s="272">
        <f>SUM(M25/M20*100)</f>
        <v>50.28466551801634</v>
      </c>
    </row>
    <row r="26" spans="2:16" ht="13.15" customHeight="1">
      <c r="B26" s="4831"/>
      <c r="C26" s="4810" t="s">
        <v>296</v>
      </c>
      <c r="D26" s="4816"/>
      <c r="E26" s="1784">
        <v>58</v>
      </c>
      <c r="F26" s="271">
        <f>SUM(E26/E20*100)</f>
        <v>32.584269662921351</v>
      </c>
      <c r="G26" s="1784">
        <v>200</v>
      </c>
      <c r="H26" s="271">
        <f>SUM(G26/G20*100)</f>
        <v>21.390374331550802</v>
      </c>
      <c r="I26" s="1784">
        <v>9422</v>
      </c>
      <c r="J26" s="271">
        <f>SUM(I26/I20*100)</f>
        <v>37.018701870187023</v>
      </c>
      <c r="K26" s="1784">
        <v>43</v>
      </c>
      <c r="L26" s="1271">
        <f>SUM(K26/K20*100)</f>
        <v>32.330827067669169</v>
      </c>
      <c r="M26" s="1783">
        <f t="shared" si="1"/>
        <v>9723</v>
      </c>
      <c r="N26" s="272">
        <f>SUM(M26/M20*100)</f>
        <v>36.418458311484009</v>
      </c>
    </row>
    <row r="27" spans="2:16" ht="13.15" customHeight="1" thickBot="1">
      <c r="B27" s="4832"/>
      <c r="C27" s="4814" t="s">
        <v>297</v>
      </c>
      <c r="D27" s="4835"/>
      <c r="E27" s="1786">
        <v>3</v>
      </c>
      <c r="F27" s="273">
        <f>SUM(E27/E20*100)</f>
        <v>1.6853932584269662</v>
      </c>
      <c r="G27" s="1786">
        <v>18</v>
      </c>
      <c r="H27" s="273">
        <f>SUM(G27/G20*100)</f>
        <v>1.9251336898395723</v>
      </c>
      <c r="I27" s="1786">
        <v>1903</v>
      </c>
      <c r="J27" s="273">
        <f>SUM(I27/I20*100)</f>
        <v>7.4768191104824773</v>
      </c>
      <c r="K27" s="1786">
        <v>17</v>
      </c>
      <c r="L27" s="1272">
        <f>SUM(K27/K20*100)</f>
        <v>12.781954887218044</v>
      </c>
      <c r="M27" s="1788">
        <f t="shared" si="1"/>
        <v>1941</v>
      </c>
      <c r="N27" s="274">
        <f>SUM(M27/M20*100)</f>
        <v>7.2702075061802391</v>
      </c>
    </row>
    <row r="28" spans="2:16">
      <c r="B28" s="4829" t="s">
        <v>758</v>
      </c>
      <c r="C28" s="4800" t="s">
        <v>291</v>
      </c>
      <c r="D28" s="4514"/>
      <c r="E28" s="1789">
        <f>SUM(E30:E35)</f>
        <v>190</v>
      </c>
      <c r="F28" s="1319" t="s">
        <v>106</v>
      </c>
      <c r="G28" s="1789">
        <f>SUM(G30:G35)</f>
        <v>973</v>
      </c>
      <c r="H28" s="1319" t="s">
        <v>106</v>
      </c>
      <c r="I28" s="1789">
        <f>SUM(I30:I35)</f>
        <v>24998</v>
      </c>
      <c r="J28" s="1319" t="s">
        <v>106</v>
      </c>
      <c r="K28" s="1789">
        <f>SUM(K30:K35)</f>
        <v>102</v>
      </c>
      <c r="L28" s="1320" t="s">
        <v>106</v>
      </c>
      <c r="M28" s="1789">
        <f t="shared" si="1"/>
        <v>26263</v>
      </c>
      <c r="N28" s="1321" t="s">
        <v>106</v>
      </c>
    </row>
    <row r="29" spans="2:16" ht="3" customHeight="1">
      <c r="B29" s="4836"/>
      <c r="C29" s="4823"/>
      <c r="D29" s="4834"/>
      <c r="E29" s="4825"/>
      <c r="F29" s="4826"/>
      <c r="G29" s="4825"/>
      <c r="H29" s="4826"/>
      <c r="I29" s="4825"/>
      <c r="J29" s="4826"/>
      <c r="K29" s="4825"/>
      <c r="L29" s="4826"/>
      <c r="M29" s="4827"/>
      <c r="N29" s="4828"/>
    </row>
    <row r="30" spans="2:16" ht="13.15" customHeight="1">
      <c r="B30" s="4831"/>
      <c r="C30" s="4808" t="s">
        <v>292</v>
      </c>
      <c r="D30" s="4816"/>
      <c r="E30" s="1814">
        <v>0</v>
      </c>
      <c r="F30" s="271">
        <f>SUM(E30/E28*100)</f>
        <v>0</v>
      </c>
      <c r="G30" s="1814">
        <v>0</v>
      </c>
      <c r="H30" s="271">
        <f>SUM(G30/G28*100)</f>
        <v>0</v>
      </c>
      <c r="I30" s="1814">
        <v>0</v>
      </c>
      <c r="J30" s="271">
        <f>SUM(I30/I28*100)</f>
        <v>0</v>
      </c>
      <c r="K30" s="1814">
        <v>46</v>
      </c>
      <c r="L30" s="1271">
        <f>SUM(K30/K28*100)</f>
        <v>45.098039215686278</v>
      </c>
      <c r="M30" s="1783">
        <f t="shared" ref="M30:M35" si="2">SUM(K30,I30,G30,E30)</f>
        <v>46</v>
      </c>
      <c r="N30" s="272">
        <f>SUM(M30/M28*100)</f>
        <v>0.17515135361535239</v>
      </c>
      <c r="P30" s="3448"/>
    </row>
    <row r="31" spans="2:16" ht="13.15" customHeight="1">
      <c r="B31" s="4831"/>
      <c r="C31" s="4810" t="s">
        <v>293</v>
      </c>
      <c r="D31" s="4816"/>
      <c r="E31" s="1784">
        <v>0</v>
      </c>
      <c r="F31" s="271">
        <f>SUM(E31/E28*100)</f>
        <v>0</v>
      </c>
      <c r="G31" s="1784">
        <v>0</v>
      </c>
      <c r="H31" s="271">
        <f>SUM(G31/G28*100)</f>
        <v>0</v>
      </c>
      <c r="I31" s="1784">
        <v>7</v>
      </c>
      <c r="J31" s="271">
        <f>SUM(I31/I28*100)</f>
        <v>2.8002240179214339E-2</v>
      </c>
      <c r="K31" s="1784">
        <v>0</v>
      </c>
      <c r="L31" s="1271">
        <f>SUM(K31/K28*100)</f>
        <v>0</v>
      </c>
      <c r="M31" s="1783">
        <f t="shared" si="2"/>
        <v>7</v>
      </c>
      <c r="N31" s="272">
        <f>SUM(M31/M28*100)</f>
        <v>2.6653466854510147E-2</v>
      </c>
      <c r="P31" s="216"/>
    </row>
    <row r="32" spans="2:16" ht="13.15" customHeight="1">
      <c r="B32" s="4831"/>
      <c r="C32" s="4812" t="s">
        <v>294</v>
      </c>
      <c r="D32" s="4816"/>
      <c r="E32" s="1784">
        <v>17</v>
      </c>
      <c r="F32" s="271">
        <f>SUM(E32/E28*100)</f>
        <v>8.9473684210526319</v>
      </c>
      <c r="G32" s="1784">
        <v>120</v>
      </c>
      <c r="H32" s="271">
        <f>SUM(G32/G28*100)</f>
        <v>12.332990750256938</v>
      </c>
      <c r="I32" s="1784">
        <v>1352</v>
      </c>
      <c r="J32" s="271">
        <f>SUM(I32/I28*100)</f>
        <v>5.4084326746139695</v>
      </c>
      <c r="K32" s="1784">
        <v>0</v>
      </c>
      <c r="L32" s="1271">
        <f>SUM(K32/K28*100)</f>
        <v>0</v>
      </c>
      <c r="M32" s="1783">
        <f t="shared" si="2"/>
        <v>1489</v>
      </c>
      <c r="N32" s="272">
        <f>SUM(M32/M28*100)</f>
        <v>5.6695731637665157</v>
      </c>
      <c r="P32" s="216"/>
    </row>
    <row r="33" spans="2:16" ht="13.15" customHeight="1">
      <c r="B33" s="4831"/>
      <c r="C33" s="4810" t="s">
        <v>295</v>
      </c>
      <c r="D33" s="4816"/>
      <c r="E33" s="1784">
        <v>106</v>
      </c>
      <c r="F33" s="271">
        <f>SUM(E33/E28*100)</f>
        <v>55.78947368421052</v>
      </c>
      <c r="G33" s="1784">
        <v>597</v>
      </c>
      <c r="H33" s="271">
        <f>SUM(G33/G28*100)</f>
        <v>61.356628982528264</v>
      </c>
      <c r="I33" s="1784">
        <v>12228</v>
      </c>
      <c r="J33" s="271">
        <f>SUM(I33/I28*100)</f>
        <v>48.915913273061847</v>
      </c>
      <c r="K33" s="1784">
        <v>8</v>
      </c>
      <c r="L33" s="1271">
        <f>SUM(K33/K28*100)</f>
        <v>7.8431372549019605</v>
      </c>
      <c r="M33" s="1783">
        <f t="shared" si="2"/>
        <v>12939</v>
      </c>
      <c r="N33" s="272">
        <f>SUM(M33/M28*100)</f>
        <v>49.26702966150097</v>
      </c>
      <c r="P33" s="216"/>
    </row>
    <row r="34" spans="2:16" ht="13.15" customHeight="1">
      <c r="B34" s="4831"/>
      <c r="C34" s="4810" t="s">
        <v>296</v>
      </c>
      <c r="D34" s="4816"/>
      <c r="E34" s="1784">
        <v>65</v>
      </c>
      <c r="F34" s="271">
        <f>SUM(E34/E28*100)</f>
        <v>34.210526315789473</v>
      </c>
      <c r="G34" s="1784">
        <v>237</v>
      </c>
      <c r="H34" s="271">
        <f>SUM(G34/G28*100)</f>
        <v>24.357656731757451</v>
      </c>
      <c r="I34" s="1784">
        <v>9458</v>
      </c>
      <c r="J34" s="271">
        <f>SUM(I34/I28*100)</f>
        <v>37.835026802144171</v>
      </c>
      <c r="K34" s="1784">
        <v>31</v>
      </c>
      <c r="L34" s="1271">
        <f>SUM(K34/K28*100)</f>
        <v>30.392156862745097</v>
      </c>
      <c r="M34" s="1783">
        <f t="shared" si="2"/>
        <v>9791</v>
      </c>
      <c r="N34" s="272">
        <f>SUM(M34/M28*100)</f>
        <v>37.280584853215551</v>
      </c>
      <c r="P34" s="216"/>
    </row>
    <row r="35" spans="2:16" ht="13.15" customHeight="1" thickBot="1">
      <c r="B35" s="4832"/>
      <c r="C35" s="4814" t="s">
        <v>297</v>
      </c>
      <c r="D35" s="4835"/>
      <c r="E35" s="1786">
        <v>2</v>
      </c>
      <c r="F35" s="273">
        <f>SUM(E35/E28*100)</f>
        <v>1.0526315789473684</v>
      </c>
      <c r="G35" s="1786">
        <v>19</v>
      </c>
      <c r="H35" s="273">
        <f>SUM(G35/G28*100)</f>
        <v>1.9527235354573484</v>
      </c>
      <c r="I35" s="1786">
        <v>1953</v>
      </c>
      <c r="J35" s="273">
        <f>SUM(I35/I28*100)</f>
        <v>7.8126250100007999</v>
      </c>
      <c r="K35" s="1786">
        <v>17</v>
      </c>
      <c r="L35" s="1272">
        <f>SUM(K35/K28*100)</f>
        <v>16.666666666666664</v>
      </c>
      <c r="M35" s="1788">
        <f t="shared" si="2"/>
        <v>1991</v>
      </c>
      <c r="N35" s="274">
        <f>SUM(M35/M28*100)</f>
        <v>7.5810075010471003</v>
      </c>
      <c r="P35" s="216"/>
    </row>
    <row r="36" spans="2:16" ht="13.15" customHeight="1">
      <c r="B36" s="4797" t="s">
        <v>811</v>
      </c>
      <c r="C36" s="4800" t="s">
        <v>291</v>
      </c>
      <c r="D36" s="4822"/>
      <c r="E36" s="1789">
        <v>188</v>
      </c>
      <c r="F36" s="1319" t="s">
        <v>106</v>
      </c>
      <c r="G36" s="1789">
        <v>930</v>
      </c>
      <c r="H36" s="1319" t="s">
        <v>106</v>
      </c>
      <c r="I36" s="1789">
        <v>24454</v>
      </c>
      <c r="J36" s="1319" t="s">
        <v>106</v>
      </c>
      <c r="K36" s="1789">
        <v>92</v>
      </c>
      <c r="L36" s="1320" t="s">
        <v>106</v>
      </c>
      <c r="M36" s="1789">
        <v>25664</v>
      </c>
      <c r="N36" s="1321" t="s">
        <v>106</v>
      </c>
      <c r="P36" s="216"/>
    </row>
    <row r="37" spans="2:16" ht="3" customHeight="1">
      <c r="B37" s="4819"/>
      <c r="C37" s="4823"/>
      <c r="D37" s="4824"/>
      <c r="E37" s="4825"/>
      <c r="F37" s="4826"/>
      <c r="G37" s="4825"/>
      <c r="H37" s="4826"/>
      <c r="I37" s="4825"/>
      <c r="J37" s="4826"/>
      <c r="K37" s="4825"/>
      <c r="L37" s="4826"/>
      <c r="M37" s="4827"/>
      <c r="N37" s="4828"/>
      <c r="P37" s="216"/>
    </row>
    <row r="38" spans="2:16" ht="13.15" customHeight="1">
      <c r="B38" s="4820"/>
      <c r="C38" s="4808" t="s">
        <v>292</v>
      </c>
      <c r="D38" s="4816"/>
      <c r="E38" s="1814">
        <v>0</v>
      </c>
      <c r="F38" s="259">
        <v>0</v>
      </c>
      <c r="G38" s="1814">
        <v>0</v>
      </c>
      <c r="H38" s="271">
        <v>0</v>
      </c>
      <c r="I38" s="1814">
        <v>0</v>
      </c>
      <c r="J38" s="271">
        <v>0</v>
      </c>
      <c r="K38" s="1814">
        <v>42</v>
      </c>
      <c r="L38" s="1271">
        <v>45.652173913043477</v>
      </c>
      <c r="M38" s="1783">
        <v>42</v>
      </c>
      <c r="N38" s="272">
        <v>0.16365336658354115</v>
      </c>
      <c r="P38" s="3448"/>
    </row>
    <row r="39" spans="2:16" ht="13.15" customHeight="1">
      <c r="B39" s="4820"/>
      <c r="C39" s="4810" t="s">
        <v>293</v>
      </c>
      <c r="D39" s="4816"/>
      <c r="E39" s="1784">
        <v>0</v>
      </c>
      <c r="F39" s="271">
        <v>0</v>
      </c>
      <c r="G39" s="1814">
        <v>0</v>
      </c>
      <c r="H39" s="271">
        <v>0</v>
      </c>
      <c r="I39" s="1784">
        <v>5</v>
      </c>
      <c r="J39" s="271">
        <v>2.044655271121289E-2</v>
      </c>
      <c r="K39" s="1784">
        <v>0</v>
      </c>
      <c r="L39" s="1271">
        <v>0</v>
      </c>
      <c r="M39" s="1783">
        <v>5</v>
      </c>
      <c r="N39" s="272">
        <v>1.9482543640897756E-2</v>
      </c>
      <c r="P39" s="216"/>
    </row>
    <row r="40" spans="2:16" ht="13.15" customHeight="1">
      <c r="B40" s="4820"/>
      <c r="C40" s="4812" t="s">
        <v>294</v>
      </c>
      <c r="D40" s="4816"/>
      <c r="E40" s="1784">
        <v>19</v>
      </c>
      <c r="F40" s="271">
        <v>10.106382978723403</v>
      </c>
      <c r="G40" s="1785">
        <v>120</v>
      </c>
      <c r="H40" s="271">
        <v>12.903225806451612</v>
      </c>
      <c r="I40" s="1784">
        <v>1258</v>
      </c>
      <c r="J40" s="271">
        <v>5.1443526621411628</v>
      </c>
      <c r="K40" s="1784">
        <v>0</v>
      </c>
      <c r="L40" s="1271">
        <v>0</v>
      </c>
      <c r="M40" s="1783">
        <v>1397</v>
      </c>
      <c r="N40" s="272">
        <v>5.4434226932668324</v>
      </c>
      <c r="P40" s="216"/>
    </row>
    <row r="41" spans="2:16" ht="13.15" customHeight="1">
      <c r="B41" s="4820"/>
      <c r="C41" s="4810" t="s">
        <v>295</v>
      </c>
      <c r="D41" s="4816"/>
      <c r="E41" s="1784">
        <v>106</v>
      </c>
      <c r="F41" s="271">
        <v>56.38297872340425</v>
      </c>
      <c r="G41" s="1785">
        <v>553</v>
      </c>
      <c r="H41" s="271">
        <v>59.462365591397848</v>
      </c>
      <c r="I41" s="1784">
        <v>11708</v>
      </c>
      <c r="J41" s="271">
        <v>47.877647828576102</v>
      </c>
      <c r="K41" s="1784">
        <v>6</v>
      </c>
      <c r="L41" s="1271">
        <v>6.5217391304347823</v>
      </c>
      <c r="M41" s="1783">
        <v>12373</v>
      </c>
      <c r="N41" s="272">
        <v>48.211502493765586</v>
      </c>
      <c r="P41" s="216"/>
    </row>
    <row r="42" spans="2:16" ht="13.15" customHeight="1">
      <c r="B42" s="4820"/>
      <c r="C42" s="4810" t="s">
        <v>296</v>
      </c>
      <c r="D42" s="4816"/>
      <c r="E42" s="1784">
        <v>59</v>
      </c>
      <c r="F42" s="271">
        <v>31.382978723404253</v>
      </c>
      <c r="G42" s="1785">
        <v>239</v>
      </c>
      <c r="H42" s="271">
        <v>25.6989247311828</v>
      </c>
      <c r="I42" s="1784">
        <v>9508</v>
      </c>
      <c r="J42" s="271">
        <v>38.881164635642428</v>
      </c>
      <c r="K42" s="1784">
        <v>27</v>
      </c>
      <c r="L42" s="1271">
        <v>29.347826086956523</v>
      </c>
      <c r="M42" s="1783">
        <v>9833</v>
      </c>
      <c r="N42" s="272">
        <v>38.314370324189525</v>
      </c>
      <c r="P42" s="216"/>
    </row>
    <row r="43" spans="2:16" ht="13.15" customHeight="1" thickBot="1">
      <c r="B43" s="4821"/>
      <c r="C43" s="4814" t="s">
        <v>297</v>
      </c>
      <c r="D43" s="4817"/>
      <c r="E43" s="1786">
        <v>4</v>
      </c>
      <c r="F43" s="273">
        <v>2.1276595744680851</v>
      </c>
      <c r="G43" s="1787">
        <v>18</v>
      </c>
      <c r="H43" s="273">
        <v>1.935483870967742</v>
      </c>
      <c r="I43" s="1786">
        <v>1975</v>
      </c>
      <c r="J43" s="273">
        <v>8.076388320929091</v>
      </c>
      <c r="K43" s="1786">
        <v>17</v>
      </c>
      <c r="L43" s="1272">
        <v>18.478260869565215</v>
      </c>
      <c r="M43" s="1788">
        <v>2014</v>
      </c>
      <c r="N43" s="274">
        <v>7.8475685785536156</v>
      </c>
      <c r="P43" s="216"/>
    </row>
    <row r="44" spans="2:16">
      <c r="B44" s="4829" t="s">
        <v>871</v>
      </c>
      <c r="C44" s="4800" t="s">
        <v>291</v>
      </c>
      <c r="D44" s="4822"/>
      <c r="E44" s="1789">
        <f>SUM(E46:E51)</f>
        <v>190</v>
      </c>
      <c r="F44" s="1319" t="s">
        <v>106</v>
      </c>
      <c r="G44" s="1789">
        <f>SUM(G46:G51)</f>
        <v>960</v>
      </c>
      <c r="H44" s="1319" t="s">
        <v>106</v>
      </c>
      <c r="I44" s="1789">
        <f>SUM(I46:I51)</f>
        <v>23819</v>
      </c>
      <c r="J44" s="1319" t="s">
        <v>106</v>
      </c>
      <c r="K44" s="1789">
        <f>SUM(K46:K51)</f>
        <v>83</v>
      </c>
      <c r="L44" s="1320" t="s">
        <v>106</v>
      </c>
      <c r="M44" s="1789">
        <f>SUM(E44+G44+I44+K44)</f>
        <v>25052</v>
      </c>
      <c r="N44" s="1321" t="s">
        <v>106</v>
      </c>
    </row>
    <row r="45" spans="2:16" ht="3" customHeight="1">
      <c r="B45" s="4830"/>
      <c r="C45" s="4823"/>
      <c r="D45" s="4824"/>
      <c r="E45" s="4825"/>
      <c r="F45" s="4826"/>
      <c r="G45" s="4825"/>
      <c r="H45" s="4826"/>
      <c r="I45" s="4825"/>
      <c r="J45" s="4826"/>
      <c r="K45" s="4825"/>
      <c r="L45" s="4826"/>
      <c r="M45" s="4827"/>
      <c r="N45" s="4828"/>
    </row>
    <row r="46" spans="2:16" ht="13.15" customHeight="1">
      <c r="B46" s="4831"/>
      <c r="C46" s="4808" t="s">
        <v>292</v>
      </c>
      <c r="D46" s="4816"/>
      <c r="E46" s="1814">
        <v>0</v>
      </c>
      <c r="F46" s="259">
        <f>SUM(E46/E44*100)</f>
        <v>0</v>
      </c>
      <c r="G46" s="1814">
        <v>0</v>
      </c>
      <c r="H46" s="271">
        <f>SUM(G46/G44*100)</f>
        <v>0</v>
      </c>
      <c r="I46" s="1814">
        <v>0</v>
      </c>
      <c r="J46" s="271">
        <f>SUM(I46/I44*100)</f>
        <v>0</v>
      </c>
      <c r="K46" s="1814">
        <v>39</v>
      </c>
      <c r="L46" s="1271">
        <f>SUM(K46/K44*100)</f>
        <v>46.987951807228917</v>
      </c>
      <c r="M46" s="1783">
        <f>SUM(E46+G46+I46+K46)</f>
        <v>39</v>
      </c>
      <c r="N46" s="272">
        <f>SUM(M46/M44*100)</f>
        <v>0.15567619351748363</v>
      </c>
      <c r="P46" s="3448"/>
    </row>
    <row r="47" spans="2:16" ht="13.15" customHeight="1">
      <c r="B47" s="4831"/>
      <c r="C47" s="4810" t="s">
        <v>293</v>
      </c>
      <c r="D47" s="4816"/>
      <c r="E47" s="1784">
        <v>0</v>
      </c>
      <c r="F47" s="271">
        <f>SUM(E47/E44*100)</f>
        <v>0</v>
      </c>
      <c r="G47" s="1814">
        <v>0</v>
      </c>
      <c r="H47" s="271">
        <f>SUM(G47/G44*100)</f>
        <v>0</v>
      </c>
      <c r="I47" s="1784">
        <v>6</v>
      </c>
      <c r="J47" s="271">
        <f>SUM(I47/I44*100)</f>
        <v>2.5189974390192701E-2</v>
      </c>
      <c r="K47" s="1784">
        <v>0</v>
      </c>
      <c r="L47" s="1271">
        <f>SUM(K47/K44*100)</f>
        <v>0</v>
      </c>
      <c r="M47" s="1783">
        <f t="shared" ref="M47:M51" si="3">SUM(E47+G47+I47+K47)</f>
        <v>6</v>
      </c>
      <c r="N47" s="272">
        <f>SUM(M47/M44*100)</f>
        <v>2.3950183618074404E-2</v>
      </c>
    </row>
    <row r="48" spans="2:16" ht="13.15" customHeight="1">
      <c r="B48" s="4831"/>
      <c r="C48" s="4812" t="s">
        <v>823</v>
      </c>
      <c r="D48" s="4816"/>
      <c r="E48" s="1784">
        <v>18</v>
      </c>
      <c r="F48" s="271">
        <f>SUM(E48/E44*100)</f>
        <v>9.4736842105263168</v>
      </c>
      <c r="G48" s="1785">
        <v>119</v>
      </c>
      <c r="H48" s="271">
        <f>SUM(G48/G44*100)</f>
        <v>12.395833333333334</v>
      </c>
      <c r="I48" s="1784">
        <v>1198</v>
      </c>
      <c r="J48" s="271">
        <f>SUM(I48/I44*100)</f>
        <v>5.0295982199084763</v>
      </c>
      <c r="K48" s="1784">
        <v>0</v>
      </c>
      <c r="L48" s="1271">
        <f>SUM(K48/K44*100)</f>
        <v>0</v>
      </c>
      <c r="M48" s="1783">
        <f t="shared" si="3"/>
        <v>1335</v>
      </c>
      <c r="N48" s="272">
        <f>SUM(M48/M44*100)</f>
        <v>5.3289158550215552</v>
      </c>
    </row>
    <row r="49" spans="2:16" ht="13.15" customHeight="1">
      <c r="B49" s="4831"/>
      <c r="C49" s="4810" t="s">
        <v>824</v>
      </c>
      <c r="D49" s="4816"/>
      <c r="E49" s="1784">
        <v>105</v>
      </c>
      <c r="F49" s="271">
        <f>SUM(E49/E44*100)</f>
        <v>55.26315789473685</v>
      </c>
      <c r="G49" s="1785">
        <v>577</v>
      </c>
      <c r="H49" s="271">
        <f>SUM(G49/G44*100)</f>
        <v>60.104166666666671</v>
      </c>
      <c r="I49" s="1784">
        <v>11120</v>
      </c>
      <c r="J49" s="271">
        <f>SUM(I49/I44*100)</f>
        <v>46.685419203157139</v>
      </c>
      <c r="K49" s="1784">
        <v>5</v>
      </c>
      <c r="L49" s="1271">
        <f>SUM(K49/K44*100)</f>
        <v>6.024096385542169</v>
      </c>
      <c r="M49" s="1783">
        <f t="shared" si="3"/>
        <v>11807</v>
      </c>
      <c r="N49" s="272">
        <f>SUM(M49/M44*100)</f>
        <v>47.129969663100752</v>
      </c>
    </row>
    <row r="50" spans="2:16" ht="13.15" customHeight="1">
      <c r="B50" s="4831"/>
      <c r="C50" s="4810" t="s">
        <v>825</v>
      </c>
      <c r="D50" s="4816"/>
      <c r="E50" s="1784">
        <v>63</v>
      </c>
      <c r="F50" s="271">
        <f>SUM(E50/E44*100)</f>
        <v>33.157894736842103</v>
      </c>
      <c r="G50" s="1785">
        <v>246</v>
      </c>
      <c r="H50" s="271">
        <f>SUM(G50/G44*100)</f>
        <v>25.624999999999996</v>
      </c>
      <c r="I50" s="1784">
        <v>9542</v>
      </c>
      <c r="J50" s="271">
        <f>SUM(I50/I44*100)</f>
        <v>40.060455938536457</v>
      </c>
      <c r="K50" s="1784">
        <v>22</v>
      </c>
      <c r="L50" s="1271">
        <f>SUM(K50/K44*100)</f>
        <v>26.506024096385545</v>
      </c>
      <c r="M50" s="1783">
        <f t="shared" si="3"/>
        <v>9873</v>
      </c>
      <c r="N50" s="272">
        <f>SUM(M50/M44*100)</f>
        <v>39.410027143541434</v>
      </c>
    </row>
    <row r="51" spans="2:16" ht="13.15" customHeight="1" thickBot="1">
      <c r="B51" s="4832"/>
      <c r="C51" s="4814" t="s">
        <v>297</v>
      </c>
      <c r="D51" s="4817"/>
      <c r="E51" s="1786">
        <v>4</v>
      </c>
      <c r="F51" s="273">
        <f>SUM(E51/E44*100)</f>
        <v>2.1052631578947367</v>
      </c>
      <c r="G51" s="1787">
        <v>18</v>
      </c>
      <c r="H51" s="273">
        <f>SUM(G51/G44*100)</f>
        <v>1.875</v>
      </c>
      <c r="I51" s="1786">
        <v>1953</v>
      </c>
      <c r="J51" s="273">
        <f>SUM(I51/I44*100)</f>
        <v>8.1993366640077259</v>
      </c>
      <c r="K51" s="1786">
        <v>17</v>
      </c>
      <c r="L51" s="1272">
        <f>SUM(K51/K44*100)</f>
        <v>20.481927710843372</v>
      </c>
      <c r="M51" s="1788">
        <f t="shared" si="3"/>
        <v>1992</v>
      </c>
      <c r="N51" s="274">
        <f>SUM(M51/M44*100)</f>
        <v>7.951460961200703</v>
      </c>
      <c r="P51" s="216"/>
    </row>
    <row r="52" spans="2:16" ht="13.15" customHeight="1">
      <c r="B52" s="4797">
        <v>2014</v>
      </c>
      <c r="C52" s="4800" t="s">
        <v>291</v>
      </c>
      <c r="D52" s="4822"/>
      <c r="E52" s="1789">
        <f>SUM(E54:E59)</f>
        <v>194</v>
      </c>
      <c r="F52" s="1319" t="s">
        <v>106</v>
      </c>
      <c r="G52" s="1789">
        <f>SUM(G54:G59)</f>
        <v>966</v>
      </c>
      <c r="H52" s="1319" t="s">
        <v>106</v>
      </c>
      <c r="I52" s="1789">
        <f>SUM(I54:I59)</f>
        <v>23238</v>
      </c>
      <c r="J52" s="1319" t="s">
        <v>106</v>
      </c>
      <c r="K52" s="1789">
        <f>SUM(K54:K59)</f>
        <v>59</v>
      </c>
      <c r="L52" s="1320" t="s">
        <v>106</v>
      </c>
      <c r="M52" s="1789">
        <f>SUM(E52+G52+I52+K52)</f>
        <v>24457</v>
      </c>
      <c r="N52" s="1321" t="s">
        <v>106</v>
      </c>
    </row>
    <row r="53" spans="2:16" ht="4.5" customHeight="1">
      <c r="B53" s="4819"/>
      <c r="C53" s="4823"/>
      <c r="D53" s="4824"/>
      <c r="E53" s="4825"/>
      <c r="F53" s="4826"/>
      <c r="G53" s="4825"/>
      <c r="H53" s="4826"/>
      <c r="I53" s="4825"/>
      <c r="J53" s="4826"/>
      <c r="K53" s="4825"/>
      <c r="L53" s="4826"/>
      <c r="M53" s="4827"/>
      <c r="N53" s="4828"/>
    </row>
    <row r="54" spans="2:16" ht="13.15" customHeight="1">
      <c r="B54" s="4820"/>
      <c r="C54" s="4808" t="s">
        <v>292</v>
      </c>
      <c r="D54" s="4816"/>
      <c r="E54" s="1814">
        <v>0</v>
      </c>
      <c r="F54" s="259">
        <f>SUM(E54/E52*100)</f>
        <v>0</v>
      </c>
      <c r="G54" s="1814">
        <v>0</v>
      </c>
      <c r="H54" s="271">
        <f>SUM(G54/G52*100)</f>
        <v>0</v>
      </c>
      <c r="I54" s="1814">
        <v>0</v>
      </c>
      <c r="J54" s="271">
        <f>SUM(I54/I52*100)</f>
        <v>0</v>
      </c>
      <c r="K54" s="1814">
        <v>23</v>
      </c>
      <c r="L54" s="1271">
        <f>SUM(K54/K52*100)</f>
        <v>38.983050847457626</v>
      </c>
      <c r="M54" s="1783">
        <f>SUM(E54+G54+I54+K54)</f>
        <v>23</v>
      </c>
      <c r="N54" s="272">
        <f>SUM(M54/M52*100)</f>
        <v>9.4042605389050168E-2</v>
      </c>
      <c r="P54" s="3448"/>
    </row>
    <row r="55" spans="2:16" ht="13.15" customHeight="1">
      <c r="B55" s="4820"/>
      <c r="C55" s="4810" t="s">
        <v>293</v>
      </c>
      <c r="D55" s="4816"/>
      <c r="E55" s="1784">
        <v>0</v>
      </c>
      <c r="F55" s="271">
        <f>SUM(E55/E52*100)</f>
        <v>0</v>
      </c>
      <c r="G55" s="1814">
        <v>0</v>
      </c>
      <c r="H55" s="271">
        <f>SUM(G55/G52*100)</f>
        <v>0</v>
      </c>
      <c r="I55" s="1784">
        <v>4</v>
      </c>
      <c r="J55" s="271">
        <f>SUM(I55/I52*100)</f>
        <v>1.7213185299939756E-2</v>
      </c>
      <c r="K55" s="1784">
        <v>0</v>
      </c>
      <c r="L55" s="1271">
        <f>SUM(K55/K52*100)</f>
        <v>0</v>
      </c>
      <c r="M55" s="1783">
        <f t="shared" ref="M55:M59" si="4">SUM(E55+G55+I55+K55)</f>
        <v>4</v>
      </c>
      <c r="N55" s="272">
        <f>SUM(M55/M52*100)</f>
        <v>1.6355235719834813E-2</v>
      </c>
    </row>
    <row r="56" spans="2:16" ht="13.15" customHeight="1">
      <c r="B56" s="4820"/>
      <c r="C56" s="4812" t="s">
        <v>294</v>
      </c>
      <c r="D56" s="4816"/>
      <c r="E56" s="1784">
        <v>18</v>
      </c>
      <c r="F56" s="271">
        <f>SUM(E56/E52*100)</f>
        <v>9.2783505154639183</v>
      </c>
      <c r="G56" s="1785">
        <v>110</v>
      </c>
      <c r="H56" s="271">
        <f>SUM(G56/G52*100)</f>
        <v>11.387163561076605</v>
      </c>
      <c r="I56" s="1784">
        <v>1142</v>
      </c>
      <c r="J56" s="271">
        <f>SUM(I56/I52*100)</f>
        <v>4.9143644031328</v>
      </c>
      <c r="K56" s="1784">
        <v>0</v>
      </c>
      <c r="L56" s="1271">
        <f>SUM(K56/K52*100)</f>
        <v>0</v>
      </c>
      <c r="M56" s="1783">
        <f t="shared" si="4"/>
        <v>1270</v>
      </c>
      <c r="N56" s="272">
        <f>SUM(M56/M52*100)</f>
        <v>5.1927873410475529</v>
      </c>
    </row>
    <row r="57" spans="2:16" ht="13.15" customHeight="1">
      <c r="B57" s="4820"/>
      <c r="C57" s="4810" t="s">
        <v>295</v>
      </c>
      <c r="D57" s="4816"/>
      <c r="E57" s="1784">
        <v>106</v>
      </c>
      <c r="F57" s="271">
        <f>SUM(E57/E52*100)</f>
        <v>54.639175257731956</v>
      </c>
      <c r="G57" s="1785">
        <v>563</v>
      </c>
      <c r="H57" s="271">
        <f>SUM(G57/G52*100)</f>
        <v>58.281573498964804</v>
      </c>
      <c r="I57" s="1784">
        <v>10453</v>
      </c>
      <c r="J57" s="271">
        <f>SUM(I57/I52*100)</f>
        <v>44.982356485067562</v>
      </c>
      <c r="K57" s="1784">
        <v>3</v>
      </c>
      <c r="L57" s="1271">
        <f>SUM(K57/K52*100)</f>
        <v>5.0847457627118651</v>
      </c>
      <c r="M57" s="1783">
        <f t="shared" si="4"/>
        <v>11125</v>
      </c>
      <c r="N57" s="272">
        <f>SUM(M57/M52*100)</f>
        <v>45.48799934579057</v>
      </c>
    </row>
    <row r="58" spans="2:16" ht="13.15" customHeight="1">
      <c r="B58" s="4820"/>
      <c r="C58" s="4810" t="s">
        <v>296</v>
      </c>
      <c r="D58" s="4816"/>
      <c r="E58" s="1784">
        <v>65</v>
      </c>
      <c r="F58" s="271">
        <f>SUM(E58/E52*100)</f>
        <v>33.505154639175252</v>
      </c>
      <c r="G58" s="1785">
        <v>269</v>
      </c>
      <c r="H58" s="271">
        <f>SUM(G58/G52*100)</f>
        <v>27.846790890269151</v>
      </c>
      <c r="I58" s="1784">
        <v>9701</v>
      </c>
      <c r="J58" s="271">
        <f>SUM(I58/I52*100)</f>
        <v>41.746277648678884</v>
      </c>
      <c r="K58" s="1784">
        <v>17</v>
      </c>
      <c r="L58" s="1271">
        <f>SUM(K58/K52*100)</f>
        <v>28.8135593220339</v>
      </c>
      <c r="M58" s="1783">
        <f t="shared" si="4"/>
        <v>10052</v>
      </c>
      <c r="N58" s="272">
        <f>SUM(M58/M52*100)</f>
        <v>41.100707363944885</v>
      </c>
    </row>
    <row r="59" spans="2:16" ht="13.15" customHeight="1" thickBot="1">
      <c r="B59" s="4821"/>
      <c r="C59" s="4814" t="s">
        <v>297</v>
      </c>
      <c r="D59" s="4817"/>
      <c r="E59" s="1786">
        <v>5</v>
      </c>
      <c r="F59" s="273">
        <f>SUM(E59/E52*100)</f>
        <v>2.5773195876288657</v>
      </c>
      <c r="G59" s="1787">
        <v>24</v>
      </c>
      <c r="H59" s="273">
        <f>SUM(G59/G52*100)</f>
        <v>2.4844720496894408</v>
      </c>
      <c r="I59" s="1786">
        <v>1938</v>
      </c>
      <c r="J59" s="273">
        <f>SUM(I59/I52*100)</f>
        <v>8.3397882778208103</v>
      </c>
      <c r="K59" s="1786">
        <v>16</v>
      </c>
      <c r="L59" s="1272">
        <f>SUM(K59/K52*100)</f>
        <v>27.118644067796609</v>
      </c>
      <c r="M59" s="1788">
        <f t="shared" si="4"/>
        <v>1983</v>
      </c>
      <c r="N59" s="274">
        <f>SUM(M59/M52*100)</f>
        <v>8.1081081081081088</v>
      </c>
      <c r="P59" s="216"/>
    </row>
    <row r="60" spans="2:16" ht="21" customHeight="1">
      <c r="B60" s="4818" t="s">
        <v>954</v>
      </c>
      <c r="C60" s="4800" t="s">
        <v>291</v>
      </c>
      <c r="D60" s="4822"/>
      <c r="E60" s="1789">
        <f>SUM(E62:E67)</f>
        <v>201</v>
      </c>
      <c r="F60" s="1319" t="s">
        <v>106</v>
      </c>
      <c r="G60" s="1789">
        <f>SUM(G62:G67)</f>
        <v>994</v>
      </c>
      <c r="H60" s="1319" t="s">
        <v>106</v>
      </c>
      <c r="I60" s="1789">
        <f>SUM(I62:I67)</f>
        <v>23004</v>
      </c>
      <c r="J60" s="1319" t="s">
        <v>106</v>
      </c>
      <c r="K60" s="1789">
        <f>SUM(K62:K67)</f>
        <v>53</v>
      </c>
      <c r="L60" s="1320" t="s">
        <v>106</v>
      </c>
      <c r="M60" s="1789">
        <f>SUM(E60+G60+I60+K60)</f>
        <v>24252</v>
      </c>
      <c r="N60" s="1321" t="s">
        <v>106</v>
      </c>
    </row>
    <row r="61" spans="2:16">
      <c r="B61" s="4819"/>
      <c r="C61" s="4823"/>
      <c r="D61" s="4824"/>
      <c r="E61" s="4825"/>
      <c r="F61" s="4826"/>
      <c r="G61" s="4825"/>
      <c r="H61" s="4826"/>
      <c r="I61" s="4825"/>
      <c r="J61" s="4826"/>
      <c r="K61" s="4825"/>
      <c r="L61" s="4826"/>
      <c r="M61" s="4827"/>
      <c r="N61" s="4828"/>
    </row>
    <row r="62" spans="2:16">
      <c r="B62" s="4820"/>
      <c r="C62" s="4808" t="s">
        <v>292</v>
      </c>
      <c r="D62" s="4816"/>
      <c r="E62" s="1814">
        <v>0</v>
      </c>
      <c r="F62" s="259">
        <f>SUM(E62/E60*100)</f>
        <v>0</v>
      </c>
      <c r="G62" s="1814">
        <v>0</v>
      </c>
      <c r="H62" s="271">
        <f>SUM(G62/G60*100)</f>
        <v>0</v>
      </c>
      <c r="I62" s="1814">
        <v>0</v>
      </c>
      <c r="J62" s="271">
        <f>SUM(I62/I60*100)</f>
        <v>0</v>
      </c>
      <c r="K62" s="1814">
        <v>19</v>
      </c>
      <c r="L62" s="1271">
        <f>SUM(K62/K60*100)</f>
        <v>35.849056603773583</v>
      </c>
      <c r="M62" s="1783">
        <f>SUM(E62+G62+I62+K62)</f>
        <v>19</v>
      </c>
      <c r="N62" s="272">
        <f>SUM(M62/M60*100)</f>
        <v>7.8344054098631044E-2</v>
      </c>
      <c r="P62" s="3448"/>
    </row>
    <row r="63" spans="2:16">
      <c r="B63" s="4820"/>
      <c r="C63" s="4810" t="s">
        <v>293</v>
      </c>
      <c r="D63" s="4816"/>
      <c r="E63" s="1784">
        <v>0</v>
      </c>
      <c r="F63" s="271">
        <f>SUM(E63/E60*100)</f>
        <v>0</v>
      </c>
      <c r="G63" s="1814">
        <v>0</v>
      </c>
      <c r="H63" s="271">
        <f>SUM(G63/G60*100)</f>
        <v>0</v>
      </c>
      <c r="I63" s="1784">
        <v>4</v>
      </c>
      <c r="J63" s="271">
        <f>SUM(I63/I60*100)</f>
        <v>1.7388280299078421E-2</v>
      </c>
      <c r="K63" s="1784">
        <v>0</v>
      </c>
      <c r="L63" s="1271">
        <f>SUM(K63/K60*100)</f>
        <v>0</v>
      </c>
      <c r="M63" s="1783">
        <f t="shared" ref="M63:M67" si="5">SUM(E63+G63+I63+K63)</f>
        <v>4</v>
      </c>
      <c r="N63" s="272">
        <f>SUM(M63/M60*100)</f>
        <v>1.6493485073396007E-2</v>
      </c>
    </row>
    <row r="64" spans="2:16" ht="12.75" customHeight="1">
      <c r="B64" s="4820"/>
      <c r="C64" s="4812" t="s">
        <v>294</v>
      </c>
      <c r="D64" s="4816"/>
      <c r="E64" s="1784">
        <v>16</v>
      </c>
      <c r="F64" s="271">
        <f>SUM(E64/E60*100)</f>
        <v>7.9601990049751246</v>
      </c>
      <c r="G64" s="1785">
        <v>100</v>
      </c>
      <c r="H64" s="271">
        <f>SUM(G64/G60*100)</f>
        <v>10.06036217303823</v>
      </c>
      <c r="I64" s="1784">
        <v>1081</v>
      </c>
      <c r="J64" s="271">
        <f>SUM(I64/I60*100)</f>
        <v>4.6991827508259432</v>
      </c>
      <c r="K64" s="1784">
        <v>0</v>
      </c>
      <c r="L64" s="1271">
        <f>SUM(K64/K60*100)</f>
        <v>0</v>
      </c>
      <c r="M64" s="1783">
        <f t="shared" si="5"/>
        <v>1197</v>
      </c>
      <c r="N64" s="272">
        <f>SUM(M64/M60*100)</f>
        <v>4.9356754082137559</v>
      </c>
    </row>
    <row r="65" spans="2:18">
      <c r="B65" s="4820"/>
      <c r="C65" s="4810" t="s">
        <v>295</v>
      </c>
      <c r="D65" s="4816"/>
      <c r="E65" s="1784">
        <v>110</v>
      </c>
      <c r="F65" s="271">
        <f>SUM(E65/E60*100)</f>
        <v>54.726368159203972</v>
      </c>
      <c r="G65" s="1785">
        <v>572</v>
      </c>
      <c r="H65" s="271">
        <f>SUM(G65/G60*100)</f>
        <v>57.545271629778668</v>
      </c>
      <c r="I65" s="1784">
        <v>10000</v>
      </c>
      <c r="J65" s="271">
        <f>SUM(I65/I60*100)</f>
        <v>43.47070074769605</v>
      </c>
      <c r="K65" s="1784">
        <v>2</v>
      </c>
      <c r="L65" s="1271">
        <f>SUM(K65/K60*100)</f>
        <v>3.7735849056603774</v>
      </c>
      <c r="M65" s="1783">
        <f t="shared" si="5"/>
        <v>10684</v>
      </c>
      <c r="N65" s="272">
        <f>SUM(M65/M60*100)</f>
        <v>44.054098631040738</v>
      </c>
    </row>
    <row r="66" spans="2:18">
      <c r="B66" s="4820"/>
      <c r="C66" s="4810" t="s">
        <v>296</v>
      </c>
      <c r="D66" s="4816"/>
      <c r="E66" s="1784">
        <v>69</v>
      </c>
      <c r="F66" s="271">
        <f>SUM(E66/E60*100)</f>
        <v>34.328358208955223</v>
      </c>
      <c r="G66" s="1785">
        <v>299</v>
      </c>
      <c r="H66" s="271">
        <f>SUM(G66/G60*100)</f>
        <v>30.080482897384307</v>
      </c>
      <c r="I66" s="1784">
        <v>9909</v>
      </c>
      <c r="J66" s="271">
        <f>SUM(I66/I60*100)</f>
        <v>43.075117370892016</v>
      </c>
      <c r="K66" s="1784">
        <v>14</v>
      </c>
      <c r="L66" s="1271">
        <f>SUM(K66/K60*100)</f>
        <v>26.415094339622641</v>
      </c>
      <c r="M66" s="1783">
        <f t="shared" si="5"/>
        <v>10291</v>
      </c>
      <c r="N66" s="272">
        <f>SUM(M66/M60*100)</f>
        <v>42.43361372257958</v>
      </c>
      <c r="Q66" s="216"/>
      <c r="R66" s="216"/>
    </row>
    <row r="67" spans="2:18" ht="13.5" thickBot="1">
      <c r="B67" s="4821"/>
      <c r="C67" s="4814" t="s">
        <v>297</v>
      </c>
      <c r="D67" s="4817"/>
      <c r="E67" s="1786">
        <v>6</v>
      </c>
      <c r="F67" s="273">
        <f>SUM(E67/E60*100)</f>
        <v>2.9850746268656714</v>
      </c>
      <c r="G67" s="1787">
        <v>23</v>
      </c>
      <c r="H67" s="273">
        <f>SUM(G67/G60*100)</f>
        <v>2.3138832997987926</v>
      </c>
      <c r="I67" s="1786">
        <v>2010</v>
      </c>
      <c r="J67" s="273">
        <f>SUM(I67/I60*100)</f>
        <v>8.7376108502869059</v>
      </c>
      <c r="K67" s="1786">
        <v>18</v>
      </c>
      <c r="L67" s="1272">
        <f>SUM(K67/K60*100)</f>
        <v>33.962264150943398</v>
      </c>
      <c r="M67" s="1788">
        <f t="shared" si="5"/>
        <v>2057</v>
      </c>
      <c r="N67" s="274">
        <f>SUM(M67/M60*100)</f>
        <v>8.4817746989938971</v>
      </c>
      <c r="O67" s="216"/>
    </row>
    <row r="68" spans="2:18" s="1832" customFormat="1" ht="24.75" customHeight="1">
      <c r="B68" s="4818" t="s">
        <v>1011</v>
      </c>
      <c r="C68" s="4800" t="s">
        <v>291</v>
      </c>
      <c r="D68" s="4801"/>
      <c r="E68" s="1789">
        <f>SUM(E70:E75)</f>
        <v>215</v>
      </c>
      <c r="F68" s="1319" t="s">
        <v>106</v>
      </c>
      <c r="G68" s="1789">
        <f>SUM(G70:G75)</f>
        <v>1046</v>
      </c>
      <c r="H68" s="1319" t="s">
        <v>106</v>
      </c>
      <c r="I68" s="1789">
        <f>SUM(I70:I75)</f>
        <v>22966</v>
      </c>
      <c r="J68" s="1319" t="s">
        <v>106</v>
      </c>
      <c r="K68" s="1789">
        <f>SUM(K70:K75)</f>
        <v>50</v>
      </c>
      <c r="L68" s="1319" t="s">
        <v>106</v>
      </c>
      <c r="M68" s="1789">
        <f>SUM(M70:M75)</f>
        <v>24277</v>
      </c>
      <c r="N68" s="1319" t="s">
        <v>106</v>
      </c>
      <c r="P68" s="1831"/>
    </row>
    <row r="69" spans="2:18" s="1832" customFormat="1">
      <c r="B69" s="4798"/>
      <c r="C69" s="4802"/>
      <c r="D69" s="4803"/>
      <c r="E69" s="4804"/>
      <c r="F69" s="4805"/>
      <c r="G69" s="4804"/>
      <c r="H69" s="4805"/>
      <c r="I69" s="4804"/>
      <c r="J69" s="4805"/>
      <c r="K69" s="4804"/>
      <c r="L69" s="4805"/>
      <c r="M69" s="4806"/>
      <c r="N69" s="4807"/>
      <c r="P69" s="1831"/>
    </row>
    <row r="70" spans="2:18" s="1832" customFormat="1">
      <c r="B70" s="4798"/>
      <c r="C70" s="4808" t="s">
        <v>292</v>
      </c>
      <c r="D70" s="4809"/>
      <c r="E70" s="1814">
        <v>0</v>
      </c>
      <c r="F70" s="259">
        <f>SUM(E70/E68*100)</f>
        <v>0</v>
      </c>
      <c r="G70" s="1814">
        <v>0</v>
      </c>
      <c r="H70" s="271">
        <f>SUM(G70/G68*100)</f>
        <v>0</v>
      </c>
      <c r="I70" s="1814">
        <v>0</v>
      </c>
      <c r="J70" s="271">
        <f>SUM(I70/I68*100)</f>
        <v>0</v>
      </c>
      <c r="K70" s="1814">
        <v>19</v>
      </c>
      <c r="L70" s="271">
        <f>SUM(K70/K68*100)</f>
        <v>38</v>
      </c>
      <c r="M70" s="1783">
        <f>E70+G70+I70+K70</f>
        <v>19</v>
      </c>
      <c r="N70" s="272">
        <f>SUM(M70/M68*100)</f>
        <v>7.8263376858755201E-2</v>
      </c>
      <c r="P70" s="3449"/>
    </row>
    <row r="71" spans="2:18" s="1832" customFormat="1">
      <c r="B71" s="4798"/>
      <c r="C71" s="4810" t="s">
        <v>293</v>
      </c>
      <c r="D71" s="4811"/>
      <c r="E71" s="1814">
        <v>0</v>
      </c>
      <c r="F71" s="259">
        <f>SUM(E71/E68*100)</f>
        <v>0</v>
      </c>
      <c r="G71" s="1814">
        <v>0</v>
      </c>
      <c r="H71" s="271">
        <f>SUM(G71/G68*100)</f>
        <v>0</v>
      </c>
      <c r="I71" s="1784">
        <v>4</v>
      </c>
      <c r="J71" s="271">
        <f>SUM(I71/I68*100)</f>
        <v>1.7417051293216058E-2</v>
      </c>
      <c r="K71" s="1784">
        <v>0</v>
      </c>
      <c r="L71" s="271">
        <f>SUM(K71/K68*100)</f>
        <v>0</v>
      </c>
      <c r="M71" s="1783">
        <f t="shared" ref="M71:M75" si="6">E71+G71+I71+K71</f>
        <v>4</v>
      </c>
      <c r="N71" s="272">
        <f>SUM(M71/M68*100)</f>
        <v>1.6476500391316883E-2</v>
      </c>
      <c r="P71" s="1831"/>
    </row>
    <row r="72" spans="2:18" s="1832" customFormat="1">
      <c r="B72" s="4798"/>
      <c r="C72" s="4812" t="s">
        <v>294</v>
      </c>
      <c r="D72" s="4813"/>
      <c r="E72" s="1814">
        <v>14</v>
      </c>
      <c r="F72" s="259">
        <f>SUM(E72/E68*100)</f>
        <v>6.5116279069767442</v>
      </c>
      <c r="G72" s="1785">
        <v>108</v>
      </c>
      <c r="H72" s="271">
        <f>SUM(G72/G68*100)</f>
        <v>10.325047801147228</v>
      </c>
      <c r="I72" s="1784">
        <v>1114</v>
      </c>
      <c r="J72" s="271">
        <f>SUM(I72/I68*100)</f>
        <v>4.8506487851606721</v>
      </c>
      <c r="K72" s="1784">
        <v>0</v>
      </c>
      <c r="L72" s="271">
        <f>SUM(K72/K68*100)</f>
        <v>0</v>
      </c>
      <c r="M72" s="1783">
        <f t="shared" si="6"/>
        <v>1236</v>
      </c>
      <c r="N72" s="272">
        <f>SUM(M72/M68*100)</f>
        <v>5.0912386209169176</v>
      </c>
      <c r="P72" s="1831"/>
    </row>
    <row r="73" spans="2:18" s="1832" customFormat="1">
      <c r="B73" s="4798"/>
      <c r="C73" s="4810" t="s">
        <v>295</v>
      </c>
      <c r="D73" s="4811"/>
      <c r="E73" s="1814">
        <v>118</v>
      </c>
      <c r="F73" s="259">
        <f>SUM(E73/E68*100)</f>
        <v>54.883720930232563</v>
      </c>
      <c r="G73" s="1785">
        <v>596</v>
      </c>
      <c r="H73" s="271">
        <f>SUM(G73/G68*100)</f>
        <v>56.978967495219891</v>
      </c>
      <c r="I73" s="1784">
        <v>9596</v>
      </c>
      <c r="J73" s="271">
        <f>SUM(I73/I68*100)</f>
        <v>41.783506052425324</v>
      </c>
      <c r="K73" s="1784">
        <v>2</v>
      </c>
      <c r="L73" s="271">
        <f>SUM(K73/K68*100)</f>
        <v>4</v>
      </c>
      <c r="M73" s="1783">
        <f t="shared" si="6"/>
        <v>10312</v>
      </c>
      <c r="N73" s="272">
        <f>SUM(M73/M68*100)</f>
        <v>42.476418008814925</v>
      </c>
      <c r="P73" s="1831"/>
    </row>
    <row r="74" spans="2:18" s="1832" customFormat="1">
      <c r="B74" s="4798"/>
      <c r="C74" s="4810" t="s">
        <v>296</v>
      </c>
      <c r="D74" s="4811"/>
      <c r="E74" s="1814">
        <v>76</v>
      </c>
      <c r="F74" s="259">
        <f>SUM(E74/E68*100)</f>
        <v>35.348837209302324</v>
      </c>
      <c r="G74" s="1785">
        <v>319</v>
      </c>
      <c r="H74" s="271">
        <f>SUM(G74/G68*100)</f>
        <v>30.497131931166351</v>
      </c>
      <c r="I74" s="1784">
        <v>10139</v>
      </c>
      <c r="J74" s="271">
        <f>SUM(I74/I68*100)</f>
        <v>44.147870765479404</v>
      </c>
      <c r="K74" s="1784">
        <v>11</v>
      </c>
      <c r="L74" s="271">
        <f>SUM(K74/K68*100)</f>
        <v>22</v>
      </c>
      <c r="M74" s="1783">
        <f t="shared" si="6"/>
        <v>10545</v>
      </c>
      <c r="N74" s="272">
        <f>SUM(M74/M68*100)</f>
        <v>43.436174156609134</v>
      </c>
      <c r="P74" s="1831"/>
    </row>
    <row r="75" spans="2:18" s="1832" customFormat="1" ht="13.5" thickBot="1">
      <c r="B75" s="4799"/>
      <c r="C75" s="4814" t="s">
        <v>297</v>
      </c>
      <c r="D75" s="4815"/>
      <c r="E75" s="3450">
        <v>7</v>
      </c>
      <c r="F75" s="273">
        <f>SUM(E75/E68*100)</f>
        <v>3.2558139534883721</v>
      </c>
      <c r="G75" s="1787">
        <v>23</v>
      </c>
      <c r="H75" s="273">
        <f>SUM(G75/G68*100)</f>
        <v>2.1988527724665392</v>
      </c>
      <c r="I75" s="1786">
        <v>2113</v>
      </c>
      <c r="J75" s="273">
        <f>SUM(I75/I68*100)</f>
        <v>9.2005573456413838</v>
      </c>
      <c r="K75" s="1786">
        <v>18</v>
      </c>
      <c r="L75" s="273">
        <f>SUM(K75/K68*100)</f>
        <v>36</v>
      </c>
      <c r="M75" s="3451">
        <f t="shared" si="6"/>
        <v>2161</v>
      </c>
      <c r="N75" s="274">
        <f>SUM(M75/M68*100)</f>
        <v>8.9014293364089454</v>
      </c>
      <c r="O75" s="1831"/>
      <c r="P75" s="1831"/>
    </row>
    <row r="76" spans="2:18" s="1832" customFormat="1" ht="24.75" customHeight="1">
      <c r="B76" s="4797" t="s">
        <v>1026</v>
      </c>
      <c r="C76" s="4800" t="s">
        <v>291</v>
      </c>
      <c r="D76" s="4801"/>
      <c r="E76" s="1789">
        <f>SUM(E78:E83)</f>
        <v>222</v>
      </c>
      <c r="F76" s="1319" t="s">
        <v>106</v>
      </c>
      <c r="G76" s="1789">
        <f>SUM(G78:G83)</f>
        <v>1058</v>
      </c>
      <c r="H76" s="1319" t="s">
        <v>106</v>
      </c>
      <c r="I76" s="1789">
        <f>SUM(I78:I83)</f>
        <v>22932</v>
      </c>
      <c r="J76" s="1319" t="s">
        <v>106</v>
      </c>
      <c r="K76" s="1789">
        <f>SUM(K78:K83)</f>
        <v>47</v>
      </c>
      <c r="L76" s="1319" t="s">
        <v>106</v>
      </c>
      <c r="M76" s="1789">
        <f>SUM(M78:M83)</f>
        <v>24259</v>
      </c>
      <c r="N76" s="1319" t="s">
        <v>106</v>
      </c>
      <c r="P76" s="1831"/>
    </row>
    <row r="77" spans="2:18" s="1832" customFormat="1">
      <c r="B77" s="4798"/>
      <c r="C77" s="4802"/>
      <c r="D77" s="4803"/>
      <c r="E77" s="4804"/>
      <c r="F77" s="4805"/>
      <c r="G77" s="4804"/>
      <c r="H77" s="4805"/>
      <c r="I77" s="4804"/>
      <c r="J77" s="4805"/>
      <c r="K77" s="4804"/>
      <c r="L77" s="4805"/>
      <c r="M77" s="4806"/>
      <c r="N77" s="4807"/>
      <c r="P77" s="1831"/>
    </row>
    <row r="78" spans="2:18" s="1832" customFormat="1">
      <c r="B78" s="4798"/>
      <c r="C78" s="4808" t="s">
        <v>292</v>
      </c>
      <c r="D78" s="4809"/>
      <c r="E78" s="1814">
        <v>0</v>
      </c>
      <c r="F78" s="259">
        <f>SUM(E78/E76*100)</f>
        <v>0</v>
      </c>
      <c r="G78" s="1814">
        <v>0</v>
      </c>
      <c r="H78" s="271">
        <f>SUM(G78/G76*100)</f>
        <v>0</v>
      </c>
      <c r="I78" s="1814">
        <v>0</v>
      </c>
      <c r="J78" s="271">
        <f>SUM(I78/I76*100)</f>
        <v>0</v>
      </c>
      <c r="K78" s="1814">
        <v>18</v>
      </c>
      <c r="L78" s="271">
        <f>SUM(K78/K76*100)</f>
        <v>38.297872340425535</v>
      </c>
      <c r="M78" s="1783">
        <f>E78+G78+I78+K78</f>
        <v>18</v>
      </c>
      <c r="N78" s="272">
        <f>SUM(M78/M76*100)</f>
        <v>7.4199266251700396E-2</v>
      </c>
      <c r="P78" s="3449"/>
    </row>
    <row r="79" spans="2:18" s="1832" customFormat="1">
      <c r="B79" s="4798"/>
      <c r="C79" s="4810" t="s">
        <v>293</v>
      </c>
      <c r="D79" s="4811"/>
      <c r="E79" s="1814">
        <v>0</v>
      </c>
      <c r="F79" s="259">
        <f>SUM(E79/E76*100)</f>
        <v>0</v>
      </c>
      <c r="G79" s="1814">
        <v>0</v>
      </c>
      <c r="H79" s="271">
        <f>SUM(G79/G76*100)</f>
        <v>0</v>
      </c>
      <c r="I79" s="1784">
        <v>4</v>
      </c>
      <c r="J79" s="271">
        <f>SUM(I79/I76*100)</f>
        <v>1.7442874585731728E-2</v>
      </c>
      <c r="K79" s="1784">
        <v>0</v>
      </c>
      <c r="L79" s="271">
        <f>SUM(K79/K76*100)</f>
        <v>0</v>
      </c>
      <c r="M79" s="1783">
        <f t="shared" ref="M79:M83" si="7">E79+G79+I79+K79</f>
        <v>4</v>
      </c>
      <c r="N79" s="272">
        <f>SUM(M79/M76*100)</f>
        <v>1.64887258337112E-2</v>
      </c>
      <c r="P79" s="1831"/>
    </row>
    <row r="80" spans="2:18" s="1832" customFormat="1">
      <c r="B80" s="4798"/>
      <c r="C80" s="4812" t="s">
        <v>294</v>
      </c>
      <c r="D80" s="4813"/>
      <c r="E80" s="1814">
        <v>11</v>
      </c>
      <c r="F80" s="259">
        <f>SUM(E80/E76*100)</f>
        <v>4.954954954954955</v>
      </c>
      <c r="G80" s="1785">
        <v>104</v>
      </c>
      <c r="H80" s="271">
        <f>SUM(G80/G76*100)</f>
        <v>9.8298676748582228</v>
      </c>
      <c r="I80" s="1784">
        <v>1066</v>
      </c>
      <c r="J80" s="271">
        <f>SUM(I80/I76*100)</f>
        <v>4.6485260770975056</v>
      </c>
      <c r="K80" s="1784">
        <v>0</v>
      </c>
      <c r="L80" s="271">
        <f>SUM(K80/K76*100)</f>
        <v>0</v>
      </c>
      <c r="M80" s="1783">
        <f t="shared" si="7"/>
        <v>1181</v>
      </c>
      <c r="N80" s="272">
        <f>SUM(M80/M76*100)</f>
        <v>4.8682963024032322</v>
      </c>
      <c r="P80" s="1831"/>
    </row>
    <row r="81" spans="2:16" s="1832" customFormat="1">
      <c r="B81" s="4798"/>
      <c r="C81" s="4810" t="s">
        <v>295</v>
      </c>
      <c r="D81" s="4811"/>
      <c r="E81" s="1814">
        <v>122</v>
      </c>
      <c r="F81" s="259">
        <f>SUM(E81/E76*100)</f>
        <v>54.954954954954957</v>
      </c>
      <c r="G81" s="1785">
        <v>574</v>
      </c>
      <c r="H81" s="271">
        <f>SUM(G81/G76*100)</f>
        <v>54.253308128544418</v>
      </c>
      <c r="I81" s="1784">
        <v>9032</v>
      </c>
      <c r="J81" s="271">
        <f>SUM(I81/I76*100)</f>
        <v>39.386010814582242</v>
      </c>
      <c r="K81" s="1784">
        <v>2</v>
      </c>
      <c r="L81" s="271">
        <f>SUM(K81/K76*100)</f>
        <v>4.2553191489361701</v>
      </c>
      <c r="M81" s="1783">
        <f t="shared" si="7"/>
        <v>9730</v>
      </c>
      <c r="N81" s="272">
        <f>SUM(M81/M76*100)</f>
        <v>40.108825590502498</v>
      </c>
      <c r="P81" s="1831"/>
    </row>
    <row r="82" spans="2:16" s="1832" customFormat="1">
      <c r="B82" s="4798"/>
      <c r="C82" s="4810" t="s">
        <v>296</v>
      </c>
      <c r="D82" s="4811"/>
      <c r="E82" s="1814">
        <v>81</v>
      </c>
      <c r="F82" s="259">
        <f>SUM(E82/E76*100)</f>
        <v>36.486486486486484</v>
      </c>
      <c r="G82" s="1785">
        <v>357</v>
      </c>
      <c r="H82" s="271">
        <f>SUM(G82/G76*100)</f>
        <v>33.742911153119096</v>
      </c>
      <c r="I82" s="1784">
        <v>10553</v>
      </c>
      <c r="J82" s="271">
        <f>SUM(I82/I76*100)</f>
        <v>46.01866387580673</v>
      </c>
      <c r="K82" s="1784">
        <v>8</v>
      </c>
      <c r="L82" s="271">
        <f>SUM(K82/K76*100)</f>
        <v>17.021276595744681</v>
      </c>
      <c r="M82" s="1783">
        <f t="shared" si="7"/>
        <v>10999</v>
      </c>
      <c r="N82" s="272">
        <f>SUM(M82/M76*100)</f>
        <v>45.339873861247369</v>
      </c>
      <c r="P82" s="1831"/>
    </row>
    <row r="83" spans="2:16" s="1832" customFormat="1" ht="13.5" thickBot="1">
      <c r="B83" s="4799"/>
      <c r="C83" s="4814" t="s">
        <v>297</v>
      </c>
      <c r="D83" s="4815"/>
      <c r="E83" s="3450">
        <v>8</v>
      </c>
      <c r="F83" s="273">
        <f>SUM(E83/E76*100)</f>
        <v>3.6036036036036037</v>
      </c>
      <c r="G83" s="1787">
        <v>23</v>
      </c>
      <c r="H83" s="273">
        <f>SUM(G83/G76*100)</f>
        <v>2.1739130434782608</v>
      </c>
      <c r="I83" s="1786">
        <v>2277</v>
      </c>
      <c r="J83" s="273">
        <f>SUM(I83/I76*100)</f>
        <v>9.9293563579277855</v>
      </c>
      <c r="K83" s="1786">
        <v>19</v>
      </c>
      <c r="L83" s="273">
        <f>SUM(K83/K76*100)</f>
        <v>40.425531914893611</v>
      </c>
      <c r="M83" s="3451">
        <f t="shared" si="7"/>
        <v>2327</v>
      </c>
      <c r="N83" s="274">
        <f>SUM(M83/M76*100)</f>
        <v>9.5923162537614903</v>
      </c>
      <c r="O83" s="1831"/>
      <c r="P83" s="1831"/>
    </row>
    <row r="84" spans="2:16" ht="22.5" customHeight="1">
      <c r="B84" s="4833" t="s">
        <v>729</v>
      </c>
      <c r="C84" s="4833"/>
      <c r="D84" s="4833"/>
      <c r="E84" s="4833"/>
      <c r="F84" s="4833"/>
      <c r="G84" s="4833"/>
      <c r="H84" s="4833"/>
      <c r="I84" s="4833"/>
      <c r="J84" s="4833"/>
      <c r="K84" s="4833"/>
      <c r="L84" s="4833"/>
      <c r="M84" s="4833"/>
    </row>
    <row r="85" spans="2:16" ht="15" customHeight="1">
      <c r="B85" s="4367" t="s">
        <v>64</v>
      </c>
      <c r="C85" s="4367"/>
      <c r="D85" s="4367"/>
      <c r="E85" s="4367"/>
      <c r="F85" s="4367"/>
      <c r="G85" s="4367"/>
      <c r="H85" s="4367"/>
      <c r="I85" s="4367"/>
      <c r="J85" s="4367"/>
      <c r="K85" s="4367"/>
      <c r="L85" s="4367"/>
      <c r="M85" s="4367"/>
    </row>
    <row r="86" spans="2:16" ht="20.25" customHeight="1"/>
    <row r="87" spans="2:16" ht="12.75" customHeight="1"/>
    <row r="101" spans="13:14">
      <c r="M101"/>
      <c r="N101"/>
    </row>
    <row r="102" spans="13:14">
      <c r="M102"/>
      <c r="N102"/>
    </row>
    <row r="103" spans="13:14">
      <c r="M103"/>
      <c r="N103"/>
    </row>
    <row r="104" spans="13:14">
      <c r="M104"/>
      <c r="N104"/>
    </row>
    <row r="105" spans="13:14">
      <c r="M105"/>
      <c r="N105"/>
    </row>
  </sheetData>
  <mergeCells count="150">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 ref="C12:D12"/>
    <mergeCell ref="C15:D15"/>
    <mergeCell ref="E13:F13"/>
    <mergeCell ref="C17:D17"/>
    <mergeCell ref="C14:D14"/>
    <mergeCell ref="C18:D18"/>
    <mergeCell ref="C19:D19"/>
    <mergeCell ref="K13:L13"/>
    <mergeCell ref="C16:D16"/>
    <mergeCell ref="I13:J13"/>
    <mergeCell ref="C13:D13"/>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B85:M85"/>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84:M84"/>
    <mergeCell ref="B76:B83"/>
    <mergeCell ref="C76:D76"/>
    <mergeCell ref="C77:D77"/>
    <mergeCell ref="E77:F77"/>
    <mergeCell ref="G77:H77"/>
    <mergeCell ref="I77:J77"/>
    <mergeCell ref="K77:L77"/>
    <mergeCell ref="M77:N77"/>
    <mergeCell ref="C78:D78"/>
    <mergeCell ref="C79:D79"/>
    <mergeCell ref="C80:D80"/>
    <mergeCell ref="C81:D81"/>
    <mergeCell ref="C82:D82"/>
    <mergeCell ref="C83:D83"/>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104"/>
  <sheetViews>
    <sheetView topLeftCell="A37" zoomScale="120" zoomScaleNormal="120" workbookViewId="0">
      <selection activeCell="B64" sqref="B64:Z64"/>
    </sheetView>
  </sheetViews>
  <sheetFormatPr defaultColWidth="8.85546875" defaultRowHeight="12.75"/>
  <cols>
    <col min="1" max="1" width="8" customWidth="1"/>
    <col min="2" max="2" width="6.85546875" style="3" customWidth="1"/>
    <col min="3" max="3" width="7.140625" style="3" customWidth="1"/>
    <col min="4" max="4" width="4.28515625" style="3" customWidth="1"/>
    <col min="5" max="5" width="5" style="3" customWidth="1"/>
    <col min="6" max="6" width="4.7109375" style="3" customWidth="1"/>
    <col min="7" max="7" width="5" style="3" customWidth="1"/>
    <col min="8" max="8" width="6.42578125" style="56" customWidth="1"/>
    <col min="9" max="10" width="4.7109375" style="3" customWidth="1"/>
    <col min="11" max="11" width="4.42578125" style="3" customWidth="1"/>
    <col min="12" max="12" width="4.7109375" style="3" customWidth="1"/>
    <col min="13" max="13" width="6.42578125" style="56" customWidth="1"/>
    <col min="14" max="17" width="4.7109375" style="3" customWidth="1"/>
    <col min="18" max="18" width="6.42578125" style="56" customWidth="1"/>
    <col min="19" max="22" width="4.7109375" customWidth="1"/>
    <col min="23" max="23" width="6.42578125" style="56" customWidth="1"/>
    <col min="24" max="27" width="4.7109375" customWidth="1"/>
  </cols>
  <sheetData>
    <row r="1" spans="1:27">
      <c r="A1" s="20"/>
      <c r="B1" s="23"/>
      <c r="C1" s="23"/>
      <c r="D1" s="23"/>
      <c r="E1" s="23"/>
      <c r="F1" s="23"/>
      <c r="G1" s="23"/>
      <c r="H1" s="50"/>
      <c r="I1" s="23"/>
      <c r="J1" s="23"/>
      <c r="K1" s="23"/>
      <c r="L1" s="23"/>
      <c r="M1" s="50"/>
      <c r="N1" s="23"/>
      <c r="O1" s="23"/>
      <c r="P1" s="23"/>
      <c r="Q1" s="23"/>
      <c r="R1" s="50"/>
      <c r="S1" s="20"/>
      <c r="T1" s="20"/>
      <c r="U1" s="20"/>
      <c r="V1" s="20"/>
      <c r="W1" s="50"/>
      <c r="X1" s="20"/>
      <c r="Y1" s="20"/>
      <c r="Z1" s="20"/>
      <c r="AA1" s="20"/>
    </row>
    <row r="2" spans="1:27" ht="16.5" customHeight="1" thickBot="1">
      <c r="A2" s="211" t="s">
        <v>46</v>
      </c>
      <c r="B2" s="4851" t="s">
        <v>299</v>
      </c>
      <c r="C2" s="4852"/>
      <c r="D2" s="4852"/>
      <c r="E2" s="4852"/>
      <c r="F2" s="4852"/>
      <c r="G2" s="4852"/>
      <c r="H2" s="4852"/>
      <c r="I2" s="4852"/>
      <c r="J2" s="4852"/>
      <c r="K2" s="4852"/>
      <c r="L2" s="4852"/>
      <c r="M2" s="4852"/>
      <c r="N2" s="4852"/>
      <c r="O2" s="4852"/>
      <c r="P2" s="4852"/>
      <c r="Q2" s="4852"/>
      <c r="R2" s="4853"/>
    </row>
    <row r="3" spans="1:27" ht="21.75" customHeight="1" thickBot="1">
      <c r="B3" s="57"/>
      <c r="C3" s="4707" t="s">
        <v>300</v>
      </c>
      <c r="D3" s="4708"/>
      <c r="E3" s="4708"/>
      <c r="F3" s="4708"/>
      <c r="G3" s="4708"/>
      <c r="H3" s="4854"/>
      <c r="I3" s="4854"/>
      <c r="J3" s="4854"/>
      <c r="K3" s="4854"/>
      <c r="L3" s="4854"/>
      <c r="M3" s="4854"/>
      <c r="N3" s="4854"/>
      <c r="O3" s="4854"/>
      <c r="P3" s="4854"/>
      <c r="Q3" s="4854"/>
      <c r="R3" s="4854"/>
      <c r="S3" s="4771"/>
      <c r="T3" s="4771"/>
      <c r="U3" s="4771"/>
      <c r="V3" s="4771"/>
      <c r="W3" s="4771"/>
      <c r="X3" s="4771"/>
      <c r="Y3" s="4771"/>
      <c r="Z3" s="4771"/>
      <c r="AA3" s="4472"/>
    </row>
    <row r="4" spans="1:27" ht="22.7" customHeight="1" thickBot="1">
      <c r="B4" s="2524" t="s">
        <v>104</v>
      </c>
      <c r="C4" s="4858" t="s">
        <v>301</v>
      </c>
      <c r="D4" s="4855" t="s">
        <v>156</v>
      </c>
      <c r="E4" s="4855"/>
      <c r="F4" s="4855"/>
      <c r="G4" s="4616"/>
      <c r="H4" s="4767" t="s">
        <v>257</v>
      </c>
      <c r="I4" s="4855"/>
      <c r="J4" s="4855"/>
      <c r="K4" s="4857"/>
      <c r="L4" s="276"/>
      <c r="M4" s="4856" t="s">
        <v>250</v>
      </c>
      <c r="N4" s="4768"/>
      <c r="O4" s="4768"/>
      <c r="P4" s="4768"/>
      <c r="Q4" s="4769"/>
      <c r="R4" s="4839" t="s">
        <v>251</v>
      </c>
      <c r="S4" s="4768"/>
      <c r="T4" s="4768"/>
      <c r="U4" s="4768"/>
      <c r="V4" s="4769"/>
      <c r="W4" s="4767" t="s">
        <v>252</v>
      </c>
      <c r="X4" s="4768"/>
      <c r="Y4" s="4768"/>
      <c r="Z4" s="4768"/>
      <c r="AA4" s="4769"/>
    </row>
    <row r="5" spans="1:27" ht="14.25" customHeight="1" thickBot="1">
      <c r="B5" s="2525"/>
      <c r="C5" s="4859"/>
      <c r="D5" s="957" t="s">
        <v>302</v>
      </c>
      <c r="E5" s="954" t="s">
        <v>106</v>
      </c>
      <c r="F5" s="955" t="s">
        <v>303</v>
      </c>
      <c r="G5" s="956" t="s">
        <v>106</v>
      </c>
      <c r="H5" s="213" t="s">
        <v>156</v>
      </c>
      <c r="I5" s="957" t="s">
        <v>302</v>
      </c>
      <c r="J5" s="954" t="s">
        <v>106</v>
      </c>
      <c r="K5" s="955" t="s">
        <v>303</v>
      </c>
      <c r="L5" s="956" t="s">
        <v>106</v>
      </c>
      <c r="M5" s="213" t="s">
        <v>156</v>
      </c>
      <c r="N5" s="957" t="s">
        <v>302</v>
      </c>
      <c r="O5" s="954" t="s">
        <v>106</v>
      </c>
      <c r="P5" s="955" t="s">
        <v>303</v>
      </c>
      <c r="Q5" s="956" t="s">
        <v>106</v>
      </c>
      <c r="R5" s="213" t="s">
        <v>156</v>
      </c>
      <c r="S5" s="957" t="s">
        <v>302</v>
      </c>
      <c r="T5" s="954" t="s">
        <v>106</v>
      </c>
      <c r="U5" s="955" t="s">
        <v>303</v>
      </c>
      <c r="V5" s="956" t="s">
        <v>106</v>
      </c>
      <c r="W5" s="213" t="s">
        <v>156</v>
      </c>
      <c r="X5" s="957" t="s">
        <v>302</v>
      </c>
      <c r="Y5" s="954" t="s">
        <v>106</v>
      </c>
      <c r="Z5" s="955" t="s">
        <v>303</v>
      </c>
      <c r="AA5" s="956" t="s">
        <v>106</v>
      </c>
    </row>
    <row r="6" spans="1:27">
      <c r="B6" s="214" t="s">
        <v>116</v>
      </c>
      <c r="C6" s="744">
        <v>28129</v>
      </c>
      <c r="D6" s="410">
        <v>8143</v>
      </c>
      <c r="E6" s="1982">
        <v>28.948771730242811</v>
      </c>
      <c r="F6" s="695">
        <v>19986</v>
      </c>
      <c r="G6" s="1983">
        <v>71.051228269757189</v>
      </c>
      <c r="H6" s="1600">
        <v>103</v>
      </c>
      <c r="I6" s="1984">
        <v>44</v>
      </c>
      <c r="J6" s="1985">
        <v>42.718446601941743</v>
      </c>
      <c r="K6" s="695">
        <v>59</v>
      </c>
      <c r="L6" s="1983">
        <v>57.28155339805825</v>
      </c>
      <c r="M6" s="1600">
        <v>606</v>
      </c>
      <c r="N6" s="1984">
        <v>175</v>
      </c>
      <c r="O6" s="1985">
        <v>28.877887788778878</v>
      </c>
      <c r="P6" s="695">
        <v>431</v>
      </c>
      <c r="Q6" s="1983">
        <v>71.122112211221122</v>
      </c>
      <c r="R6" s="410">
        <v>27163</v>
      </c>
      <c r="S6" s="1984">
        <v>7886</v>
      </c>
      <c r="T6" s="1985">
        <v>29.032139307145748</v>
      </c>
      <c r="U6" s="695">
        <v>19277</v>
      </c>
      <c r="V6" s="1983">
        <v>70.967860692854245</v>
      </c>
      <c r="W6" s="1600">
        <v>257</v>
      </c>
      <c r="X6" s="1984">
        <v>38</v>
      </c>
      <c r="Y6" s="1985">
        <v>14.785992217898833</v>
      </c>
      <c r="Z6" s="695">
        <v>219</v>
      </c>
      <c r="AA6" s="1983">
        <v>85.214007782101163</v>
      </c>
    </row>
    <row r="7" spans="1:27">
      <c r="B7" s="214" t="s">
        <v>117</v>
      </c>
      <c r="C7" s="744">
        <v>28150</v>
      </c>
      <c r="D7" s="2504">
        <v>8178</v>
      </c>
      <c r="E7" s="227">
        <v>29.051509769094135</v>
      </c>
      <c r="F7" s="2501">
        <v>19972</v>
      </c>
      <c r="G7" s="278">
        <v>70.948490230905861</v>
      </c>
      <c r="H7" s="279">
        <v>106</v>
      </c>
      <c r="I7" s="2500">
        <v>44</v>
      </c>
      <c r="J7" s="280">
        <v>41.509433962264154</v>
      </c>
      <c r="K7" s="2501">
        <v>62</v>
      </c>
      <c r="L7" s="278">
        <v>58.490566037735846</v>
      </c>
      <c r="M7" s="279">
        <v>621</v>
      </c>
      <c r="N7" s="2500">
        <v>178</v>
      </c>
      <c r="O7" s="280">
        <v>28.663446054750402</v>
      </c>
      <c r="P7" s="2501">
        <v>443</v>
      </c>
      <c r="Q7" s="278">
        <v>71.336553945249591</v>
      </c>
      <c r="R7" s="2504">
        <v>27175</v>
      </c>
      <c r="S7" s="2500">
        <v>7918</v>
      </c>
      <c r="T7" s="280">
        <v>29.137074517019318</v>
      </c>
      <c r="U7" s="2501">
        <v>19257</v>
      </c>
      <c r="V7" s="278">
        <v>70.862925482980671</v>
      </c>
      <c r="W7" s="279">
        <v>248</v>
      </c>
      <c r="X7" s="2500">
        <v>38</v>
      </c>
      <c r="Y7" s="280">
        <v>15.32258064516129</v>
      </c>
      <c r="Z7" s="2501">
        <v>210</v>
      </c>
      <c r="AA7" s="278">
        <v>84.677419354838719</v>
      </c>
    </row>
    <row r="8" spans="1:27">
      <c r="B8" s="214" t="s">
        <v>118</v>
      </c>
      <c r="C8" s="744">
        <v>28186</v>
      </c>
      <c r="D8" s="2504">
        <v>8166</v>
      </c>
      <c r="E8" s="227">
        <v>28.971829986518127</v>
      </c>
      <c r="F8" s="2501">
        <v>20020</v>
      </c>
      <c r="G8" s="278">
        <v>71.028170013481869</v>
      </c>
      <c r="H8" s="279">
        <v>108</v>
      </c>
      <c r="I8" s="2500">
        <v>45</v>
      </c>
      <c r="J8" s="280">
        <v>41.666666666666671</v>
      </c>
      <c r="K8" s="2501">
        <v>63</v>
      </c>
      <c r="L8" s="278">
        <v>58.333333333333336</v>
      </c>
      <c r="M8" s="279">
        <v>640</v>
      </c>
      <c r="N8" s="2500">
        <v>181</v>
      </c>
      <c r="O8" s="280">
        <v>28.281250000000004</v>
      </c>
      <c r="P8" s="2501">
        <v>459</v>
      </c>
      <c r="Q8" s="278">
        <v>71.71875</v>
      </c>
      <c r="R8" s="2504">
        <v>27202</v>
      </c>
      <c r="S8" s="2500">
        <v>7906</v>
      </c>
      <c r="T8" s="280">
        <v>29.064039408866993</v>
      </c>
      <c r="U8" s="2501">
        <v>19296</v>
      </c>
      <c r="V8" s="278">
        <v>70.935960591133011</v>
      </c>
      <c r="W8" s="279">
        <v>238</v>
      </c>
      <c r="X8" s="2500">
        <v>34</v>
      </c>
      <c r="Y8" s="280">
        <v>14.285714285714285</v>
      </c>
      <c r="Z8" s="2501">
        <v>202</v>
      </c>
      <c r="AA8" s="278">
        <v>84.87394957983193</v>
      </c>
    </row>
    <row r="9" spans="1:27">
      <c r="B9" s="2526" t="s">
        <v>119</v>
      </c>
      <c r="C9" s="745">
        <v>28246</v>
      </c>
      <c r="D9" s="2505">
        <v>8191</v>
      </c>
      <c r="E9" s="2529">
        <v>28.998796289740142</v>
      </c>
      <c r="F9" s="2502">
        <v>20055</v>
      </c>
      <c r="G9" s="2530">
        <v>71.001203710259858</v>
      </c>
      <c r="H9" s="281">
        <v>109</v>
      </c>
      <c r="I9" s="2531">
        <v>44</v>
      </c>
      <c r="J9" s="2532">
        <v>40.366972477064223</v>
      </c>
      <c r="K9" s="2502">
        <v>65</v>
      </c>
      <c r="L9" s="2530">
        <v>59.633027522935777</v>
      </c>
      <c r="M9" s="281">
        <v>649</v>
      </c>
      <c r="N9" s="2531">
        <v>189</v>
      </c>
      <c r="O9" s="2532">
        <v>29.121725731895225</v>
      </c>
      <c r="P9" s="2502">
        <v>460</v>
      </c>
      <c r="Q9" s="2530">
        <v>70.878274268104775</v>
      </c>
      <c r="R9" s="2505">
        <v>27254</v>
      </c>
      <c r="S9" s="2531">
        <v>7924</v>
      </c>
      <c r="T9" s="2532">
        <v>29.074631246789462</v>
      </c>
      <c r="U9" s="2502">
        <v>19330</v>
      </c>
      <c r="V9" s="2530">
        <v>70.925368753210535</v>
      </c>
      <c r="W9" s="281">
        <v>234</v>
      </c>
      <c r="X9" s="2531">
        <v>34</v>
      </c>
      <c r="Y9" s="2532">
        <v>14.529914529914532</v>
      </c>
      <c r="Z9" s="2502">
        <v>200</v>
      </c>
      <c r="AA9" s="2530">
        <v>85.470085470085465</v>
      </c>
    </row>
    <row r="10" spans="1:27">
      <c r="A10" s="216"/>
      <c r="B10" s="214" t="s">
        <v>120</v>
      </c>
      <c r="C10" s="744">
        <v>28101</v>
      </c>
      <c r="D10" s="2504">
        <v>8108</v>
      </c>
      <c r="E10" s="227">
        <f t="shared" ref="E10:E22" si="0">SUM(D10/C10*100)</f>
        <v>28.853065727198317</v>
      </c>
      <c r="F10" s="2501">
        <v>19993</v>
      </c>
      <c r="G10" s="278">
        <f t="shared" ref="G10:G22" si="1">SUM(F10/C10*100)</f>
        <v>71.146934272801673</v>
      </c>
      <c r="H10" s="279">
        <v>105</v>
      </c>
      <c r="I10" s="2500">
        <v>43</v>
      </c>
      <c r="J10" s="280">
        <f t="shared" ref="J10:J22" si="2">SUM(I10/H10*100)</f>
        <v>40.952380952380949</v>
      </c>
      <c r="K10" s="2501">
        <v>62</v>
      </c>
      <c r="L10" s="278">
        <f t="shared" ref="L10:L22" si="3">SUM(K10/H10*100)</f>
        <v>59.047619047619051</v>
      </c>
      <c r="M10" s="279">
        <v>657</v>
      </c>
      <c r="N10" s="2500">
        <v>190</v>
      </c>
      <c r="O10" s="280">
        <f t="shared" ref="O10:O22" si="4">SUM(N10/M10*100)</f>
        <v>28.919330289193301</v>
      </c>
      <c r="P10" s="2501">
        <v>467</v>
      </c>
      <c r="Q10" s="278">
        <f t="shared" ref="Q10:Q22" si="5">SUM(P10/M10*100)</f>
        <v>71.080669710806703</v>
      </c>
      <c r="R10" s="2504">
        <v>27116</v>
      </c>
      <c r="S10" s="2500">
        <v>7843</v>
      </c>
      <c r="T10" s="280">
        <f t="shared" ref="T10:T22" si="6">SUM(S10/R10*100)</f>
        <v>28.923882578551407</v>
      </c>
      <c r="U10" s="2501">
        <v>19273</v>
      </c>
      <c r="V10" s="278">
        <f t="shared" ref="V10:V22" si="7">SUM(U10/R10*100)</f>
        <v>71.076117421448586</v>
      </c>
      <c r="W10" s="279">
        <v>223</v>
      </c>
      <c r="X10" s="2500">
        <v>32</v>
      </c>
      <c r="Y10" s="280">
        <f t="shared" ref="Y10:Y22" si="8">SUM(X10/W10*100)</f>
        <v>14.349775784753364</v>
      </c>
      <c r="Z10" s="2501">
        <v>191</v>
      </c>
      <c r="AA10" s="278">
        <f t="shared" ref="AA10:AA22" si="9">SUM(Z10/W10*100)</f>
        <v>85.650224215246638</v>
      </c>
    </row>
    <row r="11" spans="1:27">
      <c r="A11" s="216"/>
      <c r="B11" s="2527" t="s">
        <v>121</v>
      </c>
      <c r="C11" s="744">
        <v>28285</v>
      </c>
      <c r="D11" s="2504">
        <v>8166</v>
      </c>
      <c r="E11" s="227">
        <f t="shared" si="0"/>
        <v>28.870426020859114</v>
      </c>
      <c r="F11" s="2501">
        <v>20119</v>
      </c>
      <c r="G11" s="278">
        <f t="shared" si="1"/>
        <v>71.129573979140886</v>
      </c>
      <c r="H11" s="279">
        <v>119</v>
      </c>
      <c r="I11" s="2500">
        <v>52</v>
      </c>
      <c r="J11" s="280">
        <f t="shared" si="2"/>
        <v>43.69747899159664</v>
      </c>
      <c r="K11" s="2501">
        <v>67</v>
      </c>
      <c r="L11" s="278">
        <f t="shared" si="3"/>
        <v>56.30252100840336</v>
      </c>
      <c r="M11" s="279">
        <v>661</v>
      </c>
      <c r="N11" s="2500">
        <v>182</v>
      </c>
      <c r="O11" s="280">
        <f t="shared" si="4"/>
        <v>27.534039334341909</v>
      </c>
      <c r="P11" s="2501">
        <v>479</v>
      </c>
      <c r="Q11" s="278">
        <f t="shared" si="5"/>
        <v>72.465960665658088</v>
      </c>
      <c r="R11" s="2504">
        <v>27287</v>
      </c>
      <c r="S11" s="2500">
        <v>7901</v>
      </c>
      <c r="T11" s="280">
        <f t="shared" si="6"/>
        <v>28.955180122402606</v>
      </c>
      <c r="U11" s="2501">
        <v>19386</v>
      </c>
      <c r="V11" s="278">
        <f t="shared" si="7"/>
        <v>71.044819877597391</v>
      </c>
      <c r="W11" s="279">
        <v>218</v>
      </c>
      <c r="X11" s="2500">
        <v>31</v>
      </c>
      <c r="Y11" s="280">
        <f t="shared" si="8"/>
        <v>14.220183486238533</v>
      </c>
      <c r="Z11" s="2501">
        <v>187</v>
      </c>
      <c r="AA11" s="278">
        <f t="shared" si="9"/>
        <v>85.77981651376146</v>
      </c>
    </row>
    <row r="12" spans="1:27">
      <c r="B12" s="218" t="s">
        <v>122</v>
      </c>
      <c r="C12" s="744">
        <v>28407</v>
      </c>
      <c r="D12" s="2504">
        <v>8201</v>
      </c>
      <c r="E12" s="227">
        <f t="shared" si="0"/>
        <v>28.869644805857714</v>
      </c>
      <c r="F12" s="2501">
        <v>20206</v>
      </c>
      <c r="G12" s="278">
        <f t="shared" si="1"/>
        <v>71.130355194142297</v>
      </c>
      <c r="H12" s="279">
        <v>127</v>
      </c>
      <c r="I12" s="2500">
        <v>53</v>
      </c>
      <c r="J12" s="280">
        <f t="shared" si="2"/>
        <v>41.732283464566926</v>
      </c>
      <c r="K12" s="2501">
        <v>74</v>
      </c>
      <c r="L12" s="278">
        <f t="shared" si="3"/>
        <v>58.267716535433067</v>
      </c>
      <c r="M12" s="279">
        <v>666</v>
      </c>
      <c r="N12" s="2500">
        <v>182</v>
      </c>
      <c r="O12" s="280">
        <f t="shared" si="4"/>
        <v>27.327327327327328</v>
      </c>
      <c r="P12" s="2501">
        <v>484</v>
      </c>
      <c r="Q12" s="278">
        <f t="shared" si="5"/>
        <v>72.672672672672675</v>
      </c>
      <c r="R12" s="2504">
        <v>27398</v>
      </c>
      <c r="S12" s="2500">
        <v>7935</v>
      </c>
      <c r="T12" s="280">
        <f t="shared" si="6"/>
        <v>28.961968026863278</v>
      </c>
      <c r="U12" s="2501">
        <v>19463</v>
      </c>
      <c r="V12" s="278">
        <f t="shared" si="7"/>
        <v>71.038031973136725</v>
      </c>
      <c r="W12" s="279">
        <v>216</v>
      </c>
      <c r="X12" s="2500">
        <v>31</v>
      </c>
      <c r="Y12" s="280">
        <f t="shared" si="8"/>
        <v>14.351851851851851</v>
      </c>
      <c r="Z12" s="2501">
        <v>185</v>
      </c>
      <c r="AA12" s="278">
        <f t="shared" si="9"/>
        <v>85.648148148148152</v>
      </c>
    </row>
    <row r="13" spans="1:27">
      <c r="B13" s="1317" t="s">
        <v>123</v>
      </c>
      <c r="C13" s="745">
        <v>28376</v>
      </c>
      <c r="D13" s="2505">
        <v>8205</v>
      </c>
      <c r="E13" s="2529">
        <f t="shared" si="0"/>
        <v>28.915280518748236</v>
      </c>
      <c r="F13" s="2502">
        <v>20171</v>
      </c>
      <c r="G13" s="2530">
        <f t="shared" si="1"/>
        <v>71.084719481251753</v>
      </c>
      <c r="H13" s="281">
        <v>128</v>
      </c>
      <c r="I13" s="2531">
        <v>55</v>
      </c>
      <c r="J13" s="2532">
        <f t="shared" si="2"/>
        <v>42.96875</v>
      </c>
      <c r="K13" s="2502">
        <v>73</v>
      </c>
      <c r="L13" s="2530">
        <f t="shared" si="3"/>
        <v>57.03125</v>
      </c>
      <c r="M13" s="281">
        <v>668</v>
      </c>
      <c r="N13" s="2531">
        <v>183</v>
      </c>
      <c r="O13" s="2532">
        <f t="shared" si="4"/>
        <v>27.395209580838326</v>
      </c>
      <c r="P13" s="2502">
        <v>485</v>
      </c>
      <c r="Q13" s="2530">
        <f t="shared" si="5"/>
        <v>72.604790419161674</v>
      </c>
      <c r="R13" s="2505">
        <v>27370</v>
      </c>
      <c r="S13" s="2531">
        <v>7936</v>
      </c>
      <c r="T13" s="2532">
        <f t="shared" si="6"/>
        <v>28.995250274022656</v>
      </c>
      <c r="U13" s="2502">
        <v>19434</v>
      </c>
      <c r="V13" s="2530">
        <f t="shared" si="7"/>
        <v>71.004749725977348</v>
      </c>
      <c r="W13" s="281">
        <v>210</v>
      </c>
      <c r="X13" s="2531">
        <v>31</v>
      </c>
      <c r="Y13" s="2532">
        <f t="shared" si="8"/>
        <v>14.761904761904763</v>
      </c>
      <c r="Z13" s="2502">
        <v>179</v>
      </c>
      <c r="AA13" s="2530">
        <f t="shared" si="9"/>
        <v>85.238095238095241</v>
      </c>
    </row>
    <row r="14" spans="1:27">
      <c r="B14" s="218" t="s">
        <v>124</v>
      </c>
      <c r="C14" s="744">
        <v>28037</v>
      </c>
      <c r="D14" s="2504">
        <v>8110</v>
      </c>
      <c r="E14" s="227">
        <f t="shared" si="0"/>
        <v>28.926061989513858</v>
      </c>
      <c r="F14" s="2501">
        <v>19927</v>
      </c>
      <c r="G14" s="278">
        <f t="shared" si="1"/>
        <v>71.073938010486145</v>
      </c>
      <c r="H14" s="279">
        <v>129</v>
      </c>
      <c r="I14" s="2500">
        <v>56</v>
      </c>
      <c r="J14" s="280">
        <f t="shared" si="2"/>
        <v>43.410852713178294</v>
      </c>
      <c r="K14" s="2415">
        <v>73</v>
      </c>
      <c r="L14" s="278">
        <f t="shared" si="3"/>
        <v>56.589147286821706</v>
      </c>
      <c r="M14" s="279">
        <v>683</v>
      </c>
      <c r="N14" s="2500">
        <v>191</v>
      </c>
      <c r="O14" s="280">
        <f t="shared" si="4"/>
        <v>27.964860907759881</v>
      </c>
      <c r="P14" s="2501">
        <v>492</v>
      </c>
      <c r="Q14" s="278">
        <f t="shared" si="5"/>
        <v>72.035139092240115</v>
      </c>
      <c r="R14" s="2504">
        <v>27026</v>
      </c>
      <c r="S14" s="2500">
        <v>7834</v>
      </c>
      <c r="T14" s="280">
        <f t="shared" si="6"/>
        <v>28.986901502257084</v>
      </c>
      <c r="U14" s="2501">
        <v>19192</v>
      </c>
      <c r="V14" s="278">
        <f t="shared" si="7"/>
        <v>71.013098497742916</v>
      </c>
      <c r="W14" s="279">
        <v>199</v>
      </c>
      <c r="X14" s="2500">
        <v>29</v>
      </c>
      <c r="Y14" s="280">
        <f t="shared" si="8"/>
        <v>14.572864321608039</v>
      </c>
      <c r="Z14" s="2501">
        <v>170</v>
      </c>
      <c r="AA14" s="278">
        <f t="shared" si="9"/>
        <v>85.427135678391963</v>
      </c>
    </row>
    <row r="15" spans="1:27">
      <c r="B15" s="218" t="s">
        <v>125</v>
      </c>
      <c r="C15" s="746">
        <v>28041</v>
      </c>
      <c r="D15" s="2504">
        <v>8118</v>
      </c>
      <c r="E15" s="227">
        <f t="shared" si="0"/>
        <v>28.950465389964698</v>
      </c>
      <c r="F15" s="2501">
        <v>19923</v>
      </c>
      <c r="G15" s="278">
        <f t="shared" si="1"/>
        <v>71.049534610035309</v>
      </c>
      <c r="H15" s="279">
        <v>123</v>
      </c>
      <c r="I15" s="2500">
        <v>54</v>
      </c>
      <c r="J15" s="280">
        <f t="shared" si="2"/>
        <v>43.902439024390247</v>
      </c>
      <c r="K15" s="2501">
        <v>69</v>
      </c>
      <c r="L15" s="278">
        <f t="shared" si="3"/>
        <v>56.09756097560976</v>
      </c>
      <c r="M15" s="279">
        <v>708</v>
      </c>
      <c r="N15" s="2500">
        <v>199</v>
      </c>
      <c r="O15" s="280">
        <f t="shared" si="4"/>
        <v>28.10734463276836</v>
      </c>
      <c r="P15" s="2501">
        <v>509</v>
      </c>
      <c r="Q15" s="278">
        <f t="shared" si="5"/>
        <v>71.89265536723164</v>
      </c>
      <c r="R15" s="2504">
        <v>27073</v>
      </c>
      <c r="S15" s="2500">
        <v>7835</v>
      </c>
      <c r="T15" s="280">
        <f t="shared" si="6"/>
        <v>28.940272596313672</v>
      </c>
      <c r="U15" s="2501">
        <v>19178</v>
      </c>
      <c r="V15" s="278">
        <f t="shared" si="7"/>
        <v>70.838104384442062</v>
      </c>
      <c r="W15" s="279">
        <v>197</v>
      </c>
      <c r="X15" s="2500">
        <v>30</v>
      </c>
      <c r="Y15" s="280">
        <f t="shared" si="8"/>
        <v>15.228426395939088</v>
      </c>
      <c r="Z15" s="2501">
        <v>167</v>
      </c>
      <c r="AA15" s="278">
        <f t="shared" si="9"/>
        <v>84.771573604060919</v>
      </c>
    </row>
    <row r="16" spans="1:27">
      <c r="B16" s="214" t="s">
        <v>126</v>
      </c>
      <c r="C16" s="746">
        <v>28132</v>
      </c>
      <c r="D16" s="2504">
        <v>8144</v>
      </c>
      <c r="E16" s="237">
        <f t="shared" si="0"/>
        <v>28.949239300440777</v>
      </c>
      <c r="F16" s="2500">
        <v>19988</v>
      </c>
      <c r="G16" s="278">
        <f t="shared" si="1"/>
        <v>71.05076069955922</v>
      </c>
      <c r="H16" s="279">
        <v>128</v>
      </c>
      <c r="I16" s="2500">
        <v>56</v>
      </c>
      <c r="J16" s="280">
        <f t="shared" si="2"/>
        <v>43.75</v>
      </c>
      <c r="K16" s="2501">
        <v>72</v>
      </c>
      <c r="L16" s="278">
        <f t="shared" si="3"/>
        <v>56.25</v>
      </c>
      <c r="M16" s="282">
        <v>721</v>
      </c>
      <c r="N16" s="2501">
        <v>206</v>
      </c>
      <c r="O16" s="280">
        <f t="shared" si="4"/>
        <v>28.571428571428569</v>
      </c>
      <c r="P16" s="2501">
        <v>515</v>
      </c>
      <c r="Q16" s="278">
        <f t="shared" si="5"/>
        <v>71.428571428571431</v>
      </c>
      <c r="R16" s="126">
        <v>27089</v>
      </c>
      <c r="S16" s="2501">
        <v>7852</v>
      </c>
      <c r="T16" s="280">
        <f t="shared" si="6"/>
        <v>28.985935250470668</v>
      </c>
      <c r="U16" s="2501">
        <v>19237</v>
      </c>
      <c r="V16" s="278">
        <f t="shared" si="7"/>
        <v>71.014064749529325</v>
      </c>
      <c r="W16" s="279">
        <v>194</v>
      </c>
      <c r="X16" s="2500">
        <v>30</v>
      </c>
      <c r="Y16" s="280">
        <f t="shared" si="8"/>
        <v>15.463917525773196</v>
      </c>
      <c r="Z16" s="2501">
        <v>164</v>
      </c>
      <c r="AA16" s="278">
        <f t="shared" si="9"/>
        <v>84.536082474226802</v>
      </c>
    </row>
    <row r="17" spans="2:92">
      <c r="B17" s="2526" t="s">
        <v>127</v>
      </c>
      <c r="C17" s="747">
        <v>28250</v>
      </c>
      <c r="D17" s="2505">
        <v>8125</v>
      </c>
      <c r="E17" s="2533">
        <f t="shared" si="0"/>
        <v>28.761061946902654</v>
      </c>
      <c r="F17" s="2531">
        <v>20025</v>
      </c>
      <c r="G17" s="2530">
        <f t="shared" si="1"/>
        <v>70.884955752212392</v>
      </c>
      <c r="H17" s="281">
        <v>129</v>
      </c>
      <c r="I17" s="2531">
        <v>56</v>
      </c>
      <c r="J17" s="2532">
        <f t="shared" si="2"/>
        <v>43.410852713178294</v>
      </c>
      <c r="K17" s="2502">
        <v>73</v>
      </c>
      <c r="L17" s="2530">
        <f t="shared" si="3"/>
        <v>56.589147286821706</v>
      </c>
      <c r="M17" s="284">
        <v>744</v>
      </c>
      <c r="N17" s="2502">
        <v>209</v>
      </c>
      <c r="O17" s="2532">
        <f t="shared" si="4"/>
        <v>28.091397849462364</v>
      </c>
      <c r="P17" s="2502">
        <v>535</v>
      </c>
      <c r="Q17" s="2530">
        <f t="shared" si="5"/>
        <v>71.908602150537632</v>
      </c>
      <c r="R17" s="132">
        <v>27084</v>
      </c>
      <c r="S17" s="2502">
        <v>7831</v>
      </c>
      <c r="T17" s="2532">
        <f t="shared" si="6"/>
        <v>28.91374981538916</v>
      </c>
      <c r="U17" s="2502">
        <v>19253</v>
      </c>
      <c r="V17" s="2530">
        <f t="shared" si="7"/>
        <v>71.086250184610847</v>
      </c>
      <c r="W17" s="281">
        <v>193</v>
      </c>
      <c r="X17" s="2531">
        <v>29</v>
      </c>
      <c r="Y17" s="2532">
        <f t="shared" si="8"/>
        <v>15.025906735751295</v>
      </c>
      <c r="Z17" s="2502">
        <v>164</v>
      </c>
      <c r="AA17" s="2530">
        <f t="shared" si="9"/>
        <v>84.974093264248708</v>
      </c>
    </row>
    <row r="18" spans="2:92">
      <c r="B18" s="214" t="s">
        <v>128</v>
      </c>
      <c r="C18" s="746">
        <v>28064</v>
      </c>
      <c r="D18" s="2504">
        <v>8020</v>
      </c>
      <c r="E18" s="237">
        <f t="shared" si="0"/>
        <v>28.577537058152792</v>
      </c>
      <c r="F18" s="2500">
        <v>19982</v>
      </c>
      <c r="G18" s="278">
        <f t="shared" si="1"/>
        <v>71.201539338654513</v>
      </c>
      <c r="H18" s="279">
        <v>130</v>
      </c>
      <c r="I18" s="2500">
        <v>58</v>
      </c>
      <c r="J18" s="280">
        <f t="shared" si="2"/>
        <v>44.61538461538462</v>
      </c>
      <c r="K18" s="2501">
        <v>72</v>
      </c>
      <c r="L18" s="278">
        <f t="shared" si="3"/>
        <v>55.384615384615387</v>
      </c>
      <c r="M18" s="282">
        <v>762</v>
      </c>
      <c r="N18" s="2501">
        <v>215</v>
      </c>
      <c r="O18" s="280">
        <f t="shared" si="4"/>
        <v>28.215223097112862</v>
      </c>
      <c r="P18" s="2501">
        <v>547</v>
      </c>
      <c r="Q18" s="278">
        <f t="shared" si="5"/>
        <v>71.784776902887131</v>
      </c>
      <c r="R18" s="126">
        <v>26981</v>
      </c>
      <c r="S18" s="2501">
        <v>7780</v>
      </c>
      <c r="T18" s="280">
        <f t="shared" si="6"/>
        <v>28.835106185834476</v>
      </c>
      <c r="U18" s="2501">
        <v>19201</v>
      </c>
      <c r="V18" s="278">
        <f t="shared" si="7"/>
        <v>71.164893814165524</v>
      </c>
      <c r="W18" s="279">
        <v>191</v>
      </c>
      <c r="X18" s="2500">
        <v>29</v>
      </c>
      <c r="Y18" s="280">
        <f t="shared" si="8"/>
        <v>15.183246073298429</v>
      </c>
      <c r="Z18" s="2501">
        <v>162</v>
      </c>
      <c r="AA18" s="278">
        <f t="shared" si="9"/>
        <v>84.816753926701566</v>
      </c>
    </row>
    <row r="19" spans="2:92">
      <c r="B19" s="214" t="s">
        <v>129</v>
      </c>
      <c r="C19" s="746">
        <v>28292</v>
      </c>
      <c r="D19" s="2504">
        <v>8150</v>
      </c>
      <c r="E19" s="237">
        <f t="shared" si="0"/>
        <v>28.80672981761629</v>
      </c>
      <c r="F19" s="2500">
        <v>20142</v>
      </c>
      <c r="G19" s="278">
        <f t="shared" si="1"/>
        <v>71.193270182383714</v>
      </c>
      <c r="H19" s="279">
        <v>130</v>
      </c>
      <c r="I19" s="2500">
        <v>60</v>
      </c>
      <c r="J19" s="280">
        <f t="shared" si="2"/>
        <v>46.153846153846153</v>
      </c>
      <c r="K19" s="2501">
        <v>70</v>
      </c>
      <c r="L19" s="278">
        <f t="shared" si="3"/>
        <v>53.846153846153847</v>
      </c>
      <c r="M19" s="282">
        <v>797</v>
      </c>
      <c r="N19" s="2501">
        <v>226</v>
      </c>
      <c r="O19" s="280">
        <f t="shared" si="4"/>
        <v>28.356336260978672</v>
      </c>
      <c r="P19" s="2501">
        <v>571</v>
      </c>
      <c r="Q19" s="278">
        <f t="shared" si="5"/>
        <v>71.643663739021335</v>
      </c>
      <c r="R19" s="126">
        <v>27176</v>
      </c>
      <c r="S19" s="2501">
        <v>7836</v>
      </c>
      <c r="T19" s="280">
        <f t="shared" si="6"/>
        <v>28.834265528407414</v>
      </c>
      <c r="U19" s="2501">
        <v>19340</v>
      </c>
      <c r="V19" s="278">
        <f t="shared" si="7"/>
        <v>71.165734471592572</v>
      </c>
      <c r="W19" s="279">
        <v>189</v>
      </c>
      <c r="X19" s="2500">
        <v>28</v>
      </c>
      <c r="Y19" s="280">
        <f t="shared" si="8"/>
        <v>14.814814814814813</v>
      </c>
      <c r="Z19" s="2501">
        <v>161</v>
      </c>
      <c r="AA19" s="278">
        <f t="shared" si="9"/>
        <v>85.18518518518519</v>
      </c>
    </row>
    <row r="20" spans="2:92" ht="13.7" customHeight="1">
      <c r="B20" s="214" t="s">
        <v>130</v>
      </c>
      <c r="C20" s="746">
        <v>28235</v>
      </c>
      <c r="D20" s="2504">
        <v>8137</v>
      </c>
      <c r="E20" s="237">
        <f t="shared" si="0"/>
        <v>28.818841862936072</v>
      </c>
      <c r="F20" s="2500">
        <v>20098</v>
      </c>
      <c r="G20" s="278">
        <f t="shared" si="1"/>
        <v>71.181158137063932</v>
      </c>
      <c r="H20" s="279">
        <v>132</v>
      </c>
      <c r="I20" s="2500">
        <v>63</v>
      </c>
      <c r="J20" s="280">
        <f t="shared" si="2"/>
        <v>47.727272727272727</v>
      </c>
      <c r="K20" s="2501">
        <v>69</v>
      </c>
      <c r="L20" s="278">
        <f t="shared" si="3"/>
        <v>52.272727272727273</v>
      </c>
      <c r="M20" s="282">
        <v>804</v>
      </c>
      <c r="N20" s="2501">
        <v>222</v>
      </c>
      <c r="O20" s="280">
        <f t="shared" si="4"/>
        <v>27.611940298507463</v>
      </c>
      <c r="P20" s="2501">
        <v>582</v>
      </c>
      <c r="Q20" s="278">
        <f t="shared" si="5"/>
        <v>72.388059701492537</v>
      </c>
      <c r="R20" s="126">
        <v>27116</v>
      </c>
      <c r="S20" s="2501">
        <v>7824</v>
      </c>
      <c r="T20" s="280">
        <f t="shared" si="6"/>
        <v>28.85381324679156</v>
      </c>
      <c r="U20" s="2501">
        <v>19292</v>
      </c>
      <c r="V20" s="278">
        <f t="shared" si="7"/>
        <v>71.14618675320844</v>
      </c>
      <c r="W20" s="279">
        <v>183</v>
      </c>
      <c r="X20" s="2500">
        <v>28</v>
      </c>
      <c r="Y20" s="280">
        <f t="shared" si="8"/>
        <v>15.300546448087433</v>
      </c>
      <c r="Z20" s="2501">
        <v>155</v>
      </c>
      <c r="AA20" s="278">
        <f t="shared" si="9"/>
        <v>84.699453551912569</v>
      </c>
    </row>
    <row r="21" spans="2:92" ht="13.7" customHeight="1">
      <c r="B21" s="2526" t="s">
        <v>405</v>
      </c>
      <c r="C21" s="747">
        <v>28255</v>
      </c>
      <c r="D21" s="2505">
        <v>8148</v>
      </c>
      <c r="E21" s="2533">
        <f>SUM(D21/C21*100)</f>
        <v>28.837373916121038</v>
      </c>
      <c r="F21" s="2531">
        <v>20107</v>
      </c>
      <c r="G21" s="2530">
        <f>SUM(F21/C21*100)</f>
        <v>71.162626083878962</v>
      </c>
      <c r="H21" s="281">
        <v>134</v>
      </c>
      <c r="I21" s="2531">
        <v>63</v>
      </c>
      <c r="J21" s="2532">
        <f>SUM(I21/H21*100)</f>
        <v>47.014925373134332</v>
      </c>
      <c r="K21" s="2502">
        <v>71</v>
      </c>
      <c r="L21" s="2530">
        <f>SUM(K21/H21*100)</f>
        <v>52.985074626865668</v>
      </c>
      <c r="M21" s="284">
        <v>826</v>
      </c>
      <c r="N21" s="2502">
        <v>228</v>
      </c>
      <c r="O21" s="2532">
        <f>SUM(N21/M21*100)</f>
        <v>27.602905569007262</v>
      </c>
      <c r="P21" s="2502">
        <v>598</v>
      </c>
      <c r="Q21" s="2530">
        <f>SUM(P21/M21*100)</f>
        <v>72.397094430992738</v>
      </c>
      <c r="R21" s="132">
        <v>27114</v>
      </c>
      <c r="S21" s="2502">
        <v>7829</v>
      </c>
      <c r="T21" s="2532">
        <f>SUM(S21/R21*100)</f>
        <v>28.874382237958251</v>
      </c>
      <c r="U21" s="2502">
        <v>19285</v>
      </c>
      <c r="V21" s="2530">
        <f>SUM(U21/R21*100)</f>
        <v>71.125617762041742</v>
      </c>
      <c r="W21" s="281">
        <v>181</v>
      </c>
      <c r="X21" s="2531">
        <v>28</v>
      </c>
      <c r="Y21" s="2532">
        <f>SUM(X21/W21*100)</f>
        <v>15.469613259668508</v>
      </c>
      <c r="Z21" s="2502">
        <v>153</v>
      </c>
      <c r="AA21" s="2530">
        <f>SUM(Z21/W21*100)</f>
        <v>84.530386740331494</v>
      </c>
    </row>
    <row r="22" spans="2:92">
      <c r="B22" s="218" t="s">
        <v>425</v>
      </c>
      <c r="C22" s="746">
        <v>28155</v>
      </c>
      <c r="D22" s="2504">
        <v>8076</v>
      </c>
      <c r="E22" s="237">
        <f t="shared" si="0"/>
        <v>28.684070324986681</v>
      </c>
      <c r="F22" s="2412">
        <v>20079</v>
      </c>
      <c r="G22" s="278">
        <f t="shared" si="1"/>
        <v>71.315929675013322</v>
      </c>
      <c r="H22" s="279">
        <v>169</v>
      </c>
      <c r="I22" s="2412">
        <v>81</v>
      </c>
      <c r="J22" s="2534">
        <f t="shared" si="2"/>
        <v>47.928994082840234</v>
      </c>
      <c r="K22" s="2501">
        <v>88</v>
      </c>
      <c r="L22" s="278">
        <f t="shared" si="3"/>
        <v>52.071005917159766</v>
      </c>
      <c r="M22" s="552">
        <v>808</v>
      </c>
      <c r="N22" s="2412">
        <v>221</v>
      </c>
      <c r="O22" s="2534">
        <f t="shared" si="4"/>
        <v>27.351485148514854</v>
      </c>
      <c r="P22" s="2501">
        <v>587</v>
      </c>
      <c r="Q22" s="278">
        <f t="shared" si="5"/>
        <v>72.648514851485146</v>
      </c>
      <c r="R22" s="2504">
        <v>27001</v>
      </c>
      <c r="S22" s="2412">
        <v>7749</v>
      </c>
      <c r="T22" s="2534">
        <f t="shared" si="6"/>
        <v>28.698937076404579</v>
      </c>
      <c r="U22" s="2501">
        <v>19252</v>
      </c>
      <c r="V22" s="278">
        <f t="shared" si="7"/>
        <v>71.301062923595424</v>
      </c>
      <c r="W22" s="279">
        <v>177</v>
      </c>
      <c r="X22" s="2412">
        <v>25</v>
      </c>
      <c r="Y22" s="2534">
        <f t="shared" si="8"/>
        <v>14.124293785310735</v>
      </c>
      <c r="Z22" s="2501">
        <v>152</v>
      </c>
      <c r="AA22" s="278">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18" t="s">
        <v>575</v>
      </c>
      <c r="C23" s="746">
        <v>28167</v>
      </c>
      <c r="D23" s="2504">
        <v>8062</v>
      </c>
      <c r="E23" s="237">
        <f t="shared" ref="E23:E32" si="10">SUM(D23/C23*100)</f>
        <v>28.622146483473571</v>
      </c>
      <c r="F23" s="2500">
        <v>20105</v>
      </c>
      <c r="G23" s="278">
        <f t="shared" ref="G23:G33" si="11">SUM(F23/C23*100)</f>
        <v>71.377853516526429</v>
      </c>
      <c r="H23" s="279">
        <v>171</v>
      </c>
      <c r="I23" s="2500">
        <v>79</v>
      </c>
      <c r="J23" s="280">
        <f t="shared" ref="J23:J39" si="12">SUM(I23/H23*100)</f>
        <v>46.198830409356724</v>
      </c>
      <c r="K23" s="2501">
        <v>92</v>
      </c>
      <c r="L23" s="278">
        <f t="shared" ref="L23:L39" si="13">SUM(K23/H23*100)</f>
        <v>53.801169590643269</v>
      </c>
      <c r="M23" s="552">
        <v>828</v>
      </c>
      <c r="N23" s="2500">
        <v>225</v>
      </c>
      <c r="O23" s="280">
        <f t="shared" ref="O23:O39" si="14">SUM(N23/M23*100)</f>
        <v>27.173913043478258</v>
      </c>
      <c r="P23" s="2501">
        <v>603</v>
      </c>
      <c r="Q23" s="278">
        <f t="shared" ref="Q23:Q39" si="15">SUM(P23/M23*100)</f>
        <v>72.826086956521735</v>
      </c>
      <c r="R23" s="2504">
        <v>26994</v>
      </c>
      <c r="S23" s="2500">
        <v>7733</v>
      </c>
      <c r="T23" s="280">
        <f t="shared" ref="T23:T37" si="16">SUM(S23/R23*100)</f>
        <v>28.64710676446618</v>
      </c>
      <c r="U23" s="2501">
        <v>19261</v>
      </c>
      <c r="V23" s="278">
        <f t="shared" ref="V23:V39" si="17">SUM(U23/R23*100)</f>
        <v>71.352893235533827</v>
      </c>
      <c r="W23" s="279">
        <v>174</v>
      </c>
      <c r="X23" s="2500">
        <v>25</v>
      </c>
      <c r="Y23" s="280">
        <f t="shared" ref="Y23:Y39" si="18">SUM(X23/W23*100)</f>
        <v>14.367816091954023</v>
      </c>
      <c r="Z23" s="2501">
        <v>149</v>
      </c>
      <c r="AA23" s="278">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18" t="s">
        <v>426</v>
      </c>
      <c r="C24" s="746">
        <v>28144</v>
      </c>
      <c r="D24" s="2504">
        <v>8067</v>
      </c>
      <c r="E24" s="237">
        <f t="shared" si="10"/>
        <v>28.663303013075613</v>
      </c>
      <c r="F24" s="2500">
        <v>20077</v>
      </c>
      <c r="G24" s="278">
        <f t="shared" si="11"/>
        <v>71.33669698692438</v>
      </c>
      <c r="H24" s="279">
        <v>172</v>
      </c>
      <c r="I24" s="2500">
        <v>81</v>
      </c>
      <c r="J24" s="280">
        <f t="shared" si="12"/>
        <v>47.093023255813954</v>
      </c>
      <c r="K24" s="2501">
        <v>91</v>
      </c>
      <c r="L24" s="278">
        <f t="shared" si="13"/>
        <v>52.906976744186053</v>
      </c>
      <c r="M24" s="552">
        <v>830</v>
      </c>
      <c r="N24" s="2500">
        <v>228</v>
      </c>
      <c r="O24" s="280">
        <f t="shared" si="14"/>
        <v>27.469879518072286</v>
      </c>
      <c r="P24" s="2501">
        <v>602</v>
      </c>
      <c r="Q24" s="278">
        <f t="shared" si="15"/>
        <v>72.53012048192771</v>
      </c>
      <c r="R24" s="2504">
        <v>26968</v>
      </c>
      <c r="S24" s="2500">
        <v>7733</v>
      </c>
      <c r="T24" s="280">
        <f t="shared" si="16"/>
        <v>28.674725600711952</v>
      </c>
      <c r="U24" s="2501">
        <v>19235</v>
      </c>
      <c r="V24" s="278">
        <f t="shared" si="17"/>
        <v>71.325274399288048</v>
      </c>
      <c r="W24" s="279">
        <v>174</v>
      </c>
      <c r="X24" s="2500">
        <v>25</v>
      </c>
      <c r="Y24" s="280">
        <f t="shared" si="18"/>
        <v>14.367816091954023</v>
      </c>
      <c r="Z24" s="2501">
        <v>149</v>
      </c>
      <c r="AA24" s="278">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317" t="s">
        <v>479</v>
      </c>
      <c r="C25" s="747">
        <v>27870</v>
      </c>
      <c r="D25" s="2505">
        <v>8014</v>
      </c>
      <c r="E25" s="2533">
        <f t="shared" si="10"/>
        <v>28.754933620380335</v>
      </c>
      <c r="F25" s="2531">
        <v>19856</v>
      </c>
      <c r="G25" s="2530">
        <f t="shared" si="11"/>
        <v>71.245066379619658</v>
      </c>
      <c r="H25" s="281">
        <v>179</v>
      </c>
      <c r="I25" s="2531">
        <v>82</v>
      </c>
      <c r="J25" s="2532">
        <f t="shared" si="12"/>
        <v>45.81005586592179</v>
      </c>
      <c r="K25" s="2502">
        <v>97</v>
      </c>
      <c r="L25" s="2530">
        <f t="shared" si="13"/>
        <v>54.189944134078218</v>
      </c>
      <c r="M25" s="568">
        <v>819</v>
      </c>
      <c r="N25" s="2531">
        <v>220</v>
      </c>
      <c r="O25" s="2532">
        <f t="shared" si="14"/>
        <v>26.862026862026863</v>
      </c>
      <c r="P25" s="2502">
        <v>599</v>
      </c>
      <c r="Q25" s="2530">
        <f t="shared" si="15"/>
        <v>73.137973137973134</v>
      </c>
      <c r="R25" s="2505">
        <v>26699</v>
      </c>
      <c r="S25" s="2531">
        <v>7688</v>
      </c>
      <c r="T25" s="2532">
        <f t="shared" si="16"/>
        <v>28.795085958275589</v>
      </c>
      <c r="U25" s="2502">
        <v>19011</v>
      </c>
      <c r="V25" s="2530">
        <f t="shared" si="17"/>
        <v>71.204914041724408</v>
      </c>
      <c r="W25" s="281">
        <v>173</v>
      </c>
      <c r="X25" s="2531">
        <v>24</v>
      </c>
      <c r="Y25" s="2532">
        <f t="shared" si="18"/>
        <v>13.872832369942195</v>
      </c>
      <c r="Z25" s="2502">
        <v>149</v>
      </c>
      <c r="AA25" s="2530">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18" t="s">
        <v>526</v>
      </c>
      <c r="C26" s="2519">
        <v>27351</v>
      </c>
      <c r="D26" s="2504">
        <v>7838</v>
      </c>
      <c r="E26" s="237">
        <f t="shared" si="10"/>
        <v>28.65708749223063</v>
      </c>
      <c r="F26" s="2500">
        <v>19513</v>
      </c>
      <c r="G26" s="278">
        <f t="shared" si="11"/>
        <v>71.34291250776937</v>
      </c>
      <c r="H26" s="279">
        <v>180</v>
      </c>
      <c r="I26" s="2500">
        <v>80</v>
      </c>
      <c r="J26" s="280">
        <f t="shared" si="12"/>
        <v>44.444444444444443</v>
      </c>
      <c r="K26" s="2501">
        <v>100</v>
      </c>
      <c r="L26" s="278">
        <f t="shared" si="13"/>
        <v>55.555555555555557</v>
      </c>
      <c r="M26" s="552">
        <v>813</v>
      </c>
      <c r="N26" s="2500">
        <v>217</v>
      </c>
      <c r="O26" s="280">
        <f t="shared" si="14"/>
        <v>26.691266912669125</v>
      </c>
      <c r="P26" s="2501">
        <v>596</v>
      </c>
      <c r="Q26" s="278">
        <f t="shared" si="15"/>
        <v>73.308733087330864</v>
      </c>
      <c r="R26" s="2504">
        <v>26205</v>
      </c>
      <c r="S26" s="2500">
        <v>7521</v>
      </c>
      <c r="T26" s="280">
        <f t="shared" si="16"/>
        <v>28.700629650829995</v>
      </c>
      <c r="U26" s="2501">
        <v>18684</v>
      </c>
      <c r="V26" s="278">
        <f t="shared" si="17"/>
        <v>71.299370349170005</v>
      </c>
      <c r="W26" s="279">
        <v>153</v>
      </c>
      <c r="X26" s="2500">
        <v>20</v>
      </c>
      <c r="Y26" s="280">
        <f t="shared" si="18"/>
        <v>13.071895424836603</v>
      </c>
      <c r="Z26" s="2501">
        <v>133</v>
      </c>
      <c r="AA26" s="278">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18" t="s">
        <v>484</v>
      </c>
      <c r="C27" s="746">
        <v>27400</v>
      </c>
      <c r="D27" s="2504">
        <v>7857</v>
      </c>
      <c r="E27" s="237">
        <f t="shared" si="10"/>
        <v>28.675182481751825</v>
      </c>
      <c r="F27" s="2500">
        <v>19543</v>
      </c>
      <c r="G27" s="278">
        <f t="shared" si="11"/>
        <v>71.324817518248167</v>
      </c>
      <c r="H27" s="279">
        <v>180</v>
      </c>
      <c r="I27" s="2500">
        <v>80</v>
      </c>
      <c r="J27" s="280">
        <f t="shared" si="12"/>
        <v>44.444444444444443</v>
      </c>
      <c r="K27" s="2501">
        <v>100</v>
      </c>
      <c r="L27" s="278">
        <f t="shared" si="13"/>
        <v>55.555555555555557</v>
      </c>
      <c r="M27" s="552">
        <v>824</v>
      </c>
      <c r="N27" s="2500">
        <v>224</v>
      </c>
      <c r="O27" s="280">
        <f t="shared" si="14"/>
        <v>27.184466019417474</v>
      </c>
      <c r="P27" s="2501">
        <v>600</v>
      </c>
      <c r="Q27" s="278">
        <f t="shared" si="15"/>
        <v>72.815533980582529</v>
      </c>
      <c r="R27" s="2504">
        <v>26248</v>
      </c>
      <c r="S27" s="2500">
        <v>7534</v>
      </c>
      <c r="T27" s="280">
        <f t="shared" si="16"/>
        <v>28.703139286802802</v>
      </c>
      <c r="U27" s="2501">
        <v>18714</v>
      </c>
      <c r="V27" s="278">
        <f t="shared" si="17"/>
        <v>71.296860713197191</v>
      </c>
      <c r="W27" s="279">
        <v>148</v>
      </c>
      <c r="X27" s="2500">
        <v>19</v>
      </c>
      <c r="Y27" s="280">
        <f t="shared" si="18"/>
        <v>12.837837837837837</v>
      </c>
      <c r="Z27" s="2501">
        <v>129</v>
      </c>
      <c r="AA27" s="278">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18" t="s">
        <v>498</v>
      </c>
      <c r="C28" s="746">
        <v>27387</v>
      </c>
      <c r="D28" s="2504">
        <v>7859</v>
      </c>
      <c r="E28" s="237">
        <f t="shared" si="10"/>
        <v>28.696096688209732</v>
      </c>
      <c r="F28" s="2500">
        <v>19528</v>
      </c>
      <c r="G28" s="278">
        <f t="shared" si="11"/>
        <v>71.303903311790265</v>
      </c>
      <c r="H28" s="279">
        <v>180</v>
      </c>
      <c r="I28" s="2500">
        <v>84</v>
      </c>
      <c r="J28" s="280">
        <f t="shared" si="12"/>
        <v>46.666666666666664</v>
      </c>
      <c r="K28" s="2501">
        <v>96</v>
      </c>
      <c r="L28" s="278">
        <f t="shared" si="13"/>
        <v>53.333333333333336</v>
      </c>
      <c r="M28" s="552">
        <v>839</v>
      </c>
      <c r="N28" s="2500">
        <v>228</v>
      </c>
      <c r="O28" s="280">
        <f t="shared" si="14"/>
        <v>27.175208581644817</v>
      </c>
      <c r="P28" s="2501">
        <v>611</v>
      </c>
      <c r="Q28" s="278">
        <f t="shared" si="15"/>
        <v>72.82479141835519</v>
      </c>
      <c r="R28" s="2504">
        <v>26221</v>
      </c>
      <c r="S28" s="2500">
        <v>7528</v>
      </c>
      <c r="T28" s="280">
        <f t="shared" si="16"/>
        <v>28.709812745509321</v>
      </c>
      <c r="U28" s="2501">
        <v>18693</v>
      </c>
      <c r="V28" s="278">
        <f t="shared" si="17"/>
        <v>71.290187254490675</v>
      </c>
      <c r="W28" s="279">
        <v>147</v>
      </c>
      <c r="X28" s="2500">
        <v>19</v>
      </c>
      <c r="Y28" s="280">
        <f t="shared" si="18"/>
        <v>12.925170068027212</v>
      </c>
      <c r="Z28" s="2501">
        <v>128</v>
      </c>
      <c r="AA28" s="278">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317" t="s">
        <v>428</v>
      </c>
      <c r="C29" s="747">
        <v>27308</v>
      </c>
      <c r="D29" s="2505">
        <v>7851</v>
      </c>
      <c r="E29" s="2533">
        <f t="shared" si="10"/>
        <v>28.749816903471508</v>
      </c>
      <c r="F29" s="2531">
        <v>19457</v>
      </c>
      <c r="G29" s="2530">
        <f t="shared" si="11"/>
        <v>71.250183096528488</v>
      </c>
      <c r="H29" s="281">
        <v>178</v>
      </c>
      <c r="I29" s="2531">
        <v>84</v>
      </c>
      <c r="J29" s="2532">
        <f t="shared" si="12"/>
        <v>47.191011235955052</v>
      </c>
      <c r="K29" s="2502">
        <v>94</v>
      </c>
      <c r="L29" s="2530">
        <f t="shared" si="13"/>
        <v>52.80898876404494</v>
      </c>
      <c r="M29" s="568">
        <v>843</v>
      </c>
      <c r="N29" s="2531">
        <v>230</v>
      </c>
      <c r="O29" s="2532">
        <f t="shared" si="14"/>
        <v>27.283511269276396</v>
      </c>
      <c r="P29" s="2502">
        <v>613</v>
      </c>
      <c r="Q29" s="2530">
        <f t="shared" si="15"/>
        <v>72.716488730723611</v>
      </c>
      <c r="R29" s="2505">
        <v>26141</v>
      </c>
      <c r="S29" s="2531">
        <v>7518</v>
      </c>
      <c r="T29" s="2532">
        <f t="shared" si="16"/>
        <v>28.759420068092268</v>
      </c>
      <c r="U29" s="2502">
        <v>18623</v>
      </c>
      <c r="V29" s="2530">
        <f t="shared" si="17"/>
        <v>71.240579931907732</v>
      </c>
      <c r="W29" s="281">
        <v>146</v>
      </c>
      <c r="X29" s="2531">
        <v>19</v>
      </c>
      <c r="Y29" s="2532">
        <f t="shared" si="18"/>
        <v>13.013698630136986</v>
      </c>
      <c r="Z29" s="2502">
        <v>127</v>
      </c>
      <c r="AA29" s="2530">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18" t="s">
        <v>416</v>
      </c>
      <c r="C30" s="2519">
        <v>27030</v>
      </c>
      <c r="D30" s="2504">
        <v>7753</v>
      </c>
      <c r="E30" s="237">
        <f t="shared" si="10"/>
        <v>28.682944876063633</v>
      </c>
      <c r="F30" s="2500">
        <v>19277</v>
      </c>
      <c r="G30" s="278">
        <f t="shared" si="11"/>
        <v>71.31705512393637</v>
      </c>
      <c r="H30" s="279">
        <v>174</v>
      </c>
      <c r="I30" s="2500">
        <v>79</v>
      </c>
      <c r="J30" s="280">
        <f t="shared" si="12"/>
        <v>45.402298850574709</v>
      </c>
      <c r="K30" s="2501">
        <v>95</v>
      </c>
      <c r="L30" s="278">
        <f t="shared" si="13"/>
        <v>54.597701149425291</v>
      </c>
      <c r="M30" s="552">
        <v>840</v>
      </c>
      <c r="N30" s="2500">
        <v>232</v>
      </c>
      <c r="O30" s="280">
        <f t="shared" si="14"/>
        <v>27.61904761904762</v>
      </c>
      <c r="P30" s="2501">
        <v>608</v>
      </c>
      <c r="Q30" s="278">
        <f t="shared" si="15"/>
        <v>72.38095238095238</v>
      </c>
      <c r="R30" s="2504">
        <v>25870</v>
      </c>
      <c r="S30" s="2500">
        <v>7423</v>
      </c>
      <c r="T30" s="280">
        <f t="shared" si="16"/>
        <v>28.693467336683415</v>
      </c>
      <c r="U30" s="2501">
        <v>18447</v>
      </c>
      <c r="V30" s="278">
        <f t="shared" si="17"/>
        <v>71.306532663316574</v>
      </c>
      <c r="W30" s="279">
        <v>146</v>
      </c>
      <c r="X30" s="2500">
        <v>19</v>
      </c>
      <c r="Y30" s="280">
        <f t="shared" si="18"/>
        <v>13.013698630136986</v>
      </c>
      <c r="Z30" s="2501">
        <v>127</v>
      </c>
      <c r="AA30" s="278">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18" t="s">
        <v>211</v>
      </c>
      <c r="C31" s="746">
        <v>27046</v>
      </c>
      <c r="D31" s="2504">
        <v>7797</v>
      </c>
      <c r="E31" s="237">
        <f t="shared" si="10"/>
        <v>28.828662279080085</v>
      </c>
      <c r="F31" s="2500">
        <v>19249</v>
      </c>
      <c r="G31" s="278">
        <f t="shared" si="11"/>
        <v>71.171337720919908</v>
      </c>
      <c r="H31" s="279">
        <v>183</v>
      </c>
      <c r="I31" s="2500">
        <v>82</v>
      </c>
      <c r="J31" s="280">
        <f t="shared" si="12"/>
        <v>44.808743169398909</v>
      </c>
      <c r="K31" s="2501">
        <v>101</v>
      </c>
      <c r="L31" s="278">
        <f t="shared" si="13"/>
        <v>55.191256830601091</v>
      </c>
      <c r="M31" s="552">
        <v>862</v>
      </c>
      <c r="N31" s="2500">
        <v>240</v>
      </c>
      <c r="O31" s="280">
        <f t="shared" si="14"/>
        <v>27.842227378190255</v>
      </c>
      <c r="P31" s="2501">
        <v>622</v>
      </c>
      <c r="Q31" s="278">
        <f t="shared" si="15"/>
        <v>72.157772621809741</v>
      </c>
      <c r="R31" s="2504">
        <v>25853</v>
      </c>
      <c r="S31" s="2500">
        <v>7455</v>
      </c>
      <c r="T31" s="280">
        <f t="shared" si="16"/>
        <v>28.836111863226705</v>
      </c>
      <c r="U31" s="2501">
        <v>18398</v>
      </c>
      <c r="V31" s="278">
        <f t="shared" si="17"/>
        <v>71.163888136773295</v>
      </c>
      <c r="W31" s="279">
        <v>148</v>
      </c>
      <c r="X31" s="2500">
        <v>20</v>
      </c>
      <c r="Y31" s="280">
        <f t="shared" si="18"/>
        <v>13.513513513513514</v>
      </c>
      <c r="Z31" s="2501">
        <v>128</v>
      </c>
      <c r="AA31" s="278">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18" t="s">
        <v>332</v>
      </c>
      <c r="C32" s="746">
        <v>27106</v>
      </c>
      <c r="D32" s="2504">
        <v>7812</v>
      </c>
      <c r="E32" s="237">
        <f t="shared" si="10"/>
        <v>28.820187412381021</v>
      </c>
      <c r="F32" s="2500">
        <v>19294</v>
      </c>
      <c r="G32" s="278">
        <f t="shared" si="11"/>
        <v>71.179812587618969</v>
      </c>
      <c r="H32" s="279">
        <v>184</v>
      </c>
      <c r="I32" s="2500">
        <v>82</v>
      </c>
      <c r="J32" s="280">
        <f t="shared" si="12"/>
        <v>44.565217391304344</v>
      </c>
      <c r="K32" s="2501">
        <v>102</v>
      </c>
      <c r="L32" s="278">
        <f t="shared" si="13"/>
        <v>55.434782608695656</v>
      </c>
      <c r="M32" s="552">
        <v>882</v>
      </c>
      <c r="N32" s="2500">
        <v>247</v>
      </c>
      <c r="O32" s="280">
        <f t="shared" si="14"/>
        <v>28.004535147392289</v>
      </c>
      <c r="P32" s="2501">
        <v>635</v>
      </c>
      <c r="Q32" s="278">
        <f t="shared" si="15"/>
        <v>71.995464852607711</v>
      </c>
      <c r="R32" s="2504">
        <v>25894</v>
      </c>
      <c r="S32" s="2500">
        <v>7464</v>
      </c>
      <c r="T32" s="1083">
        <f t="shared" si="16"/>
        <v>28.825210473468761</v>
      </c>
      <c r="U32" s="2500">
        <v>18430</v>
      </c>
      <c r="V32" s="278">
        <f t="shared" si="17"/>
        <v>71.174789526531242</v>
      </c>
      <c r="W32" s="279">
        <v>146</v>
      </c>
      <c r="X32" s="2500">
        <v>19</v>
      </c>
      <c r="Y32" s="1083">
        <f t="shared" si="18"/>
        <v>13.013698630136986</v>
      </c>
      <c r="Z32" s="2500">
        <v>127</v>
      </c>
      <c r="AA32" s="278">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317" t="s">
        <v>551</v>
      </c>
      <c r="C33" s="747">
        <v>26990</v>
      </c>
      <c r="D33" s="2505">
        <v>7779</v>
      </c>
      <c r="E33" s="2533">
        <f t="shared" ref="E33:E41" si="20">SUM(D33/C33*100)</f>
        <v>28.821785846609853</v>
      </c>
      <c r="F33" s="2531">
        <v>19211</v>
      </c>
      <c r="G33" s="2530">
        <f t="shared" si="11"/>
        <v>71.178214153390144</v>
      </c>
      <c r="H33" s="281">
        <v>182</v>
      </c>
      <c r="I33" s="2531">
        <v>83</v>
      </c>
      <c r="J33" s="2535">
        <f t="shared" si="12"/>
        <v>45.604395604395606</v>
      </c>
      <c r="K33" s="2531">
        <v>99</v>
      </c>
      <c r="L33" s="2530">
        <f t="shared" si="13"/>
        <v>54.395604395604394</v>
      </c>
      <c r="M33" s="568">
        <v>889</v>
      </c>
      <c r="N33" s="2531">
        <v>249</v>
      </c>
      <c r="O33" s="2535">
        <f t="shared" si="14"/>
        <v>28.008998875140605</v>
      </c>
      <c r="P33" s="2531">
        <v>640</v>
      </c>
      <c r="Q33" s="2530">
        <f t="shared" si="15"/>
        <v>71.991001124859395</v>
      </c>
      <c r="R33" s="2505">
        <v>24779</v>
      </c>
      <c r="S33" s="2531">
        <v>7428</v>
      </c>
      <c r="T33" s="2535">
        <f t="shared" si="16"/>
        <v>29.976996650389442</v>
      </c>
      <c r="U33" s="2531">
        <v>18351</v>
      </c>
      <c r="V33" s="2530">
        <f t="shared" si="17"/>
        <v>74.058678719883773</v>
      </c>
      <c r="W33" s="281">
        <v>140</v>
      </c>
      <c r="X33" s="2531">
        <v>19</v>
      </c>
      <c r="Y33" s="2535">
        <f t="shared" si="18"/>
        <v>13.571428571428571</v>
      </c>
      <c r="Z33" s="2531">
        <v>121</v>
      </c>
      <c r="AA33" s="2530">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18" t="s">
        <v>603</v>
      </c>
      <c r="C34" s="746">
        <f>D34+F34</f>
        <v>26761</v>
      </c>
      <c r="D34" s="2504">
        <f>I34+N34+S34+X34</f>
        <v>7735</v>
      </c>
      <c r="E34" s="237">
        <f>SUM(D34/C34*100)</f>
        <v>28.904002092597437</v>
      </c>
      <c r="F34" s="2500">
        <f>K34+P34+U34+Z34</f>
        <v>19026</v>
      </c>
      <c r="G34" s="278">
        <f t="shared" ref="G34:G39" si="21">SUM(F34/C34*100)</f>
        <v>71.095997907402563</v>
      </c>
      <c r="H34" s="2504">
        <f>I34+K34</f>
        <v>185</v>
      </c>
      <c r="I34" s="2500">
        <v>85</v>
      </c>
      <c r="J34" s="1083">
        <f t="shared" si="12"/>
        <v>45.945945945945951</v>
      </c>
      <c r="K34" s="2500">
        <v>100</v>
      </c>
      <c r="L34" s="278">
        <f t="shared" si="13"/>
        <v>54.054054054054056</v>
      </c>
      <c r="M34" s="2504">
        <f>N34+P34</f>
        <v>893</v>
      </c>
      <c r="N34" s="2500">
        <v>248</v>
      </c>
      <c r="O34" s="1083">
        <f t="shared" si="14"/>
        <v>27.77155655095185</v>
      </c>
      <c r="P34" s="2500">
        <v>645</v>
      </c>
      <c r="Q34" s="278">
        <f t="shared" si="15"/>
        <v>72.228443449048157</v>
      </c>
      <c r="R34" s="2504">
        <f>S34+U34</f>
        <v>25549</v>
      </c>
      <c r="S34" s="2500">
        <v>7382</v>
      </c>
      <c r="T34" s="1083">
        <f t="shared" si="16"/>
        <v>28.89349876707503</v>
      </c>
      <c r="U34" s="2500">
        <v>18167</v>
      </c>
      <c r="V34" s="278">
        <f t="shared" si="17"/>
        <v>71.10650123292497</v>
      </c>
      <c r="W34" s="2504">
        <f>X34+Z34</f>
        <v>134</v>
      </c>
      <c r="X34" s="2500">
        <v>20</v>
      </c>
      <c r="Y34" s="1083">
        <f t="shared" si="18"/>
        <v>14.925373134328357</v>
      </c>
      <c r="Z34" s="2500">
        <v>114</v>
      </c>
      <c r="AA34" s="278">
        <f t="shared" si="19"/>
        <v>85.074626865671647</v>
      </c>
    </row>
    <row r="35" spans="1:92" ht="12.2" customHeight="1">
      <c r="B35" s="218" t="s">
        <v>641</v>
      </c>
      <c r="C35" s="746">
        <v>26815</v>
      </c>
      <c r="D35" s="2504">
        <v>7756</v>
      </c>
      <c r="E35" s="237">
        <f>SUM(D35/C35*100)</f>
        <v>28.924109640126794</v>
      </c>
      <c r="F35" s="2500">
        <v>19059</v>
      </c>
      <c r="G35" s="278">
        <f t="shared" si="21"/>
        <v>71.075890359873199</v>
      </c>
      <c r="H35" s="2504">
        <v>184</v>
      </c>
      <c r="I35" s="2500">
        <v>85</v>
      </c>
      <c r="J35" s="1083">
        <f t="shared" si="12"/>
        <v>46.195652173913047</v>
      </c>
      <c r="K35" s="2500">
        <v>99</v>
      </c>
      <c r="L35" s="278">
        <f t="shared" si="13"/>
        <v>53.804347826086953</v>
      </c>
      <c r="M35" s="2504">
        <v>914</v>
      </c>
      <c r="N35" s="2500">
        <v>249</v>
      </c>
      <c r="O35" s="1083">
        <f t="shared" si="14"/>
        <v>27.24288840262582</v>
      </c>
      <c r="P35" s="2500">
        <v>665</v>
      </c>
      <c r="Q35" s="278">
        <f t="shared" si="15"/>
        <v>72.757111597374177</v>
      </c>
      <c r="R35" s="2504">
        <v>25584</v>
      </c>
      <c r="S35" s="2500">
        <v>7402</v>
      </c>
      <c r="T35" s="1083">
        <f t="shared" si="16"/>
        <v>28.932145090681676</v>
      </c>
      <c r="U35" s="2500">
        <v>18182</v>
      </c>
      <c r="V35" s="278">
        <f t="shared" si="17"/>
        <v>71.067854909318328</v>
      </c>
      <c r="W35" s="2504">
        <v>133</v>
      </c>
      <c r="X35" s="2500">
        <v>20</v>
      </c>
      <c r="Y35" s="1083">
        <f t="shared" si="18"/>
        <v>15.037593984962406</v>
      </c>
      <c r="Z35" s="2500">
        <v>113</v>
      </c>
      <c r="AA35" s="278">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16"/>
      <c r="B36" s="218" t="s">
        <v>654</v>
      </c>
      <c r="C36" s="746">
        <v>26829</v>
      </c>
      <c r="D36" s="2504">
        <v>7763</v>
      </c>
      <c r="E36" s="237">
        <f t="shared" si="20"/>
        <v>28.935107532893511</v>
      </c>
      <c r="F36" s="2500">
        <v>19066</v>
      </c>
      <c r="G36" s="278">
        <f t="shared" si="21"/>
        <v>71.064892467106489</v>
      </c>
      <c r="H36" s="2504">
        <v>181</v>
      </c>
      <c r="I36" s="2500">
        <v>78</v>
      </c>
      <c r="J36" s="1083">
        <f t="shared" si="12"/>
        <v>43.093922651933703</v>
      </c>
      <c r="K36" s="2500">
        <v>103</v>
      </c>
      <c r="L36" s="278">
        <f t="shared" si="13"/>
        <v>56.906077348066297</v>
      </c>
      <c r="M36" s="2504">
        <v>918</v>
      </c>
      <c r="N36" s="2500">
        <v>253</v>
      </c>
      <c r="O36" s="1083">
        <f t="shared" si="14"/>
        <v>27.5599128540305</v>
      </c>
      <c r="P36" s="2500">
        <v>665</v>
      </c>
      <c r="Q36" s="278">
        <f t="shared" si="15"/>
        <v>72.4400871459695</v>
      </c>
      <c r="R36" s="2504">
        <v>25597</v>
      </c>
      <c r="S36" s="2500">
        <v>7411</v>
      </c>
      <c r="T36" s="1083">
        <f t="shared" si="16"/>
        <v>28.952611634175877</v>
      </c>
      <c r="U36" s="2500">
        <v>18186</v>
      </c>
      <c r="V36" s="278">
        <f t="shared" si="17"/>
        <v>71.047388365824119</v>
      </c>
      <c r="W36" s="2504">
        <v>133</v>
      </c>
      <c r="X36" s="2500">
        <v>21</v>
      </c>
      <c r="Y36" s="1083">
        <f t="shared" si="18"/>
        <v>15.789473684210526</v>
      </c>
      <c r="Z36" s="2500">
        <v>112</v>
      </c>
      <c r="AA36" s="278">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16"/>
      <c r="B37" s="1317" t="s">
        <v>655</v>
      </c>
      <c r="C37" s="747">
        <v>26698</v>
      </c>
      <c r="D37" s="2505">
        <v>7754</v>
      </c>
      <c r="E37" s="2533">
        <f t="shared" si="20"/>
        <v>29.043374035508279</v>
      </c>
      <c r="F37" s="2531">
        <f>SUM(K37+P37+U37+Z37)</f>
        <v>18944</v>
      </c>
      <c r="G37" s="2530">
        <f t="shared" si="21"/>
        <v>70.956625964491721</v>
      </c>
      <c r="H37" s="2505">
        <v>178</v>
      </c>
      <c r="I37" s="2531">
        <v>79</v>
      </c>
      <c r="J37" s="2535">
        <f t="shared" si="12"/>
        <v>44.382022471910112</v>
      </c>
      <c r="K37" s="2531">
        <v>99</v>
      </c>
      <c r="L37" s="2530">
        <f t="shared" si="13"/>
        <v>55.617977528089888</v>
      </c>
      <c r="M37" s="2505">
        <v>935</v>
      </c>
      <c r="N37" s="2531">
        <v>262</v>
      </c>
      <c r="O37" s="2535">
        <f t="shared" si="14"/>
        <v>28.021390374331549</v>
      </c>
      <c r="P37" s="2531">
        <v>673</v>
      </c>
      <c r="Q37" s="2530">
        <f t="shared" si="15"/>
        <v>71.97860962566844</v>
      </c>
      <c r="R37" s="2505">
        <v>25452</v>
      </c>
      <c r="S37" s="2531">
        <v>7392</v>
      </c>
      <c r="T37" s="2535">
        <f t="shared" si="16"/>
        <v>29.042904290429046</v>
      </c>
      <c r="U37" s="2531">
        <v>18060</v>
      </c>
      <c r="V37" s="2530">
        <f t="shared" si="17"/>
        <v>70.957095709570964</v>
      </c>
      <c r="W37" s="2505">
        <v>133</v>
      </c>
      <c r="X37" s="2531">
        <v>21</v>
      </c>
      <c r="Y37" s="2535">
        <f t="shared" si="18"/>
        <v>15.789473684210526</v>
      </c>
      <c r="Z37" s="2531">
        <v>112</v>
      </c>
      <c r="AA37" s="2530">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16"/>
      <c r="B38" s="2528" t="s">
        <v>705</v>
      </c>
      <c r="C38" s="2519">
        <v>26496</v>
      </c>
      <c r="D38" s="2520">
        <v>7699</v>
      </c>
      <c r="E38" s="2536">
        <f t="shared" si="20"/>
        <v>29.05721618357488</v>
      </c>
      <c r="F38" s="2415">
        <v>18797</v>
      </c>
      <c r="G38" s="278">
        <f t="shared" si="21"/>
        <v>70.94278381642512</v>
      </c>
      <c r="H38" s="2410">
        <f>I38+K38</f>
        <v>177</v>
      </c>
      <c r="I38" s="2500">
        <v>79</v>
      </c>
      <c r="J38" s="1083">
        <f>SUM(I38/H38*100)</f>
        <v>44.632768361581924</v>
      </c>
      <c r="K38" s="2500">
        <v>98</v>
      </c>
      <c r="L38" s="278">
        <f>SUM(K38/H38*100)</f>
        <v>55.367231638418076</v>
      </c>
      <c r="M38" s="2504">
        <f>N38+P38</f>
        <v>937</v>
      </c>
      <c r="N38" s="2500">
        <v>266</v>
      </c>
      <c r="O38" s="2534">
        <f>SUM(N38/M38*100)</f>
        <v>28.388473852721454</v>
      </c>
      <c r="P38" s="2500">
        <v>671</v>
      </c>
      <c r="Q38" s="278">
        <f>SUM(P38/M38*100)</f>
        <v>71.611526147278553</v>
      </c>
      <c r="R38" s="2410">
        <f>S38+U38</f>
        <v>25251</v>
      </c>
      <c r="S38" s="2412">
        <v>7333</v>
      </c>
      <c r="T38" s="2534">
        <f t="shared" ref="T38:T45" si="22">SUM(S38/R38*100)</f>
        <v>29.040434042216152</v>
      </c>
      <c r="U38" s="2500">
        <v>17918</v>
      </c>
      <c r="V38" s="278">
        <f>SUM(U38/R38*100)</f>
        <v>70.959565957783852</v>
      </c>
      <c r="W38" s="2504">
        <f>X38+Z38</f>
        <v>131</v>
      </c>
      <c r="X38" s="2412">
        <v>21</v>
      </c>
      <c r="Y38" s="1083">
        <f>SUM(X38/W38*100)</f>
        <v>16.030534351145036</v>
      </c>
      <c r="Z38" s="2500">
        <v>110</v>
      </c>
      <c r="AA38" s="2537">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16"/>
      <c r="B39" s="218" t="s">
        <v>723</v>
      </c>
      <c r="C39" s="746">
        <v>26620</v>
      </c>
      <c r="D39" s="2504">
        <f>SUM(I39,N39,S39,X39)</f>
        <v>7767</v>
      </c>
      <c r="E39" s="227">
        <f t="shared" si="20"/>
        <v>29.17731029301277</v>
      </c>
      <c r="F39" s="2501">
        <f>SUM(K39,P39,U39,Z39)</f>
        <v>18853</v>
      </c>
      <c r="G39" s="278">
        <f t="shared" si="21"/>
        <v>70.822689706987234</v>
      </c>
      <c r="H39" s="2504">
        <f>SUM(I39,K39)</f>
        <v>185</v>
      </c>
      <c r="I39" s="2500">
        <v>82</v>
      </c>
      <c r="J39" s="280">
        <f t="shared" si="12"/>
        <v>44.32432432432433</v>
      </c>
      <c r="K39" s="2500">
        <v>103</v>
      </c>
      <c r="L39" s="278">
        <f t="shared" si="13"/>
        <v>55.67567567567567</v>
      </c>
      <c r="M39" s="2504">
        <f>SUM(N39,P39)</f>
        <v>954</v>
      </c>
      <c r="N39" s="2500">
        <v>265</v>
      </c>
      <c r="O39" s="1083">
        <f t="shared" si="14"/>
        <v>27.777777777777779</v>
      </c>
      <c r="P39" s="2500">
        <v>689</v>
      </c>
      <c r="Q39" s="278">
        <f t="shared" si="15"/>
        <v>72.222222222222214</v>
      </c>
      <c r="R39" s="2504">
        <f>SUM(S39,U39)</f>
        <v>25350</v>
      </c>
      <c r="S39" s="2500">
        <v>7399</v>
      </c>
      <c r="T39" s="1083">
        <f t="shared" si="22"/>
        <v>29.187376725838266</v>
      </c>
      <c r="U39" s="2500">
        <v>17951</v>
      </c>
      <c r="V39" s="278">
        <f t="shared" si="17"/>
        <v>70.812623274161737</v>
      </c>
      <c r="W39" s="2504">
        <f>SUM(X39,Z39)</f>
        <v>131</v>
      </c>
      <c r="X39" s="2500">
        <v>21</v>
      </c>
      <c r="Y39" s="280">
        <f t="shared" si="18"/>
        <v>16.030534351145036</v>
      </c>
      <c r="Z39" s="2500">
        <v>110</v>
      </c>
      <c r="AA39" s="278">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16"/>
      <c r="B40" s="218" t="s">
        <v>724</v>
      </c>
      <c r="C40" s="746">
        <v>26630</v>
      </c>
      <c r="D40" s="2504">
        <f>SUM(I40,N40,S40,X40)</f>
        <v>7798</v>
      </c>
      <c r="E40" s="227">
        <f t="shared" si="20"/>
        <v>29.282763800225307</v>
      </c>
      <c r="F40" s="2501">
        <f>SUM(K40,P40,U40,Z40)</f>
        <v>18832</v>
      </c>
      <c r="G40" s="278">
        <f t="shared" ref="G40:G45" si="23">SUM(F40/C40*100)</f>
        <v>70.717236199774689</v>
      </c>
      <c r="H40" s="2504">
        <f>SUM(I40,K40)</f>
        <v>185</v>
      </c>
      <c r="I40" s="2500">
        <v>83</v>
      </c>
      <c r="J40" s="1083">
        <f t="shared" ref="J40:J45" si="24">SUM(I40/H40*100)</f>
        <v>44.86486486486487</v>
      </c>
      <c r="K40" s="2500">
        <v>102</v>
      </c>
      <c r="L40" s="278">
        <f t="shared" ref="L40:L45" si="25">SUM(K40/H40*100)</f>
        <v>55.135135135135137</v>
      </c>
      <c r="M40" s="2504">
        <f>SUM(N40,P40)</f>
        <v>969</v>
      </c>
      <c r="N40" s="2500">
        <v>270</v>
      </c>
      <c r="O40" s="280">
        <f t="shared" ref="O40:O45" si="26">SUM(N40/M40*100)</f>
        <v>27.86377708978328</v>
      </c>
      <c r="P40" s="2500">
        <v>699</v>
      </c>
      <c r="Q40" s="278">
        <f t="shared" ref="Q40:Q45" si="27">SUM(P40/M40*100)</f>
        <v>72.136222910216716</v>
      </c>
      <c r="R40" s="2504">
        <f>SUM(S40,U40)</f>
        <v>25366</v>
      </c>
      <c r="S40" s="2500">
        <v>7429</v>
      </c>
      <c r="T40" s="280">
        <f t="shared" si="22"/>
        <v>29.28723488133722</v>
      </c>
      <c r="U40" s="2500">
        <v>17937</v>
      </c>
      <c r="V40" s="278">
        <f t="shared" ref="V40:V45" si="28">SUM(U40/R40*100)</f>
        <v>70.712765118662773</v>
      </c>
      <c r="W40" s="2504">
        <f>SUM(X40,Z40)</f>
        <v>110</v>
      </c>
      <c r="X40" s="2500">
        <v>16</v>
      </c>
      <c r="Y40" s="1083">
        <f t="shared" ref="Y40:Y45" si="29">SUM(X40/W40*100)</f>
        <v>14.545454545454545</v>
      </c>
      <c r="Z40" s="2500">
        <v>94</v>
      </c>
      <c r="AA40" s="278">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16"/>
      <c r="B41" s="1317" t="s">
        <v>725</v>
      </c>
      <c r="C41" s="747">
        <v>26263</v>
      </c>
      <c r="D41" s="2505">
        <f>SUM(I41,N41,S41,X41)</f>
        <v>7688</v>
      </c>
      <c r="E41" s="2529">
        <f t="shared" si="20"/>
        <v>29.273121882496291</v>
      </c>
      <c r="F41" s="2502">
        <f>SUM(K41,P41,U41,Z41)</f>
        <v>18575</v>
      </c>
      <c r="G41" s="2530">
        <f t="shared" si="23"/>
        <v>70.726878117503716</v>
      </c>
      <c r="H41" s="2505">
        <f>SUM(I41,K41)</f>
        <v>190</v>
      </c>
      <c r="I41" s="2531">
        <v>84</v>
      </c>
      <c r="J41" s="2535">
        <f t="shared" si="24"/>
        <v>44.210526315789473</v>
      </c>
      <c r="K41" s="2531">
        <v>106</v>
      </c>
      <c r="L41" s="2530">
        <f t="shared" si="25"/>
        <v>55.78947368421052</v>
      </c>
      <c r="M41" s="2505">
        <f>SUM(N41,P41)</f>
        <v>973</v>
      </c>
      <c r="N41" s="2531">
        <v>271</v>
      </c>
      <c r="O41" s="2532">
        <f t="shared" si="26"/>
        <v>27.852004110996916</v>
      </c>
      <c r="P41" s="2531">
        <v>702</v>
      </c>
      <c r="Q41" s="2530">
        <f t="shared" si="27"/>
        <v>72.147995889003084</v>
      </c>
      <c r="R41" s="2505">
        <f>SUM(S41,U41)</f>
        <v>24998</v>
      </c>
      <c r="S41" s="2531">
        <v>7318</v>
      </c>
      <c r="T41" s="2532">
        <f t="shared" si="22"/>
        <v>29.274341947355786</v>
      </c>
      <c r="U41" s="2531">
        <v>17680</v>
      </c>
      <c r="V41" s="2530">
        <f t="shared" si="28"/>
        <v>70.725658052644206</v>
      </c>
      <c r="W41" s="2505">
        <f>SUM(X41,Z41)</f>
        <v>102</v>
      </c>
      <c r="X41" s="2531">
        <v>15</v>
      </c>
      <c r="Y41" s="2535">
        <f t="shared" si="29"/>
        <v>14.705882352941178</v>
      </c>
      <c r="Z41" s="2531">
        <v>87</v>
      </c>
      <c r="AA41" s="2530">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16"/>
      <c r="B42" s="2528" t="s">
        <v>746</v>
      </c>
      <c r="C42" s="2519">
        <v>25964</v>
      </c>
      <c r="D42" s="2520">
        <f>SUM(I42,N42,S42,X42)</f>
        <v>7616</v>
      </c>
      <c r="E42" s="2536">
        <f t="shared" ref="E42:E47" si="31">SUM(D42/C42*100)</f>
        <v>29.332922508088121</v>
      </c>
      <c r="F42" s="2415">
        <f>SUM(K42,P42,U42,Z42)</f>
        <v>18348</v>
      </c>
      <c r="G42" s="278">
        <f t="shared" si="23"/>
        <v>70.667077491911883</v>
      </c>
      <c r="H42" s="2410">
        <f>SUM(I42,K42)</f>
        <v>191</v>
      </c>
      <c r="I42" s="2500">
        <v>86</v>
      </c>
      <c r="J42" s="1083">
        <f t="shared" si="24"/>
        <v>45.026178010471199</v>
      </c>
      <c r="K42" s="2500">
        <v>105</v>
      </c>
      <c r="L42" s="278">
        <f t="shared" si="25"/>
        <v>54.973821989528794</v>
      </c>
      <c r="M42" s="2504">
        <f>SUM(N42,P42)</f>
        <v>967</v>
      </c>
      <c r="N42" s="2500">
        <v>266</v>
      </c>
      <c r="O42" s="2534">
        <f t="shared" si="26"/>
        <v>27.507755946225437</v>
      </c>
      <c r="P42" s="2500">
        <v>701</v>
      </c>
      <c r="Q42" s="278">
        <f t="shared" si="27"/>
        <v>72.492244053774556</v>
      </c>
      <c r="R42" s="2410">
        <f>SUM(S42,U42)</f>
        <v>24708</v>
      </c>
      <c r="S42" s="2412">
        <v>7249</v>
      </c>
      <c r="T42" s="2534">
        <f t="shared" si="22"/>
        <v>29.338675732556258</v>
      </c>
      <c r="U42" s="2500">
        <v>17459</v>
      </c>
      <c r="V42" s="278">
        <f t="shared" si="28"/>
        <v>70.661324267443746</v>
      </c>
      <c r="W42" s="2504">
        <f>SUM(X42,Z42)</f>
        <v>98</v>
      </c>
      <c r="X42" s="2412">
        <v>15</v>
      </c>
      <c r="Y42" s="1083">
        <f t="shared" si="29"/>
        <v>15.306122448979592</v>
      </c>
      <c r="Z42" s="2500">
        <v>83</v>
      </c>
      <c r="AA42" s="2537">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16"/>
      <c r="B43" s="218" t="s">
        <v>747</v>
      </c>
      <c r="C43" s="746">
        <v>25995</v>
      </c>
      <c r="D43" s="2504">
        <f>SUM(I43,N43,S43,X43)</f>
        <v>7662</v>
      </c>
      <c r="E43" s="227">
        <f>SUM(D43/C43*100)</f>
        <v>29.474899019042123</v>
      </c>
      <c r="F43" s="2501">
        <f>SUM(K43,P43,U43,Z43)</f>
        <v>18333</v>
      </c>
      <c r="G43" s="278">
        <f t="shared" si="23"/>
        <v>70.525100980957873</v>
      </c>
      <c r="H43" s="2504">
        <f>SUM(I43,K43)</f>
        <v>192</v>
      </c>
      <c r="I43" s="2500">
        <v>87</v>
      </c>
      <c r="J43" s="280">
        <f t="shared" si="24"/>
        <v>45.3125</v>
      </c>
      <c r="K43" s="2500">
        <v>105</v>
      </c>
      <c r="L43" s="278">
        <f t="shared" si="25"/>
        <v>54.6875</v>
      </c>
      <c r="M43" s="2504">
        <f>SUM(N43,P43)</f>
        <v>974</v>
      </c>
      <c r="N43" s="2500">
        <v>269</v>
      </c>
      <c r="O43" s="1083">
        <f t="shared" si="26"/>
        <v>27.618069815195074</v>
      </c>
      <c r="P43" s="2500">
        <v>705</v>
      </c>
      <c r="Q43" s="278">
        <f t="shared" si="27"/>
        <v>72.381930184804929</v>
      </c>
      <c r="R43" s="2504">
        <f>SUM(S43,U43)</f>
        <v>24733</v>
      </c>
      <c r="S43" s="2500">
        <v>7291</v>
      </c>
      <c r="T43" s="1083">
        <f t="shared" si="22"/>
        <v>29.478833946549145</v>
      </c>
      <c r="U43" s="2500">
        <v>17442</v>
      </c>
      <c r="V43" s="278">
        <f t="shared" si="28"/>
        <v>70.521166053450855</v>
      </c>
      <c r="W43" s="2504">
        <f>SUM(X43,Z43)</f>
        <v>96</v>
      </c>
      <c r="X43" s="2500">
        <v>15</v>
      </c>
      <c r="Y43" s="280">
        <f t="shared" si="29"/>
        <v>15.625</v>
      </c>
      <c r="Z43" s="2500">
        <v>81</v>
      </c>
      <c r="AA43" s="278">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18" t="s">
        <v>748</v>
      </c>
      <c r="C44" s="746">
        <v>26023</v>
      </c>
      <c r="D44" s="2504">
        <v>7677</v>
      </c>
      <c r="E44" s="227">
        <f t="shared" si="31"/>
        <v>29.500826192214578</v>
      </c>
      <c r="F44" s="2501">
        <v>18346</v>
      </c>
      <c r="G44" s="278">
        <f t="shared" si="23"/>
        <v>70.499173807785425</v>
      </c>
      <c r="H44" s="2504">
        <v>191</v>
      </c>
      <c r="I44" s="2500">
        <v>85</v>
      </c>
      <c r="J44" s="1083">
        <f t="shared" si="24"/>
        <v>44.502617801047123</v>
      </c>
      <c r="K44" s="2500">
        <v>106</v>
      </c>
      <c r="L44" s="278">
        <f t="shared" si="25"/>
        <v>55.497382198952884</v>
      </c>
      <c r="M44" s="2504">
        <v>969</v>
      </c>
      <c r="N44" s="2500">
        <v>267</v>
      </c>
      <c r="O44" s="280">
        <f t="shared" si="26"/>
        <v>27.554179566563469</v>
      </c>
      <c r="P44" s="2500">
        <v>702</v>
      </c>
      <c r="Q44" s="278">
        <f t="shared" si="27"/>
        <v>72.445820433436538</v>
      </c>
      <c r="R44" s="2504">
        <v>24769</v>
      </c>
      <c r="S44" s="2500">
        <v>7310</v>
      </c>
      <c r="T44" s="280">
        <f t="shared" si="22"/>
        <v>29.512697323266984</v>
      </c>
      <c r="U44" s="2500">
        <v>17459</v>
      </c>
      <c r="V44" s="278">
        <f t="shared" si="28"/>
        <v>70.487302676733009</v>
      </c>
      <c r="W44" s="2504">
        <v>94</v>
      </c>
      <c r="X44" s="2500">
        <v>15</v>
      </c>
      <c r="Y44" s="1083">
        <f t="shared" si="29"/>
        <v>15.957446808510639</v>
      </c>
      <c r="Z44" s="2500">
        <v>79</v>
      </c>
      <c r="AA44" s="278">
        <f t="shared" si="30"/>
        <v>84.042553191489361</v>
      </c>
    </row>
    <row r="45" spans="1:92" s="20" customFormat="1" ht="13.5" customHeight="1">
      <c r="B45" s="1317" t="s">
        <v>749</v>
      </c>
      <c r="C45" s="747">
        <v>25664</v>
      </c>
      <c r="D45" s="2505">
        <v>7580</v>
      </c>
      <c r="E45" s="2529">
        <f t="shared" si="31"/>
        <v>29.535536159601001</v>
      </c>
      <c r="F45" s="2502">
        <v>18084</v>
      </c>
      <c r="G45" s="2530">
        <f t="shared" si="23"/>
        <v>70.464463840399006</v>
      </c>
      <c r="H45" s="2505">
        <v>188</v>
      </c>
      <c r="I45" s="2531">
        <v>85</v>
      </c>
      <c r="J45" s="2535">
        <f t="shared" si="24"/>
        <v>45.212765957446813</v>
      </c>
      <c r="K45" s="2531">
        <v>103</v>
      </c>
      <c r="L45" s="2530">
        <f t="shared" si="25"/>
        <v>54.787234042553187</v>
      </c>
      <c r="M45" s="2505">
        <v>930</v>
      </c>
      <c r="N45" s="2531">
        <v>268</v>
      </c>
      <c r="O45" s="2532">
        <f t="shared" si="26"/>
        <v>28.817204301075268</v>
      </c>
      <c r="P45" s="2531">
        <v>662</v>
      </c>
      <c r="Q45" s="2530">
        <f t="shared" si="27"/>
        <v>71.182795698924721</v>
      </c>
      <c r="R45" s="2505">
        <v>24454</v>
      </c>
      <c r="S45" s="2531">
        <v>7212</v>
      </c>
      <c r="T45" s="2532">
        <f t="shared" si="22"/>
        <v>29.492107630653468</v>
      </c>
      <c r="U45" s="2531">
        <v>17242</v>
      </c>
      <c r="V45" s="2530">
        <f t="shared" si="28"/>
        <v>70.507892369346521</v>
      </c>
      <c r="W45" s="2505">
        <v>92</v>
      </c>
      <c r="X45" s="2531">
        <v>15</v>
      </c>
      <c r="Y45" s="2535">
        <f t="shared" si="29"/>
        <v>16.304347826086957</v>
      </c>
      <c r="Z45" s="2531">
        <v>77</v>
      </c>
      <c r="AA45" s="2530">
        <f t="shared" si="30"/>
        <v>83.695652173913047</v>
      </c>
    </row>
    <row r="46" spans="1:92" s="20" customFormat="1" ht="13.5" customHeight="1">
      <c r="B46" s="2528" t="s">
        <v>809</v>
      </c>
      <c r="C46" s="219">
        <f>SUM(D46,F46)</f>
        <v>25279</v>
      </c>
      <c r="D46" s="2504">
        <f t="shared" ref="D46:D53" si="32">SUM(I46,N46,S46,X46)</f>
        <v>7472</v>
      </c>
      <c r="E46" s="227">
        <f t="shared" si="31"/>
        <v>29.558131255192055</v>
      </c>
      <c r="F46" s="2501">
        <f t="shared" ref="F46:F52" si="33">SUM(K46,P46,U46,Z46)</f>
        <v>17807</v>
      </c>
      <c r="G46" s="278">
        <f t="shared" ref="G46" si="34">SUM(F46/C46*100)</f>
        <v>70.441868744807948</v>
      </c>
      <c r="H46" s="2504">
        <f t="shared" ref="H46:H53" si="35">SUM(I46,K46)</f>
        <v>186</v>
      </c>
      <c r="I46" s="2500">
        <v>85</v>
      </c>
      <c r="J46" s="1083">
        <f t="shared" ref="J46" si="36">SUM(I46/H46*100)</f>
        <v>45.698924731182792</v>
      </c>
      <c r="K46" s="2500">
        <v>101</v>
      </c>
      <c r="L46" s="278">
        <f t="shared" ref="L46" si="37">SUM(K46/H46*100)</f>
        <v>54.3010752688172</v>
      </c>
      <c r="M46" s="2504">
        <f t="shared" ref="M46:M53" si="38">SUM(N46,P46)</f>
        <v>921</v>
      </c>
      <c r="N46" s="2500">
        <v>264</v>
      </c>
      <c r="O46" s="280">
        <f t="shared" ref="O46" si="39">SUM(N46/M46*100)</f>
        <v>28.664495114006517</v>
      </c>
      <c r="P46" s="2500">
        <v>657</v>
      </c>
      <c r="Q46" s="278">
        <f t="shared" ref="Q46" si="40">SUM(P46/M46*100)</f>
        <v>71.335504885993487</v>
      </c>
      <c r="R46" s="2504">
        <f t="shared" ref="R46:R53" si="41">SUM(S46,U46)</f>
        <v>24085</v>
      </c>
      <c r="S46" s="2500">
        <v>7111</v>
      </c>
      <c r="T46" s="280">
        <f t="shared" ref="T46" si="42">SUM(S46/R46*100)</f>
        <v>29.524600373676563</v>
      </c>
      <c r="U46" s="2500">
        <v>16974</v>
      </c>
      <c r="V46" s="278">
        <f t="shared" ref="V46" si="43">SUM(U46/R46*100)</f>
        <v>70.475399626323437</v>
      </c>
      <c r="W46" s="2504">
        <f t="shared" ref="W46:W53" si="44">SUM(X46,Z46)</f>
        <v>87</v>
      </c>
      <c r="X46" s="2500">
        <v>12</v>
      </c>
      <c r="Y46" s="1083">
        <f t="shared" ref="Y46" si="45">SUM(X46/W46*100)</f>
        <v>13.793103448275861</v>
      </c>
      <c r="Z46" s="2500">
        <v>75</v>
      </c>
      <c r="AA46" s="278">
        <f t="shared" ref="AA46" si="46">SUM(Z46/W46*100)</f>
        <v>86.206896551724128</v>
      </c>
    </row>
    <row r="47" spans="1:92" s="20" customFormat="1" ht="13.5" customHeight="1">
      <c r="B47" s="218" t="s">
        <v>817</v>
      </c>
      <c r="C47" s="219">
        <f>SUM(D47,F47)</f>
        <v>25226</v>
      </c>
      <c r="D47" s="2504">
        <f t="shared" si="32"/>
        <v>7490</v>
      </c>
      <c r="E47" s="227">
        <f t="shared" si="31"/>
        <v>29.691588044081502</v>
      </c>
      <c r="F47" s="2501">
        <f t="shared" si="33"/>
        <v>17736</v>
      </c>
      <c r="G47" s="278">
        <f t="shared" ref="G47" si="47">SUM(F47/C47*100)</f>
        <v>70.308411955918487</v>
      </c>
      <c r="H47" s="2504">
        <f t="shared" si="35"/>
        <v>188</v>
      </c>
      <c r="I47" s="2500">
        <v>89</v>
      </c>
      <c r="J47" s="1083">
        <f t="shared" ref="J47" si="48">SUM(I47/H47*100)</f>
        <v>47.340425531914896</v>
      </c>
      <c r="K47" s="2500">
        <v>99</v>
      </c>
      <c r="L47" s="278">
        <f t="shared" ref="L47" si="49">SUM(K47/H47*100)</f>
        <v>52.659574468085104</v>
      </c>
      <c r="M47" s="2504">
        <f t="shared" si="38"/>
        <v>936</v>
      </c>
      <c r="N47" s="2500">
        <v>271</v>
      </c>
      <c r="O47" s="280">
        <f t="shared" ref="O47" si="50">SUM(N47/M47*100)</f>
        <v>28.952991452991455</v>
      </c>
      <c r="P47" s="2500">
        <v>665</v>
      </c>
      <c r="Q47" s="278">
        <f t="shared" ref="Q47" si="51">SUM(P47/M47*100)</f>
        <v>71.047008547008545</v>
      </c>
      <c r="R47" s="2504">
        <f t="shared" si="41"/>
        <v>24015</v>
      </c>
      <c r="S47" s="2500">
        <v>7118</v>
      </c>
      <c r="T47" s="280">
        <f t="shared" ref="T47" si="52">SUM(S47/R47*100)</f>
        <v>29.639808453050176</v>
      </c>
      <c r="U47" s="2500">
        <v>16897</v>
      </c>
      <c r="V47" s="278">
        <f t="shared" ref="V47" si="53">SUM(U47/R47*100)</f>
        <v>70.360191546949821</v>
      </c>
      <c r="W47" s="2504">
        <f t="shared" si="44"/>
        <v>87</v>
      </c>
      <c r="X47" s="2500">
        <v>12</v>
      </c>
      <c r="Y47" s="1083">
        <f t="shared" ref="Y47" si="54">SUM(X47/W47*100)</f>
        <v>13.793103448275861</v>
      </c>
      <c r="Z47" s="2500">
        <v>75</v>
      </c>
      <c r="AA47" s="278">
        <f t="shared" ref="AA47" si="55">SUM(Z47/W47*100)</f>
        <v>86.206896551724128</v>
      </c>
    </row>
    <row r="48" spans="1:92" s="20" customFormat="1" ht="13.5" customHeight="1">
      <c r="B48" s="218" t="s">
        <v>797</v>
      </c>
      <c r="C48" s="219">
        <f>SUM(D48,F48)</f>
        <v>25258</v>
      </c>
      <c r="D48" s="2504">
        <f t="shared" si="32"/>
        <v>7505</v>
      </c>
      <c r="E48" s="227">
        <f t="shared" ref="E48" si="56">SUM(D48/C48*100)</f>
        <v>29.713358143954387</v>
      </c>
      <c r="F48" s="2501">
        <f t="shared" si="33"/>
        <v>17753</v>
      </c>
      <c r="G48" s="278">
        <f t="shared" ref="G48" si="57">SUM(F48/C48*100)</f>
        <v>70.286641856045605</v>
      </c>
      <c r="H48" s="2504">
        <f t="shared" si="35"/>
        <v>188</v>
      </c>
      <c r="I48" s="2500">
        <v>90</v>
      </c>
      <c r="J48" s="1083">
        <f t="shared" ref="J48" si="58">SUM(I48/H48*100)</f>
        <v>47.872340425531917</v>
      </c>
      <c r="K48" s="2500">
        <v>98</v>
      </c>
      <c r="L48" s="278">
        <f t="shared" ref="L48" si="59">SUM(K48/H48*100)</f>
        <v>52.12765957446809</v>
      </c>
      <c r="M48" s="2504">
        <f t="shared" si="38"/>
        <v>956</v>
      </c>
      <c r="N48" s="2500">
        <v>282</v>
      </c>
      <c r="O48" s="280">
        <f t="shared" ref="O48" si="60">SUM(N48/M48*100)</f>
        <v>29.497907949790797</v>
      </c>
      <c r="P48" s="2500">
        <v>674</v>
      </c>
      <c r="Q48" s="278">
        <f t="shared" ref="Q48" si="61">SUM(P48/M48*100)</f>
        <v>70.502092050209214</v>
      </c>
      <c r="R48" s="2504">
        <f t="shared" si="41"/>
        <v>24027</v>
      </c>
      <c r="S48" s="2500">
        <v>7121</v>
      </c>
      <c r="T48" s="280">
        <f t="shared" ref="T48" si="62">SUM(S48/R48*100)</f>
        <v>29.637491155783081</v>
      </c>
      <c r="U48" s="2500">
        <v>16906</v>
      </c>
      <c r="V48" s="278">
        <f t="shared" ref="V48" si="63">SUM(U48/R48*100)</f>
        <v>70.362508844216919</v>
      </c>
      <c r="W48" s="2504">
        <f t="shared" si="44"/>
        <v>87</v>
      </c>
      <c r="X48" s="2500">
        <v>12</v>
      </c>
      <c r="Y48" s="1083">
        <f t="shared" ref="Y48" si="64">SUM(X48/W48*100)</f>
        <v>13.793103448275861</v>
      </c>
      <c r="Z48" s="2500">
        <v>75</v>
      </c>
      <c r="AA48" s="278">
        <f t="shared" ref="AA48" si="65">SUM(Z48/W48*100)</f>
        <v>86.206896551724128</v>
      </c>
    </row>
    <row r="49" spans="1:30" s="20" customFormat="1" ht="13.5" customHeight="1">
      <c r="B49" s="1317" t="s">
        <v>818</v>
      </c>
      <c r="C49" s="2538">
        <v>25052</v>
      </c>
      <c r="D49" s="2505">
        <f t="shared" si="32"/>
        <v>7442</v>
      </c>
      <c r="E49" s="2529">
        <f t="shared" ref="E49" si="66">SUM(D49/C49*100)</f>
        <v>29.706211080951622</v>
      </c>
      <c r="F49" s="2502">
        <f t="shared" si="33"/>
        <v>17610</v>
      </c>
      <c r="G49" s="2530">
        <f t="shared" ref="G49" si="67">SUM(F49/C49*100)</f>
        <v>70.293788919048382</v>
      </c>
      <c r="H49" s="2505">
        <f t="shared" si="35"/>
        <v>190</v>
      </c>
      <c r="I49" s="2531">
        <v>89</v>
      </c>
      <c r="J49" s="2535">
        <f t="shared" ref="J49:J53" si="68">SUM(I49/H49*100)</f>
        <v>46.842105263157897</v>
      </c>
      <c r="K49" s="2531">
        <v>101</v>
      </c>
      <c r="L49" s="2530">
        <f t="shared" ref="L49:L53" si="69">SUM(K49/H49*100)</f>
        <v>53.157894736842103</v>
      </c>
      <c r="M49" s="2505">
        <f t="shared" si="38"/>
        <v>960</v>
      </c>
      <c r="N49" s="2531">
        <v>281</v>
      </c>
      <c r="O49" s="2532">
        <f t="shared" ref="O49:O53" si="70">SUM(N49/M49*100)</f>
        <v>29.270833333333336</v>
      </c>
      <c r="P49" s="2531">
        <v>679</v>
      </c>
      <c r="Q49" s="2530">
        <f t="shared" ref="Q49:Q53" si="71">SUM(P49/M49*100)</f>
        <v>70.729166666666671</v>
      </c>
      <c r="R49" s="2505">
        <f t="shared" si="41"/>
        <v>23819</v>
      </c>
      <c r="S49" s="2531">
        <v>7060</v>
      </c>
      <c r="T49" s="2532">
        <f t="shared" ref="T49:T53" si="72">SUM(S49/R49*100)</f>
        <v>29.640203199126745</v>
      </c>
      <c r="U49" s="2531">
        <v>16759</v>
      </c>
      <c r="V49" s="2530">
        <f t="shared" ref="V49:V53" si="73">SUM(U49/R49*100)</f>
        <v>70.359796800873255</v>
      </c>
      <c r="W49" s="2505">
        <f t="shared" si="44"/>
        <v>83</v>
      </c>
      <c r="X49" s="2531">
        <v>12</v>
      </c>
      <c r="Y49" s="2535">
        <f t="shared" ref="Y49:Y53" si="74">SUM(X49/W49*100)</f>
        <v>14.457831325301203</v>
      </c>
      <c r="Z49" s="2531">
        <v>71</v>
      </c>
      <c r="AA49" s="2530">
        <f t="shared" ref="AA49:AA53" si="75">SUM(Z49/W49*100)</f>
        <v>85.542168674698786</v>
      </c>
    </row>
    <row r="50" spans="1:30" s="20" customFormat="1" ht="13.5" customHeight="1">
      <c r="B50" s="218" t="s">
        <v>866</v>
      </c>
      <c r="C50" s="219">
        <f>SUM(D50,F50)</f>
        <v>24842</v>
      </c>
      <c r="D50" s="2504">
        <f t="shared" si="32"/>
        <v>7376</v>
      </c>
      <c r="E50" s="227">
        <f t="shared" ref="E50:E53" si="76">SUM(D50/C50*100)</f>
        <v>29.691651235810323</v>
      </c>
      <c r="F50" s="2501">
        <f t="shared" si="33"/>
        <v>17466</v>
      </c>
      <c r="G50" s="278">
        <f t="shared" ref="G50:G53" si="77">SUM(F50/C50*100)</f>
        <v>70.308348764189674</v>
      </c>
      <c r="H50" s="2504">
        <f t="shared" si="35"/>
        <v>194</v>
      </c>
      <c r="I50" s="2500">
        <v>92</v>
      </c>
      <c r="J50" s="1083">
        <f t="shared" si="68"/>
        <v>47.422680412371129</v>
      </c>
      <c r="K50" s="2500">
        <v>102</v>
      </c>
      <c r="L50" s="278">
        <f t="shared" si="69"/>
        <v>52.577319587628871</v>
      </c>
      <c r="M50" s="2504">
        <f t="shared" si="38"/>
        <v>961</v>
      </c>
      <c r="N50" s="2500">
        <v>280</v>
      </c>
      <c r="O50" s="280">
        <f t="shared" si="70"/>
        <v>29.136316337148806</v>
      </c>
      <c r="P50" s="2500">
        <v>681</v>
      </c>
      <c r="Q50" s="278">
        <f t="shared" si="71"/>
        <v>70.863683662851201</v>
      </c>
      <c r="R50" s="2504">
        <f t="shared" si="41"/>
        <v>23607</v>
      </c>
      <c r="S50" s="2500">
        <v>6993</v>
      </c>
      <c r="T50" s="280">
        <f t="shared" si="72"/>
        <v>29.622569576820435</v>
      </c>
      <c r="U50" s="2500">
        <v>16614</v>
      </c>
      <c r="V50" s="278">
        <f t="shared" si="73"/>
        <v>70.377430423179561</v>
      </c>
      <c r="W50" s="2504">
        <f t="shared" si="44"/>
        <v>80</v>
      </c>
      <c r="X50" s="2500">
        <v>11</v>
      </c>
      <c r="Y50" s="1083">
        <f t="shared" si="74"/>
        <v>13.750000000000002</v>
      </c>
      <c r="Z50" s="2500">
        <v>69</v>
      </c>
      <c r="AA50" s="278">
        <f t="shared" si="75"/>
        <v>86.25</v>
      </c>
    </row>
    <row r="51" spans="1:30" s="20" customFormat="1" ht="13.5" customHeight="1">
      <c r="B51" s="218" t="s">
        <v>873</v>
      </c>
      <c r="C51" s="219">
        <f>SUM(D51,F51)</f>
        <v>24839</v>
      </c>
      <c r="D51" s="2504">
        <f t="shared" si="32"/>
        <v>7397</v>
      </c>
      <c r="E51" s="227">
        <f t="shared" si="76"/>
        <v>29.779781794758243</v>
      </c>
      <c r="F51" s="2501">
        <f t="shared" si="33"/>
        <v>17442</v>
      </c>
      <c r="G51" s="278">
        <f t="shared" si="77"/>
        <v>70.220218205241764</v>
      </c>
      <c r="H51" s="2504">
        <f t="shared" si="35"/>
        <v>192</v>
      </c>
      <c r="I51" s="2500">
        <v>91</v>
      </c>
      <c r="J51" s="1083">
        <f t="shared" si="68"/>
        <v>47.395833333333329</v>
      </c>
      <c r="K51" s="2500">
        <v>101</v>
      </c>
      <c r="L51" s="278">
        <f t="shared" si="69"/>
        <v>52.604166666666664</v>
      </c>
      <c r="M51" s="2504">
        <f t="shared" si="38"/>
        <v>974</v>
      </c>
      <c r="N51" s="2500">
        <v>279</v>
      </c>
      <c r="O51" s="280">
        <f t="shared" si="70"/>
        <v>28.644763860369611</v>
      </c>
      <c r="P51" s="2500">
        <v>695</v>
      </c>
      <c r="Q51" s="278">
        <f t="shared" si="71"/>
        <v>71.355236139630378</v>
      </c>
      <c r="R51" s="2504">
        <f t="shared" si="41"/>
        <v>23603</v>
      </c>
      <c r="S51" s="2500">
        <v>7016</v>
      </c>
      <c r="T51" s="280">
        <f t="shared" si="72"/>
        <v>29.725034953183915</v>
      </c>
      <c r="U51" s="2500">
        <v>16587</v>
      </c>
      <c r="V51" s="278">
        <f t="shared" si="73"/>
        <v>70.274965046816078</v>
      </c>
      <c r="W51" s="2504">
        <f t="shared" si="44"/>
        <v>70</v>
      </c>
      <c r="X51" s="2500">
        <v>11</v>
      </c>
      <c r="Y51" s="1083">
        <f t="shared" si="74"/>
        <v>15.714285714285714</v>
      </c>
      <c r="Z51" s="2500">
        <v>59</v>
      </c>
      <c r="AA51" s="278">
        <f t="shared" si="75"/>
        <v>84.285714285714292</v>
      </c>
    </row>
    <row r="52" spans="1:30" s="20" customFormat="1" ht="13.5" customHeight="1">
      <c r="B52" s="218" t="s">
        <v>860</v>
      </c>
      <c r="C52" s="219">
        <f>SUM(D52,F52)</f>
        <v>24782</v>
      </c>
      <c r="D52" s="2504">
        <f t="shared" si="32"/>
        <v>7405</v>
      </c>
      <c r="E52" s="227">
        <f t="shared" si="76"/>
        <v>29.880558469857156</v>
      </c>
      <c r="F52" s="2501">
        <f t="shared" si="33"/>
        <v>17377</v>
      </c>
      <c r="G52" s="278">
        <f t="shared" si="77"/>
        <v>70.119441530142851</v>
      </c>
      <c r="H52" s="2504">
        <f t="shared" si="35"/>
        <v>196</v>
      </c>
      <c r="I52" s="2500">
        <v>94</v>
      </c>
      <c r="J52" s="280">
        <f t="shared" si="68"/>
        <v>47.959183673469383</v>
      </c>
      <c r="K52" s="2500">
        <v>102</v>
      </c>
      <c r="L52" s="278">
        <f t="shared" si="69"/>
        <v>52.040816326530617</v>
      </c>
      <c r="M52" s="126">
        <f t="shared" si="38"/>
        <v>974</v>
      </c>
      <c r="N52" s="2500">
        <v>281</v>
      </c>
      <c r="O52" s="280">
        <f t="shared" si="70"/>
        <v>28.850102669404514</v>
      </c>
      <c r="P52" s="2500">
        <v>693</v>
      </c>
      <c r="Q52" s="278">
        <f t="shared" si="71"/>
        <v>71.149897330595479</v>
      </c>
      <c r="R52" s="126">
        <f t="shared" si="41"/>
        <v>23546</v>
      </c>
      <c r="S52" s="2500">
        <v>7019</v>
      </c>
      <c r="T52" s="280">
        <f t="shared" si="72"/>
        <v>29.809734137433107</v>
      </c>
      <c r="U52" s="2500">
        <v>16527</v>
      </c>
      <c r="V52" s="278">
        <f t="shared" si="73"/>
        <v>70.190265862566889</v>
      </c>
      <c r="W52" s="126">
        <f t="shared" si="44"/>
        <v>66</v>
      </c>
      <c r="X52" s="2500">
        <v>11</v>
      </c>
      <c r="Y52" s="280">
        <f t="shared" si="74"/>
        <v>16.666666666666664</v>
      </c>
      <c r="Z52" s="2500">
        <v>55</v>
      </c>
      <c r="AA52" s="278">
        <f t="shared" si="75"/>
        <v>83.333333333333343</v>
      </c>
    </row>
    <row r="53" spans="1:30" s="20" customFormat="1" ht="13.5" customHeight="1">
      <c r="B53" s="1317" t="s">
        <v>874</v>
      </c>
      <c r="C53" s="747">
        <f>SUM(D53,F53)</f>
        <v>24457</v>
      </c>
      <c r="D53" s="2738">
        <f t="shared" si="32"/>
        <v>7291</v>
      </c>
      <c r="E53" s="2529">
        <f t="shared" si="76"/>
        <v>29.811505908328904</v>
      </c>
      <c r="F53" s="2737">
        <f>SUM(K53,P53,U53,Z53)</f>
        <v>17166</v>
      </c>
      <c r="G53" s="2530">
        <f t="shared" si="77"/>
        <v>70.188494091671089</v>
      </c>
      <c r="H53" s="2738">
        <f t="shared" si="35"/>
        <v>194</v>
      </c>
      <c r="I53" s="2531">
        <v>93</v>
      </c>
      <c r="J53" s="2535">
        <f t="shared" si="68"/>
        <v>47.938144329896907</v>
      </c>
      <c r="K53" s="2531">
        <v>101</v>
      </c>
      <c r="L53" s="2530">
        <f t="shared" si="69"/>
        <v>52.0618556701031</v>
      </c>
      <c r="M53" s="2738">
        <f t="shared" si="38"/>
        <v>966</v>
      </c>
      <c r="N53" s="2531">
        <v>278</v>
      </c>
      <c r="O53" s="2532">
        <f t="shared" si="70"/>
        <v>28.778467908902694</v>
      </c>
      <c r="P53" s="2531">
        <v>688</v>
      </c>
      <c r="Q53" s="2530">
        <f t="shared" si="71"/>
        <v>71.221532091097302</v>
      </c>
      <c r="R53" s="2738">
        <f t="shared" si="41"/>
        <v>23238</v>
      </c>
      <c r="S53" s="2531">
        <v>6909</v>
      </c>
      <c r="T53" s="2532">
        <f t="shared" si="72"/>
        <v>29.731474309320937</v>
      </c>
      <c r="U53" s="2531">
        <v>16329</v>
      </c>
      <c r="V53" s="2530">
        <f t="shared" si="73"/>
        <v>70.268525690679056</v>
      </c>
      <c r="W53" s="2738">
        <f t="shared" si="44"/>
        <v>59</v>
      </c>
      <c r="X53" s="2531">
        <v>11</v>
      </c>
      <c r="Y53" s="2535">
        <f t="shared" si="74"/>
        <v>18.64406779661017</v>
      </c>
      <c r="Z53" s="2531">
        <v>48</v>
      </c>
      <c r="AA53" s="2530">
        <f t="shared" si="75"/>
        <v>81.355932203389841</v>
      </c>
    </row>
    <row r="54" spans="1:30" s="20" customFormat="1">
      <c r="B54" s="534" t="s">
        <v>912</v>
      </c>
      <c r="C54" s="219">
        <v>24329</v>
      </c>
      <c r="D54" s="2520">
        <f t="shared" ref="D54:D59" si="78">SUM(I54,N54,S54,X54)</f>
        <v>7239</v>
      </c>
      <c r="E54" s="2938">
        <f t="shared" ref="E54:E57" si="79">SUM(D54/C54*100)</f>
        <v>29.754613835340539</v>
      </c>
      <c r="F54" s="2412">
        <f t="shared" ref="F54:F59" si="80">SUM(K54,P54,U54,Z54)</f>
        <v>17090</v>
      </c>
      <c r="G54" s="2537">
        <f t="shared" ref="G54:G58" si="81">SUM(F54/C54*100)</f>
        <v>70.245386164659465</v>
      </c>
      <c r="H54" s="2410">
        <f t="shared" ref="H54:H59" si="82">I54+K54</f>
        <v>193</v>
      </c>
      <c r="I54" s="2412">
        <v>90</v>
      </c>
      <c r="J54" s="2939">
        <f t="shared" ref="J54:J59" si="83">SUM(I54/H54*100)</f>
        <v>46.632124352331608</v>
      </c>
      <c r="K54" s="2412">
        <v>103</v>
      </c>
      <c r="L54" s="2537">
        <f t="shared" ref="L54:L59" si="84">SUM(K54/H54*100)</f>
        <v>53.367875647668392</v>
      </c>
      <c r="M54" s="2520">
        <f t="shared" ref="M54:M59" si="85">SUM(N54,P54)</f>
        <v>973</v>
      </c>
      <c r="N54" s="2412">
        <v>279</v>
      </c>
      <c r="O54" s="2940">
        <f t="shared" ref="O54:O59" si="86">SUM(N54/M54*100)</f>
        <v>28.674203494347378</v>
      </c>
      <c r="P54" s="2412">
        <v>694</v>
      </c>
      <c r="Q54" s="2537">
        <f t="shared" ref="Q54:Q59" si="87">SUM(P54/M54*100)</f>
        <v>71.325796505652619</v>
      </c>
      <c r="R54" s="2520">
        <f t="shared" ref="R54:R59" si="88">SUM(S54,U54)</f>
        <v>23106</v>
      </c>
      <c r="S54" s="2412">
        <v>6859</v>
      </c>
      <c r="T54" s="2940">
        <f t="shared" ref="T54:T59" si="89">SUM(S54/R54*100)</f>
        <v>29.684930321128711</v>
      </c>
      <c r="U54" s="2412">
        <v>16247</v>
      </c>
      <c r="V54" s="2537">
        <f t="shared" ref="V54:V59" si="90">SUM(U54/R54*100)</f>
        <v>70.315069678871282</v>
      </c>
      <c r="W54" s="2520">
        <f t="shared" ref="W54:W59" si="91">SUM(X54,Z54)</f>
        <v>57</v>
      </c>
      <c r="X54" s="2412">
        <v>11</v>
      </c>
      <c r="Y54" s="2939">
        <f t="shared" ref="Y54:Y59" si="92">SUM(X54/W54*100)</f>
        <v>19.298245614035086</v>
      </c>
      <c r="Z54" s="2412">
        <v>46</v>
      </c>
      <c r="AA54" s="2537">
        <f t="shared" ref="AA54:AA59" si="93">SUM(Z54/W54*100)</f>
        <v>80.701754385964904</v>
      </c>
    </row>
    <row r="55" spans="1:30" s="20" customFormat="1">
      <c r="B55" s="534" t="s">
        <v>916</v>
      </c>
      <c r="C55" s="219">
        <v>24370</v>
      </c>
      <c r="D55" s="2932">
        <f t="shared" si="78"/>
        <v>7258</v>
      </c>
      <c r="E55" s="227">
        <f t="shared" si="79"/>
        <v>29.782519491177677</v>
      </c>
      <c r="F55" s="2928">
        <f t="shared" si="80"/>
        <v>17112</v>
      </c>
      <c r="G55" s="278">
        <f t="shared" si="81"/>
        <v>70.217480508822334</v>
      </c>
      <c r="H55" s="2932">
        <f t="shared" si="82"/>
        <v>201</v>
      </c>
      <c r="I55" s="2927">
        <v>94</v>
      </c>
      <c r="J55" s="1083">
        <f t="shared" si="83"/>
        <v>46.766169154228855</v>
      </c>
      <c r="K55" s="2927">
        <v>107</v>
      </c>
      <c r="L55" s="278">
        <f t="shared" si="84"/>
        <v>53.233830845771145</v>
      </c>
      <c r="M55" s="2932">
        <f t="shared" si="85"/>
        <v>975</v>
      </c>
      <c r="N55" s="2927">
        <v>280</v>
      </c>
      <c r="O55" s="280">
        <f t="shared" si="86"/>
        <v>28.717948717948715</v>
      </c>
      <c r="P55" s="2927">
        <v>695</v>
      </c>
      <c r="Q55" s="278">
        <f t="shared" si="87"/>
        <v>71.282051282051285</v>
      </c>
      <c r="R55" s="2932">
        <f t="shared" si="88"/>
        <v>23141</v>
      </c>
      <c r="S55" s="2927">
        <v>6873</v>
      </c>
      <c r="T55" s="280">
        <f t="shared" si="89"/>
        <v>29.700531524134654</v>
      </c>
      <c r="U55" s="2927">
        <v>16268</v>
      </c>
      <c r="V55" s="278">
        <f t="shared" si="90"/>
        <v>70.299468475865339</v>
      </c>
      <c r="W55" s="2932">
        <f t="shared" si="91"/>
        <v>53</v>
      </c>
      <c r="X55" s="2927">
        <v>11</v>
      </c>
      <c r="Y55" s="1083">
        <f t="shared" si="92"/>
        <v>20.754716981132077</v>
      </c>
      <c r="Z55" s="2927">
        <v>42</v>
      </c>
      <c r="AA55" s="278">
        <f t="shared" si="93"/>
        <v>79.245283018867923</v>
      </c>
    </row>
    <row r="56" spans="1:30" s="20" customFormat="1">
      <c r="B56" s="534" t="s">
        <v>934</v>
      </c>
      <c r="C56" s="219">
        <v>24364</v>
      </c>
      <c r="D56" s="2932">
        <f t="shared" si="78"/>
        <v>7272</v>
      </c>
      <c r="E56" s="227">
        <f>SUM(D56/C56*100)</f>
        <v>29.847315711705797</v>
      </c>
      <c r="F56" s="2928">
        <f>SUM(K56,P56,U56,Z56)</f>
        <v>17092</v>
      </c>
      <c r="G56" s="278">
        <f t="shared" si="81"/>
        <v>70.152684288294211</v>
      </c>
      <c r="H56" s="2932">
        <f t="shared" si="82"/>
        <v>201</v>
      </c>
      <c r="I56" s="2927">
        <v>95</v>
      </c>
      <c r="J56" s="1083">
        <f t="shared" si="83"/>
        <v>47.263681592039802</v>
      </c>
      <c r="K56" s="2927">
        <v>106</v>
      </c>
      <c r="L56" s="278">
        <f t="shared" si="84"/>
        <v>52.736318407960205</v>
      </c>
      <c r="M56" s="126">
        <f t="shared" si="85"/>
        <v>986</v>
      </c>
      <c r="N56" s="2927">
        <v>283</v>
      </c>
      <c r="O56" s="280">
        <f t="shared" si="86"/>
        <v>28.701825557809329</v>
      </c>
      <c r="P56" s="2927">
        <v>703</v>
      </c>
      <c r="Q56" s="278">
        <f t="shared" si="87"/>
        <v>71.298174442190671</v>
      </c>
      <c r="R56" s="126">
        <f t="shared" si="88"/>
        <v>23124</v>
      </c>
      <c r="S56" s="2927">
        <v>6883</v>
      </c>
      <c r="T56" s="280">
        <f t="shared" si="89"/>
        <v>29.765611485902095</v>
      </c>
      <c r="U56" s="2927">
        <v>16241</v>
      </c>
      <c r="V56" s="278">
        <f t="shared" si="90"/>
        <v>70.234388514097915</v>
      </c>
      <c r="W56" s="126">
        <f t="shared" si="91"/>
        <v>53</v>
      </c>
      <c r="X56" s="2927">
        <v>11</v>
      </c>
      <c r="Y56" s="280">
        <f t="shared" si="92"/>
        <v>20.754716981132077</v>
      </c>
      <c r="Z56" s="2927">
        <v>42</v>
      </c>
      <c r="AA56" s="278">
        <f t="shared" si="93"/>
        <v>79.245283018867923</v>
      </c>
    </row>
    <row r="57" spans="1:30" s="20" customFormat="1">
      <c r="B57" s="1317" t="s">
        <v>935</v>
      </c>
      <c r="C57" s="2538">
        <v>24252</v>
      </c>
      <c r="D57" s="2933">
        <f t="shared" si="78"/>
        <v>7262</v>
      </c>
      <c r="E57" s="2529">
        <f t="shared" si="79"/>
        <v>29.943922150750453</v>
      </c>
      <c r="F57" s="2929">
        <f t="shared" si="80"/>
        <v>16990</v>
      </c>
      <c r="G57" s="2530">
        <f t="shared" si="81"/>
        <v>70.056077849249547</v>
      </c>
      <c r="H57" s="2933">
        <f t="shared" si="82"/>
        <v>201</v>
      </c>
      <c r="I57" s="2531">
        <v>96</v>
      </c>
      <c r="J57" s="2535">
        <f t="shared" si="83"/>
        <v>47.761194029850742</v>
      </c>
      <c r="K57" s="3304">
        <v>105</v>
      </c>
      <c r="L57" s="2530">
        <f t="shared" si="84"/>
        <v>52.238805970149251</v>
      </c>
      <c r="M57" s="132">
        <f t="shared" si="85"/>
        <v>994</v>
      </c>
      <c r="N57" s="2531">
        <v>287</v>
      </c>
      <c r="O57" s="2532">
        <f t="shared" si="86"/>
        <v>28.87323943661972</v>
      </c>
      <c r="P57" s="2531">
        <v>707</v>
      </c>
      <c r="Q57" s="2530">
        <f t="shared" si="87"/>
        <v>71.126760563380287</v>
      </c>
      <c r="R57" s="132">
        <f t="shared" si="88"/>
        <v>23004</v>
      </c>
      <c r="S57" s="2531">
        <v>6868</v>
      </c>
      <c r="T57" s="2532">
        <f t="shared" si="89"/>
        <v>29.855677273517649</v>
      </c>
      <c r="U57" s="2531">
        <v>16136</v>
      </c>
      <c r="V57" s="2530">
        <f t="shared" si="90"/>
        <v>70.144322726482358</v>
      </c>
      <c r="W57" s="132">
        <f t="shared" si="91"/>
        <v>53</v>
      </c>
      <c r="X57" s="2531">
        <v>11</v>
      </c>
      <c r="Y57" s="2532">
        <f t="shared" si="92"/>
        <v>20.754716981132077</v>
      </c>
      <c r="Z57" s="2531">
        <v>42</v>
      </c>
      <c r="AA57" s="2530">
        <f t="shared" si="93"/>
        <v>79.245283018867923</v>
      </c>
    </row>
    <row r="58" spans="1:30" s="20" customFormat="1">
      <c r="B58" s="534" t="s">
        <v>936</v>
      </c>
      <c r="C58" s="219">
        <v>24255</v>
      </c>
      <c r="D58" s="2932">
        <f t="shared" si="78"/>
        <v>7262</v>
      </c>
      <c r="E58" s="227">
        <f t="shared" ref="E58:E63" si="94">SUM(D58/C58*100)</f>
        <v>29.940218511647082</v>
      </c>
      <c r="F58" s="2928">
        <f t="shared" si="80"/>
        <v>16993</v>
      </c>
      <c r="G58" s="278">
        <f t="shared" si="81"/>
        <v>70.059781488352911</v>
      </c>
      <c r="H58" s="2932">
        <f t="shared" si="82"/>
        <v>206</v>
      </c>
      <c r="I58" s="3347">
        <v>98</v>
      </c>
      <c r="J58" s="3367">
        <f t="shared" si="83"/>
        <v>47.572815533980581</v>
      </c>
      <c r="K58" s="3303">
        <v>108</v>
      </c>
      <c r="L58" s="278">
        <f t="shared" si="84"/>
        <v>52.427184466019419</v>
      </c>
      <c r="M58" s="126">
        <f t="shared" si="85"/>
        <v>1009</v>
      </c>
      <c r="N58" s="2927">
        <v>296</v>
      </c>
      <c r="O58" s="280">
        <f t="shared" si="86"/>
        <v>29.335976214073341</v>
      </c>
      <c r="P58" s="2927">
        <v>713</v>
      </c>
      <c r="Q58" s="278">
        <f t="shared" si="87"/>
        <v>70.664023785926659</v>
      </c>
      <c r="R58" s="126">
        <f t="shared" si="88"/>
        <v>22988</v>
      </c>
      <c r="S58" s="2927">
        <v>6857</v>
      </c>
      <c r="T58" s="280">
        <f t="shared" si="89"/>
        <v>29.828606229337044</v>
      </c>
      <c r="U58" s="2927">
        <v>16131</v>
      </c>
      <c r="V58" s="278">
        <f t="shared" si="90"/>
        <v>70.171393770662959</v>
      </c>
      <c r="W58" s="126">
        <f t="shared" si="91"/>
        <v>52</v>
      </c>
      <c r="X58" s="2927">
        <v>11</v>
      </c>
      <c r="Y58" s="280">
        <f t="shared" si="92"/>
        <v>21.153846153846153</v>
      </c>
      <c r="Z58" s="2927">
        <v>41</v>
      </c>
      <c r="AA58" s="278">
        <f t="shared" si="93"/>
        <v>78.84615384615384</v>
      </c>
    </row>
    <row r="59" spans="1:30" s="20" customFormat="1">
      <c r="B59" s="534" t="s">
        <v>962</v>
      </c>
      <c r="C59" s="219">
        <v>24348</v>
      </c>
      <c r="D59" s="3175">
        <f t="shared" si="78"/>
        <v>7297</v>
      </c>
      <c r="E59" s="227">
        <f t="shared" si="94"/>
        <v>29.969607359947432</v>
      </c>
      <c r="F59" s="3174">
        <f t="shared" si="80"/>
        <v>17051</v>
      </c>
      <c r="G59" s="278">
        <f>SUM(F59/C59*100)</f>
        <v>70.030392640052568</v>
      </c>
      <c r="H59" s="3175">
        <f t="shared" si="82"/>
        <v>205</v>
      </c>
      <c r="I59" s="3302">
        <v>96</v>
      </c>
      <c r="J59" s="280">
        <f t="shared" si="83"/>
        <v>46.829268292682933</v>
      </c>
      <c r="K59" s="3303">
        <v>109</v>
      </c>
      <c r="L59" s="278">
        <f t="shared" si="84"/>
        <v>53.170731707317074</v>
      </c>
      <c r="M59" s="3175">
        <f t="shared" si="85"/>
        <v>1031</v>
      </c>
      <c r="N59" s="3173">
        <v>300</v>
      </c>
      <c r="O59" s="280">
        <f t="shared" si="86"/>
        <v>29.097963142580021</v>
      </c>
      <c r="P59" s="3173">
        <v>731</v>
      </c>
      <c r="Q59" s="278">
        <f t="shared" si="87"/>
        <v>70.902036857419986</v>
      </c>
      <c r="R59" s="3175">
        <f t="shared" si="88"/>
        <v>23060</v>
      </c>
      <c r="S59" s="3173">
        <v>6890</v>
      </c>
      <c r="T59" s="280">
        <f t="shared" si="89"/>
        <v>29.878577623590637</v>
      </c>
      <c r="U59" s="3173">
        <v>16170</v>
      </c>
      <c r="V59" s="278">
        <f t="shared" si="90"/>
        <v>70.12142237640937</v>
      </c>
      <c r="W59" s="3175">
        <f t="shared" si="91"/>
        <v>52</v>
      </c>
      <c r="X59" s="3173">
        <v>11</v>
      </c>
      <c r="Y59" s="1083">
        <f t="shared" si="92"/>
        <v>21.153846153846153</v>
      </c>
      <c r="Z59" s="3173">
        <v>41</v>
      </c>
      <c r="AA59" s="278">
        <f t="shared" si="93"/>
        <v>78.84615384615384</v>
      </c>
    </row>
    <row r="60" spans="1:30" s="20" customFormat="1">
      <c r="B60" s="534" t="s">
        <v>981</v>
      </c>
      <c r="C60" s="219">
        <v>24366</v>
      </c>
      <c r="D60" s="3432">
        <v>7314</v>
      </c>
      <c r="E60" s="3433">
        <f t="shared" si="94"/>
        <v>30.017237133710911</v>
      </c>
      <c r="F60" s="3303">
        <v>17052</v>
      </c>
      <c r="G60" s="278">
        <f>SUM(F60/C60*100)</f>
        <v>69.982762866289093</v>
      </c>
      <c r="H60" s="3311">
        <v>209</v>
      </c>
      <c r="I60" s="3302">
        <v>98</v>
      </c>
      <c r="J60" s="280">
        <f t="shared" ref="J60:J61" si="95">SUM(I60/H60*100)</f>
        <v>46.889952153110045</v>
      </c>
      <c r="K60" s="3303">
        <v>111</v>
      </c>
      <c r="L60" s="278">
        <f t="shared" ref="L60:L61" si="96">SUM(K60/H60*100)</f>
        <v>53.110047846889955</v>
      </c>
      <c r="M60" s="126">
        <v>1044</v>
      </c>
      <c r="N60" s="3302">
        <v>307</v>
      </c>
      <c r="O60" s="280">
        <f t="shared" ref="O60:O61" si="97">SUM(N60/M60*100)</f>
        <v>29.406130268199231</v>
      </c>
      <c r="P60" s="3302">
        <v>737</v>
      </c>
      <c r="Q60" s="278">
        <f t="shared" ref="Q60:Q61" si="98">SUM(P60/M60*100)</f>
        <v>70.593869731800766</v>
      </c>
      <c r="R60" s="126">
        <v>23062</v>
      </c>
      <c r="S60" s="3302">
        <v>6898</v>
      </c>
      <c r="T60" s="280">
        <f t="shared" ref="T60:T61" si="99">SUM(S60/R60*100)</f>
        <v>29.910675570202066</v>
      </c>
      <c r="U60" s="3302">
        <v>16164</v>
      </c>
      <c r="V60" s="278">
        <f t="shared" ref="V60:V61" si="100">SUM(U60/R60*100)</f>
        <v>70.089324429797941</v>
      </c>
      <c r="W60" s="126">
        <v>51</v>
      </c>
      <c r="X60" s="3302">
        <v>11</v>
      </c>
      <c r="Y60" s="280">
        <f t="shared" ref="Y60:Y61" si="101">SUM(X60/W60*100)</f>
        <v>21.568627450980394</v>
      </c>
      <c r="Z60" s="3302">
        <v>40</v>
      </c>
      <c r="AA60" s="278">
        <f t="shared" ref="AA60:AA61" si="102">SUM(Z60/W60*100)</f>
        <v>78.431372549019613</v>
      </c>
      <c r="AC60" s="217"/>
      <c r="AD60" s="217"/>
    </row>
    <row r="61" spans="1:30" s="20" customFormat="1">
      <c r="B61" s="1317" t="s">
        <v>1000</v>
      </c>
      <c r="C61" s="2538">
        <v>24277</v>
      </c>
      <c r="D61" s="3473">
        <v>7293</v>
      </c>
      <c r="E61" s="2529">
        <f t="shared" si="94"/>
        <v>30.040779338468511</v>
      </c>
      <c r="F61" s="3469">
        <v>16984</v>
      </c>
      <c r="G61" s="2530">
        <f>SUM(F61/C61*100)</f>
        <v>69.959220661531489</v>
      </c>
      <c r="H61" s="3473">
        <v>215</v>
      </c>
      <c r="I61" s="2531">
        <v>102</v>
      </c>
      <c r="J61" s="2535">
        <f t="shared" si="95"/>
        <v>47.441860465116278</v>
      </c>
      <c r="K61" s="3468">
        <v>113</v>
      </c>
      <c r="L61" s="2530">
        <f t="shared" si="96"/>
        <v>52.558139534883722</v>
      </c>
      <c r="M61" s="132">
        <v>1046</v>
      </c>
      <c r="N61" s="2531">
        <v>307</v>
      </c>
      <c r="O61" s="2532">
        <f t="shared" si="97"/>
        <v>29.349904397705544</v>
      </c>
      <c r="P61" s="2531">
        <v>739</v>
      </c>
      <c r="Q61" s="2530">
        <f t="shared" si="98"/>
        <v>70.650095602294456</v>
      </c>
      <c r="R61" s="132">
        <v>22966</v>
      </c>
      <c r="S61" s="2531">
        <v>6873</v>
      </c>
      <c r="T61" s="2532">
        <f t="shared" si="99"/>
        <v>29.926848384568494</v>
      </c>
      <c r="U61" s="2531">
        <v>16093</v>
      </c>
      <c r="V61" s="2530">
        <f t="shared" si="100"/>
        <v>70.073151615431499</v>
      </c>
      <c r="W61" s="132">
        <v>50</v>
      </c>
      <c r="X61" s="2531">
        <v>11</v>
      </c>
      <c r="Y61" s="2532">
        <f t="shared" si="101"/>
        <v>22</v>
      </c>
      <c r="Z61" s="2531">
        <v>39</v>
      </c>
      <c r="AA61" s="2530">
        <f t="shared" si="102"/>
        <v>78</v>
      </c>
    </row>
    <row r="62" spans="1:30" s="2154" customFormat="1">
      <c r="B62" s="534" t="s">
        <v>1009</v>
      </c>
      <c r="C62" s="219">
        <v>24186</v>
      </c>
      <c r="D62" s="3432">
        <v>7251</v>
      </c>
      <c r="E62" s="3433">
        <f t="shared" si="94"/>
        <v>29.980153807988092</v>
      </c>
      <c r="F62" s="3962">
        <v>16953</v>
      </c>
      <c r="G62" s="278">
        <f>SUM(F62/C62*100)</f>
        <v>70.094269412056562</v>
      </c>
      <c r="H62" s="3963">
        <v>220</v>
      </c>
      <c r="I62" s="3961">
        <v>104</v>
      </c>
      <c r="J62" s="280">
        <f t="shared" ref="J62" si="103">SUM(I62/H62*100)</f>
        <v>47.272727272727273</v>
      </c>
      <c r="K62" s="3962">
        <v>116</v>
      </c>
      <c r="L62" s="278">
        <f t="shared" ref="L62" si="104">SUM(K62/H62*100)</f>
        <v>52.72727272727272</v>
      </c>
      <c r="M62" s="126">
        <v>1053</v>
      </c>
      <c r="N62" s="3961">
        <v>306</v>
      </c>
      <c r="O62" s="280">
        <f t="shared" ref="O62" si="105">SUM(N62/M62*100)</f>
        <v>29.059829059829063</v>
      </c>
      <c r="P62" s="3961">
        <v>747</v>
      </c>
      <c r="Q62" s="278">
        <f t="shared" ref="Q62" si="106">SUM(P62/M62*100)</f>
        <v>70.940170940170944</v>
      </c>
      <c r="R62" s="126">
        <v>22865</v>
      </c>
      <c r="S62" s="3961">
        <v>6832</v>
      </c>
      <c r="T62" s="280">
        <f t="shared" ref="T62" si="107">SUM(S62/R62*100)</f>
        <v>29.879728843210145</v>
      </c>
      <c r="U62" s="3961">
        <v>16033</v>
      </c>
      <c r="V62" s="278">
        <f t="shared" ref="V62" si="108">SUM(U62/R62*100)</f>
        <v>70.120271156789855</v>
      </c>
      <c r="W62" s="126">
        <v>48</v>
      </c>
      <c r="X62" s="3961">
        <v>9</v>
      </c>
      <c r="Y62" s="280">
        <f t="shared" ref="Y62" si="109">SUM(X62/W62*100)</f>
        <v>18.75</v>
      </c>
      <c r="Z62" s="3961">
        <v>39</v>
      </c>
      <c r="AA62" s="278">
        <f t="shared" ref="AA62" si="110">SUM(Z62/W62*100)</f>
        <v>81.25</v>
      </c>
      <c r="AB62" s="3932"/>
      <c r="AC62" s="3096"/>
      <c r="AD62" s="3096"/>
    </row>
    <row r="63" spans="1:30" s="2154" customFormat="1" ht="13.5" thickBot="1">
      <c r="B63" s="534" t="s">
        <v>1026</v>
      </c>
      <c r="C63" s="219">
        <v>24259</v>
      </c>
      <c r="D63" s="3432">
        <v>7292</v>
      </c>
      <c r="E63" s="3433">
        <f t="shared" si="94"/>
        <v>30.058947194855516</v>
      </c>
      <c r="F63" s="4048">
        <v>16967</v>
      </c>
      <c r="G63" s="278">
        <f>SUM(F63/C63*100)</f>
        <v>69.941052805144494</v>
      </c>
      <c r="H63" s="4049">
        <v>222</v>
      </c>
      <c r="I63" s="4047">
        <v>106</v>
      </c>
      <c r="J63" s="280">
        <f t="shared" ref="J63" si="111">SUM(I63/H63*100)</f>
        <v>47.747747747747752</v>
      </c>
      <c r="K63" s="4048">
        <v>116</v>
      </c>
      <c r="L63" s="278">
        <f t="shared" ref="L63" si="112">SUM(K63/H63*100)</f>
        <v>52.252252252252248</v>
      </c>
      <c r="M63" s="126">
        <v>1058</v>
      </c>
      <c r="N63" s="4047">
        <v>311</v>
      </c>
      <c r="O63" s="280">
        <f t="shared" ref="O63" si="113">SUM(N63/M63*100)</f>
        <v>29.395085066162569</v>
      </c>
      <c r="P63" s="4047">
        <v>747</v>
      </c>
      <c r="Q63" s="278">
        <f t="shared" ref="Q63" si="114">SUM(P63/M63*100)</f>
        <v>70.604914933837421</v>
      </c>
      <c r="R63" s="126">
        <v>22932</v>
      </c>
      <c r="S63" s="4047">
        <v>6866</v>
      </c>
      <c r="T63" s="280">
        <f t="shared" ref="T63" si="115">SUM(S63/R63*100)</f>
        <v>29.94069422640851</v>
      </c>
      <c r="U63" s="4047">
        <f>R63-S63</f>
        <v>16066</v>
      </c>
      <c r="V63" s="278">
        <f t="shared" ref="V63" si="116">SUM(U63/R63*100)</f>
        <v>70.05930577359149</v>
      </c>
      <c r="W63" s="126">
        <v>47</v>
      </c>
      <c r="X63" s="4047">
        <v>9</v>
      </c>
      <c r="Y63" s="280">
        <f t="shared" ref="Y63" si="117">SUM(X63/W63*100)</f>
        <v>19.148936170212767</v>
      </c>
      <c r="Z63" s="4047">
        <v>38</v>
      </c>
      <c r="AA63" s="278">
        <f t="shared" ref="AA63" si="118">SUM(Z63/W63*100)</f>
        <v>80.851063829787222</v>
      </c>
      <c r="AB63" s="3932"/>
      <c r="AC63" s="3096"/>
      <c r="AD63" s="3096"/>
    </row>
    <row r="64" spans="1:30" ht="22.7" customHeight="1">
      <c r="A64" s="3145"/>
      <c r="B64" s="4850" t="s">
        <v>254</v>
      </c>
      <c r="C64" s="4765"/>
      <c r="D64" s="4765"/>
      <c r="E64" s="4765"/>
      <c r="F64" s="4765"/>
      <c r="G64" s="4765"/>
      <c r="H64" s="4765"/>
      <c r="I64" s="4765"/>
      <c r="J64" s="4765"/>
      <c r="K64" s="4765"/>
      <c r="L64" s="4765"/>
      <c r="M64" s="4765"/>
      <c r="N64" s="4765"/>
      <c r="O64" s="4765"/>
      <c r="P64" s="4765"/>
      <c r="Q64" s="4765"/>
      <c r="R64" s="4765"/>
      <c r="S64" s="4765"/>
      <c r="T64" s="4765"/>
      <c r="U64" s="4765"/>
      <c r="V64" s="4765"/>
      <c r="W64" s="4765"/>
      <c r="X64" s="4765"/>
      <c r="Y64" s="4765"/>
      <c r="Z64" s="4765"/>
      <c r="AA64" s="3342"/>
      <c r="AB64" s="20"/>
    </row>
    <row r="65" spans="2:27">
      <c r="B65" s="364"/>
      <c r="C65" s="3365"/>
      <c r="D65" s="3365"/>
      <c r="E65" s="3365"/>
      <c r="F65" s="3365"/>
      <c r="G65" s="24"/>
      <c r="H65" s="249"/>
      <c r="I65" s="24"/>
      <c r="J65" s="24"/>
      <c r="K65" s="23"/>
      <c r="L65" s="23"/>
      <c r="M65" s="50"/>
      <c r="N65" s="256"/>
      <c r="O65" s="256"/>
      <c r="P65" s="256"/>
      <c r="Q65" s="256"/>
      <c r="R65" s="3317"/>
      <c r="S65" s="20"/>
      <c r="T65" s="20"/>
      <c r="U65" s="20"/>
      <c r="V65" s="20"/>
      <c r="W65" s="50"/>
      <c r="X65" s="20"/>
      <c r="Y65" s="20"/>
      <c r="Z65" s="20"/>
      <c r="AA65" s="20"/>
    </row>
    <row r="66" spans="2:27">
      <c r="B66" s="23"/>
      <c r="C66" s="24"/>
      <c r="D66" s="24"/>
      <c r="E66" s="24"/>
      <c r="F66" s="24"/>
      <c r="G66" s="24"/>
      <c r="H66" s="3366"/>
      <c r="I66" s="24"/>
      <c r="J66" s="24"/>
      <c r="K66" s="23"/>
      <c r="L66" s="23"/>
      <c r="M66" s="50"/>
      <c r="N66" s="256"/>
      <c r="O66" s="256"/>
      <c r="P66" s="256"/>
      <c r="Q66" s="256"/>
      <c r="R66" s="3317"/>
      <c r="S66" s="20"/>
      <c r="T66" s="20"/>
      <c r="U66" s="20"/>
      <c r="V66" s="20"/>
      <c r="W66" s="50"/>
      <c r="X66" s="20"/>
      <c r="Y66" s="20"/>
      <c r="Z66" s="20"/>
      <c r="AA66" s="20"/>
    </row>
    <row r="67" spans="2:27">
      <c r="B67" s="23"/>
      <c r="C67" s="24"/>
      <c r="D67" s="24"/>
      <c r="E67" s="24"/>
      <c r="F67" s="24"/>
      <c r="G67" s="3365"/>
      <c r="H67" s="3366"/>
      <c r="I67" s="24"/>
      <c r="J67" s="24"/>
      <c r="K67" s="23"/>
      <c r="L67" s="23"/>
      <c r="M67" s="50"/>
      <c r="N67" s="256"/>
      <c r="O67" s="256"/>
      <c r="P67" s="256"/>
      <c r="Q67" s="256"/>
      <c r="R67" s="3317"/>
      <c r="S67" s="20"/>
      <c r="T67" s="20"/>
      <c r="U67" s="20"/>
      <c r="V67" s="20"/>
      <c r="W67" s="50"/>
      <c r="X67" s="20"/>
      <c r="Y67" s="20"/>
      <c r="Z67" s="20"/>
      <c r="AA67" s="20"/>
    </row>
    <row r="68" spans="2:27">
      <c r="C68" s="145"/>
      <c r="D68" s="145"/>
      <c r="E68" s="145"/>
      <c r="F68" s="145"/>
      <c r="G68" s="145"/>
      <c r="H68" s="275"/>
      <c r="I68" s="145"/>
      <c r="J68" s="145"/>
      <c r="K68" s="23"/>
      <c r="N68" s="5"/>
      <c r="O68" s="5"/>
      <c r="P68" s="5"/>
      <c r="Q68" s="5"/>
      <c r="R68" s="8"/>
    </row>
    <row r="69" spans="2:27">
      <c r="C69" s="145"/>
      <c r="D69" s="145"/>
      <c r="E69" s="145"/>
      <c r="F69" s="145"/>
      <c r="G69" s="145"/>
      <c r="H69" s="275"/>
      <c r="I69" s="145"/>
      <c r="J69" s="145"/>
      <c r="N69" s="5"/>
      <c r="O69" s="5"/>
      <c r="P69" s="5"/>
      <c r="Q69" s="5"/>
      <c r="R69" s="8"/>
    </row>
    <row r="70" spans="2:27" ht="12.75" customHeight="1">
      <c r="C70" s="145"/>
      <c r="D70" s="145"/>
      <c r="E70" s="145"/>
      <c r="F70" s="145"/>
      <c r="G70" s="145"/>
      <c r="H70" s="275"/>
      <c r="I70" s="145"/>
      <c r="J70" s="145"/>
      <c r="N70" s="5"/>
      <c r="O70" s="5"/>
      <c r="P70" s="5"/>
      <c r="Q70" s="5"/>
      <c r="R70" s="8"/>
    </row>
    <row r="71" spans="2:27">
      <c r="C71" s="145"/>
      <c r="D71" s="145"/>
      <c r="E71" s="145"/>
      <c r="F71" s="145"/>
      <c r="G71" s="145"/>
      <c r="H71" s="275"/>
      <c r="I71" s="145"/>
      <c r="J71" s="145"/>
      <c r="N71" s="5"/>
      <c r="O71" s="5"/>
      <c r="P71" s="5"/>
      <c r="Q71" s="5"/>
      <c r="R71" s="8"/>
    </row>
    <row r="72" spans="2:27">
      <c r="C72" s="145"/>
      <c r="D72" s="145"/>
      <c r="E72" s="145"/>
      <c r="F72" s="145"/>
      <c r="G72" s="145"/>
      <c r="H72" s="275"/>
      <c r="I72" s="145"/>
      <c r="J72" s="145"/>
      <c r="N72" s="5"/>
      <c r="O72" s="5"/>
      <c r="P72" s="5"/>
      <c r="Q72" s="5"/>
      <c r="R72" s="8"/>
    </row>
    <row r="73" spans="2:27">
      <c r="C73" s="145"/>
      <c r="D73" s="145"/>
      <c r="E73" s="145"/>
      <c r="F73" s="145"/>
      <c r="G73" s="145"/>
      <c r="H73" s="275"/>
      <c r="I73" s="145"/>
      <c r="J73" s="145"/>
      <c r="N73" s="5"/>
      <c r="O73" s="5"/>
      <c r="P73" s="5"/>
      <c r="Q73" s="5"/>
      <c r="R73" s="8"/>
    </row>
    <row r="74" spans="2:27">
      <c r="C74" s="145"/>
      <c r="D74" s="145"/>
      <c r="E74" s="145"/>
      <c r="F74" s="145"/>
      <c r="G74" s="145"/>
      <c r="H74" s="275"/>
      <c r="I74" s="145"/>
      <c r="J74" s="145"/>
      <c r="N74" s="5"/>
      <c r="O74" s="5"/>
      <c r="P74" s="5"/>
      <c r="Q74" s="5"/>
      <c r="R74" s="8"/>
    </row>
    <row r="75" spans="2:27">
      <c r="C75" s="145"/>
      <c r="D75" s="145"/>
      <c r="E75" s="145"/>
      <c r="F75" s="145"/>
      <c r="G75" s="145"/>
      <c r="H75" s="275"/>
      <c r="I75" s="145"/>
      <c r="J75" s="145"/>
      <c r="N75" s="5"/>
      <c r="O75" s="5"/>
      <c r="P75" s="5"/>
      <c r="Q75" s="5"/>
      <c r="R75" s="8"/>
    </row>
    <row r="76" spans="2:27">
      <c r="C76" s="145"/>
      <c r="D76" s="145"/>
      <c r="E76" s="145"/>
      <c r="F76" s="145"/>
      <c r="G76" s="145"/>
      <c r="H76" s="275"/>
      <c r="I76" s="145"/>
      <c r="J76" s="145"/>
      <c r="N76" s="5"/>
      <c r="O76" s="5"/>
      <c r="P76" s="5"/>
      <c r="Q76" s="5"/>
      <c r="R76" s="8"/>
    </row>
    <row r="77" spans="2:27">
      <c r="C77" s="145"/>
      <c r="D77" s="145"/>
      <c r="E77" s="145"/>
      <c r="F77" s="145"/>
      <c r="G77" s="145"/>
      <c r="H77" s="275"/>
      <c r="I77" s="145"/>
      <c r="J77" s="145"/>
      <c r="N77" s="5"/>
      <c r="O77" s="5"/>
      <c r="P77" s="5"/>
      <c r="Q77" s="5"/>
      <c r="R77" s="8"/>
    </row>
    <row r="78" spans="2:27">
      <c r="C78" s="145"/>
      <c r="D78" s="145"/>
      <c r="E78" s="145"/>
      <c r="F78" s="145"/>
      <c r="G78" s="145"/>
      <c r="H78" s="275"/>
      <c r="I78" s="145"/>
      <c r="J78" s="145"/>
      <c r="N78" s="5"/>
      <c r="O78" s="5"/>
      <c r="P78" s="5"/>
      <c r="Q78" s="5"/>
      <c r="R78" s="8"/>
    </row>
    <row r="79" spans="2:27">
      <c r="C79" s="145"/>
      <c r="D79" s="145"/>
      <c r="E79" s="145"/>
      <c r="F79" s="145"/>
      <c r="G79" s="145"/>
      <c r="H79" s="275"/>
      <c r="I79" s="145"/>
      <c r="J79" s="145"/>
      <c r="N79" s="5"/>
      <c r="O79" s="5"/>
      <c r="P79" s="5"/>
      <c r="Q79" s="5"/>
      <c r="R79" s="8"/>
    </row>
    <row r="80" spans="2:27">
      <c r="C80" s="145"/>
      <c r="D80" s="145"/>
      <c r="E80" s="145"/>
      <c r="F80" s="145"/>
      <c r="G80" s="145"/>
      <c r="H80" s="275"/>
      <c r="I80" s="145"/>
      <c r="J80" s="145"/>
      <c r="N80" s="5"/>
      <c r="O80" s="5"/>
      <c r="P80" s="5"/>
      <c r="Q80" s="5"/>
      <c r="R80" s="8"/>
    </row>
    <row r="81" spans="3:18">
      <c r="C81" s="145"/>
      <c r="D81" s="145"/>
      <c r="E81" s="145"/>
      <c r="F81" s="145"/>
      <c r="G81" s="145"/>
      <c r="H81" s="275"/>
      <c r="I81" s="145"/>
      <c r="J81" s="145"/>
      <c r="N81" s="5"/>
      <c r="O81" s="5"/>
      <c r="P81" s="5"/>
      <c r="Q81" s="5"/>
      <c r="R81" s="8"/>
    </row>
    <row r="82" spans="3:18">
      <c r="C82" s="145"/>
      <c r="D82" s="145"/>
      <c r="E82" s="145"/>
      <c r="F82" s="145"/>
      <c r="G82" s="145"/>
      <c r="H82" s="275"/>
      <c r="I82" s="145"/>
      <c r="J82" s="145"/>
      <c r="N82" s="5"/>
      <c r="O82" s="5"/>
      <c r="P82" s="5"/>
      <c r="Q82" s="5"/>
      <c r="R82" s="8"/>
    </row>
    <row r="83" spans="3:18">
      <c r="C83" s="145"/>
      <c r="D83" s="145"/>
      <c r="E83" s="145"/>
      <c r="F83" s="145"/>
      <c r="G83" s="145"/>
      <c r="H83" s="275"/>
      <c r="I83" s="145"/>
      <c r="J83" s="145"/>
      <c r="N83" s="5"/>
      <c r="O83" s="5"/>
      <c r="P83" s="5"/>
      <c r="Q83" s="5"/>
      <c r="R83" s="8"/>
    </row>
    <row r="84" spans="3:18">
      <c r="C84" s="145"/>
      <c r="D84" s="145"/>
      <c r="E84" s="145"/>
      <c r="F84" s="145"/>
      <c r="G84" s="145"/>
      <c r="H84" s="275"/>
      <c r="I84" s="145"/>
      <c r="J84" s="145"/>
      <c r="N84" s="5"/>
      <c r="O84" s="5"/>
      <c r="P84" s="5"/>
      <c r="Q84" s="5"/>
      <c r="R84" s="8"/>
    </row>
    <row r="85" spans="3:18">
      <c r="C85" s="145"/>
      <c r="D85" s="145"/>
      <c r="E85" s="145"/>
      <c r="F85" s="145"/>
      <c r="G85" s="145"/>
      <c r="H85" s="275"/>
      <c r="I85" s="145"/>
      <c r="J85" s="145"/>
      <c r="N85" s="5"/>
      <c r="O85" s="5"/>
      <c r="P85" s="5"/>
      <c r="Q85" s="5"/>
      <c r="R85" s="8"/>
    </row>
    <row r="86" spans="3:18">
      <c r="C86" s="145"/>
      <c r="D86" s="145"/>
      <c r="E86" s="145"/>
      <c r="F86" s="145"/>
      <c r="G86" s="145"/>
      <c r="H86" s="275"/>
      <c r="I86" s="145"/>
      <c r="J86" s="145"/>
      <c r="N86" s="5"/>
      <c r="O86" s="5"/>
      <c r="P86" s="5"/>
      <c r="Q86" s="5"/>
      <c r="R86" s="8"/>
    </row>
    <row r="87" spans="3:18">
      <c r="N87" s="5"/>
      <c r="O87" s="5"/>
      <c r="P87" s="5"/>
      <c r="Q87" s="5"/>
      <c r="R87" s="8"/>
    </row>
    <row r="88" spans="3:18">
      <c r="N88" s="5"/>
      <c r="O88" s="5"/>
      <c r="P88" s="5"/>
      <c r="Q88" s="5"/>
      <c r="R88" s="8"/>
    </row>
    <row r="89" spans="3:18">
      <c r="N89" s="5"/>
      <c r="O89" s="5"/>
      <c r="P89" s="5"/>
      <c r="Q89" s="5"/>
      <c r="R89" s="8"/>
    </row>
    <row r="90" spans="3:18">
      <c r="N90" s="5"/>
      <c r="O90" s="5"/>
      <c r="P90" s="5"/>
      <c r="Q90" s="5"/>
      <c r="R90" s="8"/>
    </row>
    <row r="91" spans="3:18">
      <c r="N91" s="5"/>
      <c r="O91" s="5"/>
      <c r="P91" s="5"/>
      <c r="Q91" s="5"/>
      <c r="R91" s="8"/>
    </row>
    <row r="92" spans="3:18">
      <c r="N92" s="5"/>
      <c r="O92" s="5"/>
      <c r="P92" s="5"/>
      <c r="Q92" s="5"/>
      <c r="R92" s="8"/>
    </row>
    <row r="93" spans="3:18">
      <c r="N93" s="5"/>
      <c r="O93" s="5"/>
      <c r="P93" s="5"/>
      <c r="Q93" s="5"/>
      <c r="R93" s="8"/>
    </row>
    <row r="94" spans="3:18">
      <c r="N94" s="5"/>
      <c r="O94" s="5"/>
      <c r="P94" s="5"/>
      <c r="Q94" s="5"/>
      <c r="R94" s="8"/>
    </row>
    <row r="95" spans="3:18">
      <c r="N95" s="5"/>
      <c r="O95" s="5"/>
      <c r="P95" s="5"/>
      <c r="Q95" s="5"/>
      <c r="R95" s="8"/>
    </row>
    <row r="96" spans="3:18">
      <c r="N96" s="5"/>
      <c r="O96" s="5"/>
      <c r="P96" s="5"/>
      <c r="Q96" s="5"/>
      <c r="R96" s="8"/>
    </row>
    <row r="97" spans="5:18">
      <c r="N97" s="5"/>
      <c r="O97" s="5"/>
      <c r="P97" s="5"/>
      <c r="Q97" s="5"/>
      <c r="R97" s="8"/>
    </row>
    <row r="98" spans="5:18">
      <c r="N98" s="5"/>
      <c r="O98" s="5"/>
      <c r="P98" s="5"/>
      <c r="Q98" s="5"/>
      <c r="R98" s="8"/>
    </row>
    <row r="99" spans="5:18">
      <c r="N99" s="5"/>
      <c r="O99" s="5"/>
      <c r="P99" s="5"/>
      <c r="Q99" s="5"/>
      <c r="R99" s="8"/>
    </row>
    <row r="104" spans="5:18">
      <c r="E104" s="3">
        <v>748108</v>
      </c>
    </row>
  </sheetData>
  <mergeCells count="9">
    <mergeCell ref="B64:Z64"/>
    <mergeCell ref="B2:R2"/>
    <mergeCell ref="W4:AA4"/>
    <mergeCell ref="C3:AA3"/>
    <mergeCell ref="D4:G4"/>
    <mergeCell ref="M4:Q4"/>
    <mergeCell ref="R4:V4"/>
    <mergeCell ref="H4:K4"/>
    <mergeCell ref="C4:C5"/>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sheetPr>
    <pageSetUpPr fitToPage="1"/>
  </sheetPr>
  <dimension ref="A1:I75"/>
  <sheetViews>
    <sheetView topLeftCell="A49" workbookViewId="0">
      <selection activeCell="H78" sqref="H78"/>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4317" t="s">
        <v>97</v>
      </c>
      <c r="C1" s="4317"/>
      <c r="D1" s="4317"/>
      <c r="E1" s="4317"/>
      <c r="F1" s="4317"/>
      <c r="G1" s="4317"/>
      <c r="H1" s="4317"/>
      <c r="I1" s="7"/>
    </row>
    <row r="2" spans="1:9" s="11" customFormat="1" ht="20.100000000000001" customHeight="1">
      <c r="A2" s="430" t="s">
        <v>7</v>
      </c>
      <c r="B2" s="4" t="s">
        <v>96</v>
      </c>
      <c r="C2" s="4"/>
      <c r="D2" s="4"/>
      <c r="E2" s="4"/>
      <c r="F2" s="4"/>
      <c r="G2" s="4"/>
      <c r="H2" s="4"/>
      <c r="I2" s="4"/>
    </row>
    <row r="3" spans="1:9" s="11" customFormat="1" ht="20.100000000000001" customHeight="1">
      <c r="A3" s="430" t="s">
        <v>9</v>
      </c>
      <c r="B3" s="12" t="s">
        <v>11</v>
      </c>
      <c r="C3" s="4"/>
      <c r="D3" s="4"/>
      <c r="E3" s="4"/>
      <c r="F3" s="4"/>
      <c r="G3" s="4"/>
      <c r="H3" s="4"/>
      <c r="I3" s="4"/>
    </row>
    <row r="4" spans="1:9" s="11" customFormat="1" ht="20.100000000000001" customHeight="1">
      <c r="A4" s="430" t="s">
        <v>8</v>
      </c>
      <c r="B4" s="4" t="s">
        <v>10</v>
      </c>
      <c r="C4" s="4"/>
      <c r="D4" s="4"/>
      <c r="E4" s="4"/>
      <c r="F4" s="4"/>
      <c r="G4" s="4"/>
      <c r="H4" s="4"/>
      <c r="I4" s="4"/>
    </row>
    <row r="5" spans="1:9" s="11" customFormat="1" ht="20.100000000000001" customHeight="1">
      <c r="A5" s="430" t="s">
        <v>12</v>
      </c>
      <c r="B5" s="4" t="s">
        <v>13</v>
      </c>
      <c r="C5" s="4"/>
      <c r="D5" s="4"/>
      <c r="E5" s="4"/>
      <c r="F5" s="4"/>
      <c r="G5" s="4"/>
      <c r="H5" s="4"/>
      <c r="I5" s="4"/>
    </row>
    <row r="6" spans="1:9" s="10" customFormat="1" ht="20.100000000000001" customHeight="1">
      <c r="A6" s="430" t="s">
        <v>14</v>
      </c>
      <c r="B6" s="4" t="s">
        <v>18</v>
      </c>
      <c r="C6" s="4"/>
      <c r="D6" s="4"/>
      <c r="E6" s="4"/>
      <c r="F6" s="4"/>
      <c r="G6" s="4"/>
      <c r="H6" s="4"/>
      <c r="I6" s="4"/>
    </row>
    <row r="7" spans="1:9" s="10" customFormat="1" ht="20.100000000000001" customHeight="1">
      <c r="A7" s="430" t="s">
        <v>15</v>
      </c>
      <c r="B7" s="4" t="s">
        <v>19</v>
      </c>
      <c r="C7" s="4"/>
      <c r="D7" s="4"/>
      <c r="E7" s="4"/>
      <c r="F7" s="4"/>
      <c r="G7" s="4"/>
      <c r="H7" s="4"/>
      <c r="I7" s="4"/>
    </row>
    <row r="8" spans="1:9" s="10" customFormat="1" ht="20.100000000000001" customHeight="1">
      <c r="A8" s="430" t="s">
        <v>16</v>
      </c>
      <c r="B8" s="4" t="s">
        <v>70</v>
      </c>
      <c r="C8" s="4"/>
      <c r="D8" s="4"/>
      <c r="E8" s="4"/>
      <c r="F8" s="4"/>
      <c r="G8" s="4"/>
      <c r="H8" s="4"/>
      <c r="I8" s="4"/>
    </row>
    <row r="9" spans="1:9" s="10" customFormat="1" ht="20.100000000000001" customHeight="1">
      <c r="A9" s="430" t="s">
        <v>17</v>
      </c>
      <c r="B9" s="4" t="s">
        <v>20</v>
      </c>
      <c r="C9" s="4"/>
      <c r="D9" s="4"/>
      <c r="E9" s="4"/>
      <c r="F9" s="4"/>
      <c r="G9" s="4"/>
      <c r="H9" s="4"/>
      <c r="I9" s="4"/>
    </row>
    <row r="10" spans="1:9" s="13" customFormat="1" ht="20.100000000000001" customHeight="1">
      <c r="A10" s="430" t="s">
        <v>21</v>
      </c>
      <c r="B10" s="4" t="s">
        <v>67</v>
      </c>
      <c r="C10" s="4"/>
      <c r="D10" s="4"/>
      <c r="E10" s="4"/>
      <c r="F10" s="4"/>
      <c r="G10" s="4"/>
      <c r="H10" s="4"/>
      <c r="I10" s="4"/>
    </row>
    <row r="11" spans="1:9" s="13" customFormat="1" ht="20.100000000000001" customHeight="1">
      <c r="A11" s="430" t="s">
        <v>22</v>
      </c>
      <c r="B11" s="4" t="s">
        <v>68</v>
      </c>
      <c r="C11" s="4"/>
      <c r="D11" s="4"/>
      <c r="E11" s="4"/>
      <c r="F11" s="4"/>
      <c r="G11" s="4"/>
      <c r="H11" s="4"/>
      <c r="I11" s="4"/>
    </row>
    <row r="12" spans="1:9" s="13" customFormat="1" ht="20.100000000000001" customHeight="1">
      <c r="A12" s="430" t="s">
        <v>23</v>
      </c>
      <c r="B12" s="4" t="s">
        <v>69</v>
      </c>
      <c r="C12" s="4"/>
      <c r="D12" s="4"/>
      <c r="E12" s="4"/>
      <c r="F12" s="4"/>
      <c r="G12" s="4"/>
      <c r="H12" s="4"/>
      <c r="I12" s="4"/>
    </row>
    <row r="13" spans="1:9" s="13" customFormat="1" ht="15.75" customHeight="1">
      <c r="A13" s="9"/>
      <c r="B13" s="4" t="s">
        <v>391</v>
      </c>
      <c r="C13" s="4"/>
      <c r="D13" s="4"/>
      <c r="E13" s="4"/>
      <c r="F13" s="4"/>
      <c r="G13" s="4"/>
      <c r="H13" s="4"/>
      <c r="I13" s="4"/>
    </row>
    <row r="14" spans="1:9" s="13" customFormat="1" ht="20.100000000000001" customHeight="1">
      <c r="A14" s="432" t="s">
        <v>24</v>
      </c>
      <c r="B14" s="4" t="s">
        <v>71</v>
      </c>
      <c r="C14" s="4"/>
      <c r="D14" s="4"/>
      <c r="E14" s="4"/>
      <c r="F14" s="4"/>
      <c r="G14" s="4"/>
      <c r="H14" s="4"/>
      <c r="I14" s="4"/>
    </row>
    <row r="15" spans="1:9" s="13" customFormat="1" ht="15" customHeight="1">
      <c r="A15" s="9"/>
      <c r="B15" s="4" t="s">
        <v>567</v>
      </c>
      <c r="C15" s="4"/>
      <c r="D15" s="4"/>
      <c r="E15" s="4"/>
      <c r="F15" s="4"/>
      <c r="G15" s="4"/>
      <c r="H15" s="4"/>
      <c r="I15" s="4"/>
    </row>
    <row r="16" spans="1:9" s="13" customFormat="1" ht="20.100000000000001" customHeight="1">
      <c r="A16" s="430" t="s">
        <v>25</v>
      </c>
      <c r="B16" s="4" t="s">
        <v>10</v>
      </c>
      <c r="C16" s="4"/>
      <c r="D16" s="4"/>
      <c r="E16" s="4"/>
      <c r="F16" s="4"/>
      <c r="G16" s="4"/>
      <c r="H16" s="4"/>
      <c r="I16" s="4"/>
    </row>
    <row r="17" spans="1:9" s="13" customFormat="1" ht="17.45" customHeight="1">
      <c r="A17" s="4"/>
      <c r="B17" s="4" t="s">
        <v>81</v>
      </c>
      <c r="C17" s="4"/>
      <c r="D17" s="4"/>
      <c r="E17" s="4"/>
      <c r="F17" s="4"/>
      <c r="G17" s="4"/>
      <c r="H17" s="4"/>
      <c r="I17" s="4"/>
    </row>
    <row r="18" spans="1:9" s="13" customFormat="1" ht="20.100000000000001" customHeight="1">
      <c r="A18" s="430" t="s">
        <v>26</v>
      </c>
      <c r="B18" s="4" t="s">
        <v>10</v>
      </c>
      <c r="C18" s="4"/>
      <c r="D18" s="4"/>
      <c r="E18" s="4"/>
      <c r="F18" s="4"/>
      <c r="G18" s="4"/>
      <c r="H18" s="4"/>
      <c r="I18" s="4"/>
    </row>
    <row r="19" spans="1:9" s="13" customFormat="1" ht="18.75" customHeight="1">
      <c r="A19" s="4"/>
      <c r="B19" s="4" t="s">
        <v>567</v>
      </c>
      <c r="C19" s="4"/>
      <c r="D19" s="4"/>
      <c r="E19" s="4"/>
      <c r="F19" s="4"/>
      <c r="G19" s="4"/>
      <c r="H19" s="4"/>
      <c r="I19" s="4"/>
    </row>
    <row r="20" spans="1:9" s="13" customFormat="1" ht="20.100000000000001" customHeight="1">
      <c r="A20" s="430" t="s">
        <v>27</v>
      </c>
      <c r="B20" s="4" t="s">
        <v>72</v>
      </c>
      <c r="C20" s="4"/>
      <c r="D20" s="4"/>
      <c r="E20" s="4"/>
      <c r="F20" s="4"/>
      <c r="G20" s="4"/>
      <c r="H20" s="4"/>
      <c r="I20" s="4"/>
    </row>
    <row r="21" spans="1:9" s="13" customFormat="1" ht="18" customHeight="1">
      <c r="A21" s="4"/>
      <c r="B21" s="4" t="s">
        <v>81</v>
      </c>
      <c r="C21" s="4"/>
      <c r="D21" s="4"/>
      <c r="E21" s="4"/>
      <c r="F21" s="4"/>
      <c r="G21" s="4"/>
      <c r="H21" s="4"/>
      <c r="I21" s="4"/>
    </row>
    <row r="22" spans="1:9" s="13" customFormat="1" ht="20.100000000000001" customHeight="1">
      <c r="A22" s="430" t="s">
        <v>28</v>
      </c>
      <c r="B22" s="4" t="s">
        <v>18</v>
      </c>
      <c r="C22" s="4"/>
      <c r="D22" s="4"/>
      <c r="E22" s="4"/>
      <c r="F22" s="4"/>
      <c r="G22" s="4"/>
      <c r="H22" s="4"/>
      <c r="I22" s="4"/>
    </row>
    <row r="23" spans="1:9" s="13" customFormat="1" ht="20.100000000000001" customHeight="1">
      <c r="A23" s="430" t="s">
        <v>29</v>
      </c>
      <c r="B23" s="4" t="s">
        <v>70</v>
      </c>
      <c r="C23" s="4"/>
      <c r="D23" s="4"/>
      <c r="E23" s="4"/>
      <c r="F23" s="4"/>
      <c r="G23" s="4"/>
      <c r="H23" s="4"/>
      <c r="I23" s="4"/>
    </row>
    <row r="24" spans="1:9" s="13" customFormat="1" ht="17.45" customHeight="1">
      <c r="A24" s="4"/>
      <c r="B24" s="4" t="s">
        <v>80</v>
      </c>
      <c r="C24" s="4"/>
      <c r="D24" s="4"/>
      <c r="E24" s="4"/>
      <c r="F24" s="4"/>
      <c r="G24" s="4"/>
      <c r="H24" s="4"/>
      <c r="I24" s="4"/>
    </row>
    <row r="25" spans="1:9" s="13" customFormat="1" ht="20.100000000000001" customHeight="1">
      <c r="A25" s="430" t="s">
        <v>30</v>
      </c>
      <c r="B25" s="4" t="s">
        <v>70</v>
      </c>
      <c r="C25" s="4"/>
      <c r="D25" s="4"/>
      <c r="E25" s="4"/>
      <c r="F25" s="4"/>
      <c r="G25" s="4"/>
      <c r="H25" s="4"/>
      <c r="I25" s="4"/>
    </row>
    <row r="26" spans="1:9" s="13" customFormat="1" ht="18" customHeight="1">
      <c r="A26" s="4"/>
      <c r="B26" s="4" t="s">
        <v>566</v>
      </c>
      <c r="C26" s="4"/>
      <c r="D26" s="4"/>
      <c r="E26" s="4"/>
      <c r="F26" s="4"/>
      <c r="G26" s="4"/>
      <c r="H26" s="4"/>
      <c r="I26" s="4"/>
    </row>
    <row r="27" spans="1:9" s="13" customFormat="1" ht="20.100000000000001" customHeight="1">
      <c r="A27" s="430" t="s">
        <v>31</v>
      </c>
      <c r="B27" s="4" t="s">
        <v>79</v>
      </c>
      <c r="C27" s="4"/>
      <c r="D27" s="4"/>
      <c r="E27" s="4"/>
      <c r="F27" s="4"/>
      <c r="G27" s="4"/>
      <c r="H27" s="4"/>
      <c r="I27" s="4"/>
    </row>
    <row r="28" spans="1:9" s="13" customFormat="1" ht="20.100000000000001" customHeight="1">
      <c r="A28" s="430" t="s">
        <v>32</v>
      </c>
      <c r="B28" s="4" t="s">
        <v>69</v>
      </c>
      <c r="C28" s="4"/>
      <c r="D28" s="4"/>
      <c r="E28" s="4"/>
      <c r="F28" s="4"/>
      <c r="G28" s="4"/>
      <c r="H28" s="4"/>
      <c r="I28" s="4"/>
    </row>
    <row r="29" spans="1:9" s="13" customFormat="1" ht="18" customHeight="1">
      <c r="A29" s="9"/>
      <c r="B29" s="12" t="s">
        <v>86</v>
      </c>
      <c r="C29" s="4"/>
      <c r="D29" s="4"/>
      <c r="E29" s="4"/>
      <c r="F29" s="4"/>
      <c r="G29" s="4"/>
      <c r="H29" s="4"/>
      <c r="I29" s="4"/>
    </row>
    <row r="30" spans="1:9" s="13" customFormat="1" ht="20.100000000000001" customHeight="1">
      <c r="A30" s="430" t="s">
        <v>34</v>
      </c>
      <c r="B30" s="4" t="s">
        <v>69</v>
      </c>
      <c r="C30" s="4"/>
      <c r="D30" s="4"/>
      <c r="E30" s="4"/>
      <c r="F30" s="4"/>
      <c r="G30" s="4"/>
      <c r="H30" s="4"/>
      <c r="I30" s="4"/>
    </row>
    <row r="31" spans="1:9" s="13" customFormat="1" ht="15.75" customHeight="1">
      <c r="A31" s="9"/>
      <c r="B31" s="4" t="s">
        <v>549</v>
      </c>
      <c r="C31" s="4"/>
      <c r="D31" s="4"/>
      <c r="E31" s="4"/>
      <c r="F31" s="4"/>
      <c r="G31" s="4"/>
      <c r="H31" s="4"/>
      <c r="I31" s="4"/>
    </row>
    <row r="32" spans="1:9" s="13" customFormat="1" ht="20.100000000000001" customHeight="1">
      <c r="A32" s="430" t="s">
        <v>33</v>
      </c>
      <c r="B32" s="4" t="s">
        <v>69</v>
      </c>
      <c r="C32" s="4"/>
      <c r="D32" s="4"/>
      <c r="E32" s="4"/>
      <c r="F32" s="4"/>
      <c r="G32" s="4"/>
      <c r="H32" s="4"/>
      <c r="I32" s="4"/>
    </row>
    <row r="33" spans="1:9" s="13" customFormat="1" ht="15.75" customHeight="1">
      <c r="A33" s="9"/>
      <c r="B33" s="4" t="s">
        <v>87</v>
      </c>
      <c r="C33" s="4"/>
      <c r="D33" s="4"/>
      <c r="E33" s="4"/>
      <c r="F33" s="4"/>
      <c r="G33" s="4"/>
      <c r="H33" s="4"/>
      <c r="I33" s="4"/>
    </row>
    <row r="34" spans="1:9" s="13" customFormat="1" ht="20.100000000000001" customHeight="1">
      <c r="A34" s="430" t="s">
        <v>35</v>
      </c>
      <c r="B34" s="4" t="s">
        <v>71</v>
      </c>
      <c r="C34" s="4"/>
      <c r="D34" s="4"/>
      <c r="E34" s="4"/>
      <c r="F34" s="4"/>
      <c r="G34" s="4"/>
      <c r="H34" s="4"/>
      <c r="I34" s="4"/>
    </row>
    <row r="35" spans="1:9" s="13" customFormat="1" ht="16.5" customHeight="1">
      <c r="A35" s="9"/>
      <c r="B35" s="4" t="s">
        <v>548</v>
      </c>
      <c r="C35" s="4"/>
      <c r="D35" s="4"/>
      <c r="E35" s="4"/>
      <c r="F35" s="4"/>
      <c r="G35" s="4"/>
      <c r="H35" s="4"/>
      <c r="I35" s="4"/>
    </row>
    <row r="36" spans="1:9" s="13" customFormat="1" ht="20.100000000000001" customHeight="1">
      <c r="A36" s="430" t="s">
        <v>82</v>
      </c>
      <c r="B36" s="4" t="s">
        <v>69</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430" t="s">
        <v>83</v>
      </c>
      <c r="B38" s="4" t="s">
        <v>69</v>
      </c>
      <c r="C38" s="4"/>
      <c r="D38" s="4"/>
      <c r="E38" s="4"/>
      <c r="F38" s="4"/>
      <c r="G38" s="4"/>
      <c r="H38" s="4"/>
      <c r="I38" s="4"/>
    </row>
    <row r="39" spans="1:9" s="13" customFormat="1" ht="15.75" customHeight="1">
      <c r="A39" s="9"/>
      <c r="B39" s="4" t="s">
        <v>85</v>
      </c>
      <c r="C39" s="4"/>
      <c r="D39" s="4"/>
      <c r="E39" s="4" t="s">
        <v>84</v>
      </c>
      <c r="F39" s="4"/>
      <c r="G39" s="4"/>
      <c r="H39" s="4"/>
      <c r="I39" s="4"/>
    </row>
    <row r="40" spans="1:9" s="13" customFormat="1" ht="20.100000000000001" customHeight="1">
      <c r="A40" s="433" t="s">
        <v>401</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33" t="s">
        <v>402</v>
      </c>
      <c r="B42" s="4" t="s">
        <v>10</v>
      </c>
      <c r="C42" s="4"/>
      <c r="D42" s="4"/>
      <c r="E42" s="4"/>
      <c r="F42" s="4"/>
      <c r="G42" s="4"/>
      <c r="H42" s="4"/>
      <c r="I42" s="4"/>
    </row>
    <row r="43" spans="1:9" s="13" customFormat="1" ht="13.7" customHeight="1">
      <c r="A43" s="9"/>
      <c r="B43" s="4" t="s">
        <v>547</v>
      </c>
      <c r="C43" s="4"/>
      <c r="D43" s="4"/>
      <c r="E43" s="4"/>
      <c r="F43" s="4"/>
      <c r="G43" s="4"/>
      <c r="H43" s="4"/>
      <c r="I43" s="4"/>
    </row>
    <row r="44" spans="1:9" s="13" customFormat="1" ht="17.45" customHeight="1">
      <c r="A44" s="433" t="s">
        <v>403</v>
      </c>
      <c r="B44" s="4" t="s">
        <v>78</v>
      </c>
      <c r="C44" s="4"/>
      <c r="D44" s="4"/>
      <c r="E44" s="4"/>
      <c r="F44" s="4"/>
      <c r="G44" s="4"/>
      <c r="H44" s="4"/>
      <c r="I44" s="4"/>
    </row>
    <row r="45" spans="1:9" s="13" customFormat="1" ht="20.100000000000001" customHeight="1">
      <c r="A45" s="433" t="s">
        <v>400</v>
      </c>
      <c r="B45" s="4" t="s">
        <v>91</v>
      </c>
      <c r="C45" s="4"/>
      <c r="D45" s="4"/>
      <c r="E45" s="4"/>
      <c r="F45" s="4"/>
      <c r="G45" s="4"/>
      <c r="H45" s="4"/>
      <c r="I45" s="4"/>
    </row>
    <row r="46" spans="1:9" s="13" customFormat="1" ht="20.100000000000001" customHeight="1">
      <c r="A46" s="433" t="s">
        <v>399</v>
      </c>
      <c r="B46" s="4" t="s">
        <v>92</v>
      </c>
      <c r="C46" s="4"/>
      <c r="D46" s="4"/>
      <c r="E46" s="4"/>
      <c r="F46" s="4"/>
      <c r="G46" s="4"/>
      <c r="H46" s="4"/>
      <c r="I46" s="4"/>
    </row>
    <row r="47" spans="1:9" s="13" customFormat="1" ht="20.100000000000001" customHeight="1">
      <c r="A47" s="430" t="s">
        <v>42</v>
      </c>
      <c r="B47" s="4" t="s">
        <v>92</v>
      </c>
      <c r="C47" s="4"/>
      <c r="D47" s="4"/>
      <c r="E47" s="4"/>
      <c r="F47" s="4"/>
      <c r="G47" s="4"/>
      <c r="H47" s="4"/>
      <c r="I47" s="4"/>
    </row>
    <row r="48" spans="1:9" s="13" customFormat="1" ht="20.100000000000001" customHeight="1">
      <c r="A48" s="430" t="s">
        <v>43</v>
      </c>
      <c r="B48" s="4" t="s">
        <v>73</v>
      </c>
      <c r="C48" s="4"/>
      <c r="D48" s="4"/>
      <c r="E48" s="4"/>
      <c r="F48" s="4"/>
      <c r="G48" s="4"/>
      <c r="H48" s="4"/>
      <c r="I48" s="4"/>
    </row>
    <row r="49" spans="1:9" s="13" customFormat="1" ht="20.100000000000001" customHeight="1">
      <c r="A49" s="430" t="s">
        <v>44</v>
      </c>
      <c r="B49" s="4" t="s">
        <v>74</v>
      </c>
      <c r="C49" s="4"/>
      <c r="D49" s="4"/>
      <c r="E49" s="4"/>
      <c r="F49" s="4"/>
      <c r="G49" s="4"/>
      <c r="H49" s="4"/>
      <c r="I49" s="4"/>
    </row>
    <row r="50" spans="1:9" s="13" customFormat="1" ht="18.75" customHeight="1">
      <c r="A50" s="430" t="s">
        <v>45</v>
      </c>
      <c r="B50" s="4" t="s">
        <v>90</v>
      </c>
      <c r="C50" s="4"/>
      <c r="D50" s="4"/>
      <c r="E50" s="4"/>
      <c r="F50" s="4"/>
      <c r="G50" s="4"/>
      <c r="H50" s="4"/>
      <c r="I50" s="4"/>
    </row>
    <row r="51" spans="1:9" s="13" customFormat="1" ht="20.100000000000001" customHeight="1">
      <c r="A51" s="430" t="s">
        <v>46</v>
      </c>
      <c r="B51" s="4" t="s">
        <v>89</v>
      </c>
      <c r="C51" s="4"/>
      <c r="D51" s="4"/>
      <c r="E51" s="4"/>
      <c r="F51" s="4"/>
      <c r="G51" s="4"/>
      <c r="H51" s="4"/>
      <c r="I51" s="4"/>
    </row>
    <row r="52" spans="1:9" s="13" customFormat="1" ht="20.100000000000001" customHeight="1">
      <c r="A52" s="430" t="s">
        <v>397</v>
      </c>
      <c r="B52" s="4" t="s">
        <v>48</v>
      </c>
      <c r="C52" s="4"/>
      <c r="D52" s="4"/>
      <c r="E52" s="4"/>
      <c r="F52" s="4"/>
      <c r="G52" s="4" t="s">
        <v>568</v>
      </c>
      <c r="H52" s="4"/>
      <c r="I52" s="4"/>
    </row>
    <row r="53" spans="1:9" s="13" customFormat="1" ht="20.100000000000001" customHeight="1">
      <c r="A53" s="430" t="s">
        <v>398</v>
      </c>
      <c r="B53" s="4" t="s">
        <v>48</v>
      </c>
      <c r="C53" s="4"/>
      <c r="D53" s="4"/>
      <c r="E53" s="4"/>
      <c r="F53" s="4"/>
      <c r="G53" s="4" t="s">
        <v>88</v>
      </c>
      <c r="H53" s="4"/>
      <c r="I53" s="4"/>
    </row>
    <row r="54" spans="1:9" s="13" customFormat="1" ht="20.100000000000001" customHeight="1">
      <c r="A54" s="430" t="s">
        <v>394</v>
      </c>
      <c r="B54" s="4" t="s">
        <v>93</v>
      </c>
      <c r="C54" s="4"/>
      <c r="D54" s="4"/>
      <c r="E54" s="4"/>
      <c r="F54" s="4"/>
      <c r="G54" s="4" t="s">
        <v>539</v>
      </c>
      <c r="H54" s="4"/>
      <c r="I54" s="4"/>
    </row>
    <row r="55" spans="1:9" s="13" customFormat="1" ht="18.75" customHeight="1">
      <c r="A55" s="430" t="s">
        <v>396</v>
      </c>
      <c r="B55" s="4" t="s">
        <v>94</v>
      </c>
      <c r="C55" s="4"/>
      <c r="D55" s="4"/>
      <c r="E55" s="4"/>
      <c r="F55" s="4"/>
      <c r="G55" s="4" t="s">
        <v>542</v>
      </c>
      <c r="H55" s="4"/>
      <c r="I55" s="4"/>
    </row>
    <row r="56" spans="1:9" s="13" customFormat="1" ht="20.100000000000001" customHeight="1">
      <c r="A56" s="430" t="s">
        <v>395</v>
      </c>
      <c r="B56" s="4" t="s">
        <v>95</v>
      </c>
      <c r="C56" s="4"/>
      <c r="D56" s="4"/>
      <c r="E56" s="4"/>
      <c r="F56" s="4"/>
      <c r="G56" s="4" t="s">
        <v>540</v>
      </c>
      <c r="H56" s="4"/>
      <c r="I56" s="4"/>
    </row>
    <row r="57" spans="1:9" s="13" customFormat="1" ht="20.100000000000001" customHeight="1">
      <c r="A57" s="430" t="s">
        <v>569</v>
      </c>
      <c r="B57" s="4" t="s">
        <v>541</v>
      </c>
      <c r="C57" s="4"/>
      <c r="D57" s="4"/>
      <c r="E57" s="4"/>
      <c r="F57" s="4"/>
      <c r="G57" s="4" t="s">
        <v>543</v>
      </c>
      <c r="H57" s="4"/>
      <c r="I57" s="4"/>
    </row>
    <row r="58" spans="1:9" s="13" customFormat="1" ht="20.100000000000001" customHeight="1">
      <c r="A58" s="430" t="s">
        <v>570</v>
      </c>
      <c r="B58" s="4" t="s">
        <v>541</v>
      </c>
      <c r="C58" s="4"/>
      <c r="D58" s="4"/>
      <c r="E58" s="4"/>
      <c r="F58" s="4"/>
      <c r="G58" s="4" t="s">
        <v>88</v>
      </c>
      <c r="H58" s="4"/>
      <c r="I58" s="4"/>
    </row>
    <row r="59" spans="1:9" s="13" customFormat="1" ht="18" customHeight="1">
      <c r="A59" s="430" t="s">
        <v>571</v>
      </c>
      <c r="B59" s="4" t="s">
        <v>541</v>
      </c>
      <c r="C59" s="4"/>
      <c r="D59" s="4"/>
      <c r="E59" s="4"/>
      <c r="F59" s="4"/>
      <c r="G59" s="4" t="s">
        <v>544</v>
      </c>
      <c r="H59" s="4"/>
      <c r="I59" s="4"/>
    </row>
    <row r="60" spans="1:9" s="13" customFormat="1" ht="20.100000000000001" customHeight="1">
      <c r="A60" s="430" t="s">
        <v>572</v>
      </c>
      <c r="B60" s="4" t="s">
        <v>541</v>
      </c>
      <c r="C60" s="4"/>
      <c r="D60" s="4"/>
      <c r="E60" s="4"/>
      <c r="F60" s="4"/>
      <c r="G60" s="4" t="s">
        <v>545</v>
      </c>
      <c r="H60" s="4"/>
      <c r="I60" s="4"/>
    </row>
    <row r="61" spans="1:9" s="13" customFormat="1" ht="20.100000000000001" customHeight="1">
      <c r="A61" s="430" t="s">
        <v>573</v>
      </c>
      <c r="B61" s="4" t="s">
        <v>541</v>
      </c>
      <c r="C61" s="4"/>
      <c r="D61" s="4"/>
      <c r="E61" s="4"/>
      <c r="F61" s="4"/>
      <c r="G61" s="4" t="s">
        <v>546</v>
      </c>
      <c r="H61" s="4"/>
      <c r="I61" s="4"/>
    </row>
    <row r="62" spans="1:9" s="13" customFormat="1" ht="20.100000000000001" customHeight="1">
      <c r="A62" s="430" t="s">
        <v>889</v>
      </c>
      <c r="B62" s="4" t="s">
        <v>66</v>
      </c>
      <c r="C62" s="4"/>
      <c r="D62" s="4"/>
      <c r="E62" s="4"/>
      <c r="F62" s="4"/>
      <c r="G62" s="4"/>
      <c r="H62" s="4"/>
      <c r="I62" s="4"/>
    </row>
    <row r="63" spans="1:9" s="13" customFormat="1" ht="17.45" customHeight="1">
      <c r="A63" s="430" t="s">
        <v>53</v>
      </c>
      <c r="B63" s="4" t="s">
        <v>75</v>
      </c>
      <c r="C63" s="4"/>
      <c r="D63" s="4"/>
      <c r="E63" s="4"/>
      <c r="F63" s="4"/>
      <c r="G63" s="4"/>
      <c r="H63" s="4"/>
      <c r="I63" s="4"/>
    </row>
    <row r="64" spans="1:9" s="13" customFormat="1" ht="17.45" customHeight="1">
      <c r="A64" s="430" t="s">
        <v>54</v>
      </c>
      <c r="B64" s="4" t="s">
        <v>76</v>
      </c>
      <c r="C64" s="4"/>
      <c r="D64" s="4"/>
      <c r="E64" s="4"/>
      <c r="F64" s="4"/>
      <c r="G64" s="4"/>
      <c r="H64" s="4"/>
      <c r="I64" s="4"/>
    </row>
    <row r="65" spans="1:9" s="13" customFormat="1" ht="20.100000000000001" customHeight="1">
      <c r="A65" s="430" t="s">
        <v>56</v>
      </c>
      <c r="B65" s="4" t="s">
        <v>77</v>
      </c>
      <c r="C65" s="4"/>
      <c r="D65" s="4"/>
      <c r="E65" s="4"/>
      <c r="F65" s="4"/>
      <c r="G65" s="4"/>
      <c r="H65" s="4"/>
      <c r="I65" s="4"/>
    </row>
    <row r="66" spans="1:9" s="13" customFormat="1" ht="17.45" customHeight="1">
      <c r="A66" s="430" t="s">
        <v>893</v>
      </c>
      <c r="B66" s="4" t="s">
        <v>3</v>
      </c>
      <c r="C66" s="4"/>
      <c r="D66" s="4"/>
      <c r="E66" s="4"/>
      <c r="F66" s="4"/>
      <c r="G66" s="4"/>
      <c r="H66" s="4"/>
      <c r="I66" s="4"/>
    </row>
    <row r="67" spans="1:9" s="13" customFormat="1" ht="16.5" customHeight="1">
      <c r="A67" s="430" t="s">
        <v>894</v>
      </c>
      <c r="B67" s="4" t="s">
        <v>5</v>
      </c>
      <c r="C67" s="4"/>
      <c r="D67" s="4"/>
      <c r="E67" s="4"/>
      <c r="F67" s="4"/>
      <c r="G67" s="4"/>
      <c r="H67" s="4"/>
      <c r="I67" s="4"/>
    </row>
    <row r="68" spans="1:9" s="13" customFormat="1" ht="16.5" customHeight="1">
      <c r="A68" s="430"/>
      <c r="B68" s="4" t="s">
        <v>4</v>
      </c>
      <c r="C68" s="4"/>
      <c r="D68" s="4"/>
      <c r="E68" s="4"/>
      <c r="F68" s="4"/>
      <c r="G68" s="4"/>
      <c r="H68" s="4"/>
      <c r="I68" s="4"/>
    </row>
    <row r="69" spans="1:9" s="13" customFormat="1" ht="17.45" customHeight="1">
      <c r="A69" s="430" t="s">
        <v>895</v>
      </c>
      <c r="B69" s="4" t="s">
        <v>4</v>
      </c>
      <c r="C69" s="4"/>
      <c r="D69" s="4"/>
      <c r="E69" s="4"/>
      <c r="F69" s="4"/>
      <c r="G69" s="4"/>
      <c r="H69" s="4"/>
      <c r="I69" s="4"/>
    </row>
    <row r="70" spans="1:9" s="13" customFormat="1" ht="18" customHeight="1">
      <c r="A70" s="430" t="s">
        <v>896</v>
      </c>
      <c r="B70" s="4" t="s">
        <v>6</v>
      </c>
      <c r="C70" s="4"/>
      <c r="D70" s="4"/>
      <c r="E70" s="4"/>
      <c r="F70" s="4"/>
      <c r="G70" s="4"/>
      <c r="H70" s="4"/>
      <c r="I70" s="4"/>
    </row>
    <row r="71" spans="1:9" s="13" customFormat="1" ht="19.899999999999999" customHeight="1">
      <c r="A71" s="430" t="s">
        <v>903</v>
      </c>
      <c r="B71" s="4" t="s">
        <v>412</v>
      </c>
      <c r="C71" s="4"/>
      <c r="D71" s="4"/>
      <c r="E71" s="4"/>
      <c r="F71" s="4"/>
      <c r="G71" s="4"/>
      <c r="H71" s="4"/>
      <c r="I71" s="4"/>
    </row>
    <row r="72" spans="1:9" ht="19.899999999999999" customHeight="1">
      <c r="A72" s="430" t="s">
        <v>905</v>
      </c>
      <c r="B72" s="3" t="s">
        <v>792</v>
      </c>
      <c r="C72" s="4"/>
      <c r="D72" s="4"/>
      <c r="E72" s="4"/>
      <c r="F72" s="4"/>
      <c r="G72" s="4"/>
      <c r="H72" s="4"/>
      <c r="I72" s="4"/>
    </row>
    <row r="73" spans="1:9" ht="19.899999999999999" customHeight="1">
      <c r="A73" s="430" t="s">
        <v>906</v>
      </c>
      <c r="B73" s="3" t="s">
        <v>793</v>
      </c>
      <c r="C73" s="4"/>
      <c r="D73" s="4"/>
      <c r="E73" s="4"/>
      <c r="F73" s="4"/>
      <c r="G73" s="4"/>
      <c r="H73" s="4"/>
      <c r="I73" s="4"/>
    </row>
    <row r="74" spans="1:9" ht="19.899999999999999" customHeight="1">
      <c r="A74" s="430" t="s">
        <v>907</v>
      </c>
      <c r="B74" s="3" t="s">
        <v>794</v>
      </c>
      <c r="C74" s="4"/>
      <c r="D74" s="4"/>
      <c r="E74" s="4"/>
      <c r="F74" s="4"/>
      <c r="G74" s="4"/>
      <c r="H74" s="4"/>
      <c r="I74" s="4"/>
    </row>
    <row r="75" spans="1:9" ht="19.899999999999999" customHeight="1">
      <c r="A75" s="430" t="s">
        <v>908</v>
      </c>
      <c r="B75" s="3" t="s">
        <v>795</v>
      </c>
      <c r="C75" s="4"/>
      <c r="D75" s="4"/>
      <c r="E75" s="4"/>
      <c r="F75" s="4"/>
      <c r="G75" s="4"/>
      <c r="H75" s="4"/>
      <c r="I75" s="4"/>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1"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9" location="'13.1 -2 - 3- 4- 5 Import-Export'!A222" display="Tav. 13.4"/>
    <hyperlink ref="A70" location="'13.1 -2 - 3- 4- 5 Import-Export'!A280" display="Tav. 13.5"/>
    <hyperlink ref="A72" location="'16,1 - 16,2 - 16,3 Benchmark'!A1" display="Tav. 16.1"/>
    <hyperlink ref="A73" location="'16,1 - 16,2 - 16,3 Benchmark'!A1" display="Tav. 16.2"/>
    <hyperlink ref="A74" location="'16,1 - 16,2 - 16,3 Benchmark'!A1" display="Tav. 16.3"/>
    <hyperlink ref="A75" location="'16,4 Benchmark settori'!A1" display="Tav. 16.4"/>
  </hyperlinks>
  <pageMargins left="0.59055118110236227" right="0.51181102362204722" top="0.33" bottom="0.3" header="0.21" footer="0.17"/>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dimension ref="A1:Y202"/>
  <sheetViews>
    <sheetView topLeftCell="C7" zoomScale="130" zoomScaleNormal="130" workbookViewId="0">
      <selection activeCell="C114" sqref="C114:F114"/>
    </sheetView>
  </sheetViews>
  <sheetFormatPr defaultColWidth="11.42578125" defaultRowHeight="15"/>
  <cols>
    <col min="1" max="1" width="0.42578125" style="288" customWidth="1"/>
    <col min="2" max="2" width="7.42578125" style="286" customWidth="1"/>
    <col min="3" max="3" width="6.42578125" style="286" customWidth="1"/>
    <col min="4" max="4" width="6.7109375" style="286" customWidth="1"/>
    <col min="5" max="5" width="5.7109375" style="286" customWidth="1"/>
    <col min="6" max="6" width="5" style="3578" customWidth="1"/>
    <col min="7" max="7" width="7" style="286" customWidth="1"/>
    <col min="8" max="8" width="8.140625" style="3578" customWidth="1"/>
    <col min="9" max="9" width="5.28515625" style="288" customWidth="1"/>
    <col min="10" max="10" width="4.140625" style="288" customWidth="1"/>
    <col min="11" max="11" width="7" style="288" customWidth="1"/>
    <col min="12" max="12" width="4.85546875" style="3583" customWidth="1"/>
    <col min="13" max="13" width="5.140625" style="288" customWidth="1"/>
    <col min="14" max="14" width="4.140625" style="3583" customWidth="1"/>
    <col min="15" max="15" width="6.28515625" style="286" customWidth="1"/>
    <col min="16" max="16" width="5.85546875" style="3583" customWidth="1"/>
    <col min="17" max="17" width="5.28515625" style="288" customWidth="1"/>
    <col min="18" max="18" width="5.140625" style="288" customWidth="1"/>
    <col min="19" max="19" width="6" style="286" customWidth="1"/>
    <col min="20" max="20" width="9.5703125" style="288" customWidth="1"/>
    <col min="21" max="16384" width="11.42578125" style="288"/>
  </cols>
  <sheetData>
    <row r="1" spans="2:24" ht="27" customHeight="1" thickBot="1">
      <c r="B1" s="285" t="s">
        <v>47</v>
      </c>
      <c r="C1" s="285"/>
      <c r="D1" s="4937" t="s">
        <v>48</v>
      </c>
      <c r="E1" s="4938"/>
      <c r="F1" s="4938"/>
      <c r="G1" s="4938"/>
      <c r="H1" s="4938"/>
      <c r="I1" s="4938"/>
      <c r="J1" s="4938"/>
      <c r="K1" s="4938"/>
      <c r="L1" s="4938"/>
      <c r="M1" s="4938"/>
      <c r="N1" s="4938"/>
      <c r="O1" s="4938"/>
      <c r="P1" s="4939"/>
      <c r="Q1" s="287"/>
      <c r="R1" s="287"/>
      <c r="S1" s="287"/>
      <c r="T1" s="287"/>
    </row>
    <row r="2" spans="2:24" ht="30.75" customHeight="1" thickBot="1">
      <c r="B2" s="296"/>
      <c r="C2" s="4921" t="s">
        <v>304</v>
      </c>
      <c r="D2" s="4922"/>
      <c r="E2" s="4906" t="s">
        <v>305</v>
      </c>
      <c r="F2" s="4883"/>
      <c r="G2" s="4883"/>
      <c r="H2" s="4883"/>
      <c r="I2" s="4882" t="s">
        <v>306</v>
      </c>
      <c r="J2" s="4887"/>
      <c r="K2" s="4887"/>
      <c r="L2" s="4888"/>
      <c r="M2" s="4906" t="s">
        <v>307</v>
      </c>
      <c r="N2" s="4887"/>
      <c r="O2" s="4887"/>
      <c r="P2" s="4888"/>
      <c r="Q2" s="4899"/>
      <c r="R2" s="4900"/>
      <c r="S2" s="4900"/>
      <c r="T2" s="4900"/>
    </row>
    <row r="3" spans="2:24" ht="36.75" customHeight="1">
      <c r="B3" s="576" t="s">
        <v>232</v>
      </c>
      <c r="C3" s="1541" t="s">
        <v>308</v>
      </c>
      <c r="D3" s="584" t="s">
        <v>309</v>
      </c>
      <c r="E3" s="300" t="s">
        <v>310</v>
      </c>
      <c r="F3" s="3559" t="s">
        <v>106</v>
      </c>
      <c r="G3" s="298" t="s">
        <v>311</v>
      </c>
      <c r="H3" s="3569" t="s">
        <v>106</v>
      </c>
      <c r="I3" s="300" t="s">
        <v>310</v>
      </c>
      <c r="J3" s="3559" t="s">
        <v>106</v>
      </c>
      <c r="K3" s="298" t="s">
        <v>311</v>
      </c>
      <c r="L3" s="3569" t="s">
        <v>106</v>
      </c>
      <c r="M3" s="299" t="s">
        <v>310</v>
      </c>
      <c r="N3" s="3559" t="s">
        <v>106</v>
      </c>
      <c r="O3" s="298" t="s">
        <v>311</v>
      </c>
      <c r="P3" s="3569" t="s">
        <v>106</v>
      </c>
      <c r="Q3" s="302"/>
      <c r="R3" s="302"/>
      <c r="S3" s="302"/>
      <c r="T3" s="302"/>
    </row>
    <row r="4" spans="2:24">
      <c r="B4" s="577" t="s">
        <v>238</v>
      </c>
      <c r="C4" s="859">
        <v>3439</v>
      </c>
      <c r="D4" s="320">
        <v>226676</v>
      </c>
      <c r="E4" s="308">
        <v>3243</v>
      </c>
      <c r="F4" s="3560">
        <v>94.300668799069499</v>
      </c>
      <c r="G4" s="304">
        <v>124864</v>
      </c>
      <c r="H4" s="3570">
        <v>55.08479062626833</v>
      </c>
      <c r="I4" s="308">
        <v>191</v>
      </c>
      <c r="J4" s="3563">
        <v>5.55394009886595</v>
      </c>
      <c r="K4" s="322">
        <v>77528</v>
      </c>
      <c r="L4" s="3573">
        <v>34.202121089131623</v>
      </c>
      <c r="M4" s="304">
        <v>5</v>
      </c>
      <c r="N4" s="3563">
        <v>0.14539110206455366</v>
      </c>
      <c r="O4" s="304">
        <v>24284</v>
      </c>
      <c r="P4" s="3570">
        <v>10.713088284600046</v>
      </c>
      <c r="Q4" s="304"/>
      <c r="R4" s="307"/>
      <c r="S4" s="590"/>
      <c r="T4" s="307"/>
    </row>
    <row r="5" spans="2:24">
      <c r="B5" s="556" t="s">
        <v>125</v>
      </c>
      <c r="C5" s="860">
        <v>3452</v>
      </c>
      <c r="D5" s="312">
        <v>245589</v>
      </c>
      <c r="E5" s="316">
        <v>3248</v>
      </c>
      <c r="F5" s="3561">
        <v>94.090382387022018</v>
      </c>
      <c r="G5" s="323">
        <v>127582</v>
      </c>
      <c r="H5" s="3571">
        <v>51.949395127631938</v>
      </c>
      <c r="I5" s="316">
        <v>195</v>
      </c>
      <c r="J5" s="3561">
        <v>5.6488991888760136</v>
      </c>
      <c r="K5" s="314">
        <v>78395</v>
      </c>
      <c r="L5" s="3574">
        <v>31.921217969860216</v>
      </c>
      <c r="M5" s="323">
        <v>9</v>
      </c>
      <c r="N5" s="3561">
        <v>0.26071842410196988</v>
      </c>
      <c r="O5" s="323">
        <v>39612</v>
      </c>
      <c r="P5" s="3571">
        <v>16.129386902507846</v>
      </c>
      <c r="Q5" s="304"/>
      <c r="R5" s="307"/>
      <c r="S5" s="590"/>
      <c r="T5" s="307"/>
      <c r="U5" s="437"/>
      <c r="V5" s="437"/>
      <c r="W5" s="437"/>
    </row>
    <row r="6" spans="2:24">
      <c r="B6" s="577" t="s">
        <v>312</v>
      </c>
      <c r="C6" s="859">
        <v>3515</v>
      </c>
      <c r="D6" s="320">
        <v>251713</v>
      </c>
      <c r="E6" s="308">
        <v>3310</v>
      </c>
      <c r="F6" s="3560">
        <v>94.167852062588906</v>
      </c>
      <c r="G6" s="304">
        <v>131468</v>
      </c>
      <c r="H6" s="3570">
        <v>52.229324667379117</v>
      </c>
      <c r="I6" s="308">
        <v>195</v>
      </c>
      <c r="J6" s="3563">
        <v>5.5476529160739689</v>
      </c>
      <c r="K6" s="322">
        <v>78633</v>
      </c>
      <c r="L6" s="3573">
        <v>31.239149348662959</v>
      </c>
      <c r="M6" s="304">
        <v>10</v>
      </c>
      <c r="N6" s="3563">
        <v>0.28449502133712662</v>
      </c>
      <c r="O6" s="304">
        <v>41612</v>
      </c>
      <c r="P6" s="3570">
        <v>16.53152598395792</v>
      </c>
      <c r="Q6" s="304"/>
      <c r="R6" s="307"/>
      <c r="S6" s="590"/>
      <c r="T6" s="589"/>
      <c r="U6" s="592"/>
      <c r="V6" s="592"/>
      <c r="W6" s="592"/>
    </row>
    <row r="7" spans="2:24">
      <c r="B7" s="556" t="s">
        <v>129</v>
      </c>
      <c r="C7" s="861">
        <v>3556</v>
      </c>
      <c r="D7" s="312">
        <v>265592</v>
      </c>
      <c r="E7" s="326">
        <v>3337</v>
      </c>
      <c r="F7" s="3561">
        <v>93.841394825646802</v>
      </c>
      <c r="G7" s="314">
        <v>135127</v>
      </c>
      <c r="H7" s="3571">
        <v>50.877661977770416</v>
      </c>
      <c r="I7" s="326">
        <v>208</v>
      </c>
      <c r="J7" s="3561">
        <v>5.8492688413948262</v>
      </c>
      <c r="K7" s="314">
        <v>85903</v>
      </c>
      <c r="L7" s="3571">
        <v>32.343971203951924</v>
      </c>
      <c r="M7" s="313">
        <v>11</v>
      </c>
      <c r="N7" s="3561">
        <v>0.3093363329583802</v>
      </c>
      <c r="O7" s="313">
        <v>44562</v>
      </c>
      <c r="P7" s="3571">
        <v>16.778366818277661</v>
      </c>
      <c r="Q7" s="304"/>
      <c r="R7" s="307"/>
      <c r="S7" s="590"/>
      <c r="T7" s="591"/>
      <c r="U7" s="594"/>
      <c r="V7" s="595"/>
      <c r="W7" s="593"/>
    </row>
    <row r="8" spans="2:24">
      <c r="B8" s="1620" t="s">
        <v>427</v>
      </c>
      <c r="C8" s="1326">
        <v>3585</v>
      </c>
      <c r="D8" s="574">
        <v>267321</v>
      </c>
      <c r="E8" s="575">
        <v>3364</v>
      </c>
      <c r="F8" s="3560">
        <f t="shared" ref="F8:F15" si="0">SUM(E8/$C8)*100</f>
        <v>93.835425383542542</v>
      </c>
      <c r="G8" s="461">
        <v>136829</v>
      </c>
      <c r="H8" s="3572">
        <f t="shared" ref="H8:H16" si="1">SUM(G8/$D8)*100</f>
        <v>51.185279121355975</v>
      </c>
      <c r="I8" s="575">
        <v>210</v>
      </c>
      <c r="J8" s="3565">
        <f t="shared" ref="J8:J18" si="2">SUM(I8/$C8)*100</f>
        <v>5.8577405857740583</v>
      </c>
      <c r="K8" s="582">
        <v>85930</v>
      </c>
      <c r="L8" s="3572">
        <f t="shared" ref="L8:L18" si="3">SUM(K8/$D8)*100</f>
        <v>32.144874514160875</v>
      </c>
      <c r="M8" s="461">
        <v>11</v>
      </c>
      <c r="N8" s="3565">
        <f t="shared" ref="N8:N16" si="4">SUM(M8/$C8)*100</f>
        <v>0.30683403068340304</v>
      </c>
      <c r="O8" s="582">
        <v>44562</v>
      </c>
      <c r="P8" s="3572">
        <f t="shared" ref="P8:P16" si="5">SUM(O8/$D8)*100</f>
        <v>16.669846364483149</v>
      </c>
      <c r="Q8" s="304"/>
      <c r="R8" s="307"/>
      <c r="S8" s="590"/>
      <c r="T8" s="591"/>
      <c r="U8" s="593"/>
      <c r="V8" s="593"/>
      <c r="W8" s="593"/>
    </row>
    <row r="9" spans="2:24">
      <c r="B9" s="556" t="s">
        <v>575</v>
      </c>
      <c r="C9" s="1327">
        <v>3579</v>
      </c>
      <c r="D9" s="588">
        <v>275292</v>
      </c>
      <c r="E9" s="316">
        <v>3343</v>
      </c>
      <c r="F9" s="3562">
        <f t="shared" si="0"/>
        <v>93.405979323833478</v>
      </c>
      <c r="G9" s="323">
        <v>137861</v>
      </c>
      <c r="H9" s="3571">
        <f t="shared" si="1"/>
        <v>50.078098891358991</v>
      </c>
      <c r="I9" s="316">
        <v>225</v>
      </c>
      <c r="J9" s="3566">
        <f t="shared" si="2"/>
        <v>6.2866722548197824</v>
      </c>
      <c r="K9" s="314">
        <v>92869</v>
      </c>
      <c r="L9" s="3571">
        <f t="shared" si="3"/>
        <v>33.734725309852806</v>
      </c>
      <c r="M9" s="323">
        <v>11</v>
      </c>
      <c r="N9" s="3566">
        <f t="shared" si="4"/>
        <v>0.30734842134674489</v>
      </c>
      <c r="O9" s="338">
        <v>44562</v>
      </c>
      <c r="P9" s="3571">
        <f t="shared" si="5"/>
        <v>16.187175798788196</v>
      </c>
      <c r="Q9" s="304"/>
      <c r="R9" s="307"/>
      <c r="S9" s="590"/>
      <c r="T9" s="591"/>
      <c r="U9" s="595"/>
      <c r="V9" s="595"/>
      <c r="W9" s="593"/>
    </row>
    <row r="10" spans="2:24">
      <c r="B10" s="1620" t="s">
        <v>486</v>
      </c>
      <c r="C10" s="1325">
        <v>3571</v>
      </c>
      <c r="D10" s="621">
        <v>272329</v>
      </c>
      <c r="E10" s="308">
        <v>3339</v>
      </c>
      <c r="F10" s="3563">
        <f t="shared" si="0"/>
        <v>93.503220386446372</v>
      </c>
      <c r="G10" s="581">
        <v>137884</v>
      </c>
      <c r="H10" s="3573">
        <f t="shared" si="1"/>
        <v>50.631405395679487</v>
      </c>
      <c r="I10" s="308">
        <v>221</v>
      </c>
      <c r="J10" s="3567">
        <f t="shared" si="2"/>
        <v>6.1887426491178941</v>
      </c>
      <c r="K10" s="322">
        <v>89883</v>
      </c>
      <c r="L10" s="3570">
        <f t="shared" si="3"/>
        <v>33.005298737923617</v>
      </c>
      <c r="M10" s="304">
        <v>11</v>
      </c>
      <c r="N10" s="3560">
        <f t="shared" si="4"/>
        <v>0.30803696443573231</v>
      </c>
      <c r="O10" s="581">
        <v>44562</v>
      </c>
      <c r="P10" s="3573">
        <f t="shared" si="5"/>
        <v>16.363295866396896</v>
      </c>
      <c r="Q10" s="304"/>
      <c r="R10" s="307"/>
      <c r="S10" s="590"/>
      <c r="T10" s="591"/>
      <c r="U10" s="595"/>
      <c r="V10" s="595"/>
      <c r="W10" s="593"/>
      <c r="X10" s="294"/>
    </row>
    <row r="11" spans="2:24">
      <c r="B11" s="556" t="s">
        <v>484</v>
      </c>
      <c r="C11" s="1327">
        <v>3577</v>
      </c>
      <c r="D11" s="588">
        <v>281322</v>
      </c>
      <c r="E11" s="316">
        <v>3331</v>
      </c>
      <c r="F11" s="3561">
        <f t="shared" si="0"/>
        <v>93.122728543472192</v>
      </c>
      <c r="G11" s="314">
        <v>138664</v>
      </c>
      <c r="H11" s="3574">
        <f t="shared" si="1"/>
        <v>49.29013728041177</v>
      </c>
      <c r="I11" s="316">
        <v>235</v>
      </c>
      <c r="J11" s="3566">
        <f t="shared" si="2"/>
        <v>6.5697511881464914</v>
      </c>
      <c r="K11" s="314">
        <v>98096</v>
      </c>
      <c r="L11" s="3571">
        <f t="shared" si="3"/>
        <v>34.869651147084127</v>
      </c>
      <c r="M11" s="323">
        <v>11</v>
      </c>
      <c r="N11" s="3561">
        <f t="shared" si="4"/>
        <v>0.30752026838132512</v>
      </c>
      <c r="O11" s="313">
        <v>44562</v>
      </c>
      <c r="P11" s="3574">
        <f t="shared" si="5"/>
        <v>15.840211572504106</v>
      </c>
      <c r="Q11" s="304"/>
      <c r="R11" s="307"/>
      <c r="S11" s="590"/>
      <c r="T11" s="591"/>
      <c r="U11" s="595"/>
      <c r="V11" s="595"/>
      <c r="W11" s="593"/>
    </row>
    <row r="12" spans="2:24">
      <c r="B12" s="1620" t="s">
        <v>417</v>
      </c>
      <c r="C12" s="1325">
        <v>3599</v>
      </c>
      <c r="D12" s="621">
        <v>284860</v>
      </c>
      <c r="E12" s="308">
        <v>3346</v>
      </c>
      <c r="F12" s="3563">
        <f t="shared" si="0"/>
        <v>92.970269519310918</v>
      </c>
      <c r="G12" s="322">
        <v>140562</v>
      </c>
      <c r="H12" s="3573">
        <f t="shared" si="1"/>
        <v>49.344239275433551</v>
      </c>
      <c r="I12" s="308">
        <v>242</v>
      </c>
      <c r="J12" s="3567">
        <f t="shared" si="2"/>
        <v>6.7240900250069462</v>
      </c>
      <c r="K12" s="322">
        <v>99736</v>
      </c>
      <c r="L12" s="3570">
        <f t="shared" si="3"/>
        <v>35.01228673734466</v>
      </c>
      <c r="M12" s="304">
        <v>11</v>
      </c>
      <c r="N12" s="3563">
        <f t="shared" si="4"/>
        <v>0.30564045568213394</v>
      </c>
      <c r="O12" s="306">
        <v>44562</v>
      </c>
      <c r="P12" s="3573">
        <f t="shared" si="5"/>
        <v>15.643473987221792</v>
      </c>
      <c r="Q12" s="304"/>
      <c r="R12" s="307"/>
      <c r="S12" s="590"/>
      <c r="T12" s="591"/>
      <c r="U12" s="593"/>
      <c r="V12" s="593"/>
      <c r="W12" s="593"/>
    </row>
    <row r="13" spans="2:24">
      <c r="B13" s="556" t="s">
        <v>211</v>
      </c>
      <c r="C13" s="1327">
        <v>3634</v>
      </c>
      <c r="D13" s="588">
        <v>293456</v>
      </c>
      <c r="E13" s="316">
        <v>3374</v>
      </c>
      <c r="F13" s="3561">
        <f t="shared" si="0"/>
        <v>92.845349477160156</v>
      </c>
      <c r="G13" s="314">
        <v>142181</v>
      </c>
      <c r="H13" s="3574">
        <f t="shared" si="1"/>
        <v>48.450534322010796</v>
      </c>
      <c r="I13" s="316">
        <v>249</v>
      </c>
      <c r="J13" s="3566">
        <f t="shared" si="2"/>
        <v>6.8519537699504678</v>
      </c>
      <c r="K13" s="314">
        <v>106713</v>
      </c>
      <c r="L13" s="3571">
        <f t="shared" si="3"/>
        <v>36.364224960471077</v>
      </c>
      <c r="M13" s="323">
        <v>11</v>
      </c>
      <c r="N13" s="3561">
        <f t="shared" si="4"/>
        <v>0.30269675288937808</v>
      </c>
      <c r="O13" s="313">
        <v>44562</v>
      </c>
      <c r="P13" s="3574">
        <f t="shared" si="5"/>
        <v>15.185240717518129</v>
      </c>
      <c r="Q13" s="304"/>
      <c r="R13" s="307"/>
      <c r="S13" s="590"/>
      <c r="T13" s="591"/>
      <c r="U13" s="593"/>
      <c r="V13" s="593"/>
      <c r="W13" s="593"/>
    </row>
    <row r="14" spans="2:24">
      <c r="B14" s="1986" t="s">
        <v>680</v>
      </c>
      <c r="C14" s="1325">
        <v>3641</v>
      </c>
      <c r="D14" s="621">
        <v>293720</v>
      </c>
      <c r="E14" s="308">
        <v>3381</v>
      </c>
      <c r="F14" s="3560">
        <f t="shared" si="0"/>
        <v>92.859104641581979</v>
      </c>
      <c r="G14" s="581">
        <v>143426</v>
      </c>
      <c r="H14" s="3573">
        <f t="shared" si="1"/>
        <v>48.830859321803075</v>
      </c>
      <c r="I14" s="308">
        <v>249</v>
      </c>
      <c r="J14" s="3560">
        <f t="shared" si="2"/>
        <v>6.8387805547926392</v>
      </c>
      <c r="K14" s="581">
        <v>105732</v>
      </c>
      <c r="L14" s="3573">
        <f t="shared" si="3"/>
        <v>35.997548685823233</v>
      </c>
      <c r="M14" s="304">
        <v>11</v>
      </c>
      <c r="N14" s="3560">
        <f t="shared" si="4"/>
        <v>0.30211480362537763</v>
      </c>
      <c r="O14" s="581">
        <v>44562</v>
      </c>
      <c r="P14" s="3573">
        <f t="shared" si="5"/>
        <v>15.17159199237369</v>
      </c>
      <c r="Q14" s="304"/>
      <c r="R14" s="307"/>
      <c r="S14" s="590"/>
      <c r="T14" s="591"/>
      <c r="U14" s="593"/>
      <c r="V14" s="593"/>
      <c r="W14" s="593"/>
    </row>
    <row r="15" spans="2:24">
      <c r="B15" s="556" t="s">
        <v>641</v>
      </c>
      <c r="C15" s="1327">
        <v>3646</v>
      </c>
      <c r="D15" s="588">
        <v>299019</v>
      </c>
      <c r="E15" s="316">
        <v>3379</v>
      </c>
      <c r="F15" s="3561">
        <f t="shared" si="0"/>
        <v>92.676906198573789</v>
      </c>
      <c r="G15" s="314">
        <v>144292</v>
      </c>
      <c r="H15" s="3574">
        <f t="shared" si="1"/>
        <v>48.255127600587258</v>
      </c>
      <c r="I15" s="316">
        <v>256</v>
      </c>
      <c r="J15" s="3561">
        <f t="shared" si="2"/>
        <v>7.0213933077345043</v>
      </c>
      <c r="K15" s="314">
        <v>110165</v>
      </c>
      <c r="L15" s="3574">
        <f t="shared" si="3"/>
        <v>36.842140465990454</v>
      </c>
      <c r="M15" s="323">
        <v>11</v>
      </c>
      <c r="N15" s="3561">
        <f t="shared" si="4"/>
        <v>0.30170049369171698</v>
      </c>
      <c r="O15" s="314">
        <v>44562</v>
      </c>
      <c r="P15" s="3574">
        <f t="shared" si="5"/>
        <v>14.902731933422292</v>
      </c>
      <c r="Q15" s="304"/>
      <c r="R15" s="307"/>
      <c r="S15" s="590"/>
      <c r="T15" s="591"/>
      <c r="U15" s="593"/>
      <c r="V15" s="593"/>
      <c r="W15" s="593"/>
    </row>
    <row r="16" spans="2:24">
      <c r="B16" s="577" t="s">
        <v>734</v>
      </c>
      <c r="C16" s="1805">
        <v>3663</v>
      </c>
      <c r="D16" s="621">
        <v>298599</v>
      </c>
      <c r="E16" s="1642">
        <v>3392</v>
      </c>
      <c r="F16" s="3563">
        <f t="shared" ref="F16:F25" si="6">SUM(E16/$C16)*100</f>
        <v>92.601692601692605</v>
      </c>
      <c r="G16" s="322">
        <v>144581</v>
      </c>
      <c r="H16" s="3570">
        <f t="shared" si="1"/>
        <v>48.419787072294277</v>
      </c>
      <c r="I16" s="1642">
        <v>261</v>
      </c>
      <c r="J16" s="3563">
        <f t="shared" si="2"/>
        <v>7.1253071253071258</v>
      </c>
      <c r="K16" s="322">
        <v>112406</v>
      </c>
      <c r="L16" s="3570">
        <f t="shared" si="3"/>
        <v>37.64446632440162</v>
      </c>
      <c r="M16" s="1642">
        <v>10</v>
      </c>
      <c r="N16" s="3563">
        <f t="shared" si="4"/>
        <v>0.27300027300027302</v>
      </c>
      <c r="O16" s="322">
        <v>41612</v>
      </c>
      <c r="P16" s="3570">
        <f t="shared" si="5"/>
        <v>13.935746603304096</v>
      </c>
      <c r="Q16" s="304"/>
      <c r="R16" s="307"/>
      <c r="S16" s="590"/>
      <c r="T16" s="591"/>
      <c r="U16" s="593"/>
      <c r="V16" s="593"/>
      <c r="W16" s="593"/>
    </row>
    <row r="17" spans="2:23">
      <c r="B17" s="556" t="s">
        <v>723</v>
      </c>
      <c r="C17" s="1327">
        <v>3622</v>
      </c>
      <c r="D17" s="588">
        <v>297898</v>
      </c>
      <c r="E17" s="326">
        <v>3351</v>
      </c>
      <c r="F17" s="3561">
        <f t="shared" si="6"/>
        <v>92.517945886250686</v>
      </c>
      <c r="G17" s="314">
        <v>143711</v>
      </c>
      <c r="H17" s="3571">
        <f t="shared" ref="H17:H25" si="7">SUM(G17/$D17)*100</f>
        <v>48.241680038133858</v>
      </c>
      <c r="I17" s="313">
        <v>261</v>
      </c>
      <c r="J17" s="3561">
        <f t="shared" si="2"/>
        <v>7.2059635560463837</v>
      </c>
      <c r="K17" s="314">
        <v>112575</v>
      </c>
      <c r="L17" s="3571">
        <f t="shared" si="3"/>
        <v>37.78978039463172</v>
      </c>
      <c r="M17" s="326">
        <v>10</v>
      </c>
      <c r="N17" s="3561">
        <f t="shared" ref="N17:N25" si="8">SUM(M17/$C17)*100</f>
        <v>0.27609055770292656</v>
      </c>
      <c r="O17" s="313">
        <v>41612</v>
      </c>
      <c r="P17" s="3571">
        <f t="shared" ref="P17:P25" si="9">SUM(O17/$D17)*100</f>
        <v>13.968539567234423</v>
      </c>
      <c r="Q17" s="304"/>
      <c r="R17" s="307"/>
      <c r="S17" s="590"/>
      <c r="T17" s="591"/>
      <c r="U17" s="593"/>
      <c r="V17" s="593"/>
      <c r="W17" s="593"/>
    </row>
    <row r="18" spans="2:23" ht="15" customHeight="1">
      <c r="B18" s="577" t="s">
        <v>800</v>
      </c>
      <c r="C18" s="1805">
        <v>3607</v>
      </c>
      <c r="D18" s="621">
        <f>SUM(G18,K18,O18)</f>
        <v>295706</v>
      </c>
      <c r="E18" s="1642">
        <v>3336</v>
      </c>
      <c r="F18" s="3563">
        <f t="shared" si="6"/>
        <v>92.486831161630164</v>
      </c>
      <c r="G18" s="322">
        <v>144315</v>
      </c>
      <c r="H18" s="3570">
        <f t="shared" si="7"/>
        <v>48.803541355265025</v>
      </c>
      <c r="I18" s="1642">
        <v>262</v>
      </c>
      <c r="J18" s="3563">
        <f t="shared" si="2"/>
        <v>7.2636540060992516</v>
      </c>
      <c r="K18" s="322">
        <v>111379</v>
      </c>
      <c r="L18" s="3570">
        <f t="shared" si="3"/>
        <v>37.665451495742388</v>
      </c>
      <c r="M18" s="1642">
        <v>9</v>
      </c>
      <c r="N18" s="3563">
        <f t="shared" si="8"/>
        <v>0.24951483227058499</v>
      </c>
      <c r="O18" s="322">
        <v>40012</v>
      </c>
      <c r="P18" s="3570">
        <f t="shared" si="9"/>
        <v>13.531007148992579</v>
      </c>
      <c r="Q18" s="304"/>
      <c r="R18" s="307"/>
      <c r="S18" s="590"/>
      <c r="T18" s="591"/>
      <c r="U18" s="593"/>
      <c r="V18" s="593"/>
      <c r="W18" s="593"/>
    </row>
    <row r="19" spans="2:23" ht="15" customHeight="1">
      <c r="B19" s="556" t="s">
        <v>747</v>
      </c>
      <c r="C19" s="1327">
        <v>3596</v>
      </c>
      <c r="D19" s="588">
        <v>295473</v>
      </c>
      <c r="E19" s="326">
        <f>C92</f>
        <v>3321</v>
      </c>
      <c r="F19" s="3561">
        <f t="shared" si="6"/>
        <v>92.352614015572854</v>
      </c>
      <c r="G19" s="314">
        <f>D92</f>
        <v>143006</v>
      </c>
      <c r="H19" s="3571">
        <f t="shared" si="7"/>
        <v>48.399007692750267</v>
      </c>
      <c r="I19" s="313">
        <f>C126</f>
        <v>265</v>
      </c>
      <c r="J19" s="3561">
        <f t="shared" ref="J19:J25" si="10">SUM(I19/$C19)*100</f>
        <v>7.3692992213570632</v>
      </c>
      <c r="K19" s="314">
        <f>D126</f>
        <v>110855</v>
      </c>
      <c r="L19" s="3571">
        <f t="shared" ref="L19:L25" si="11">SUM(K19/$D19)*100</f>
        <v>37.517810425994931</v>
      </c>
      <c r="M19" s="326">
        <f>C160</f>
        <v>10</v>
      </c>
      <c r="N19" s="3561">
        <f t="shared" si="8"/>
        <v>0.27808676307007785</v>
      </c>
      <c r="O19" s="313">
        <f>D160</f>
        <v>41612</v>
      </c>
      <c r="P19" s="3571">
        <f t="shared" si="9"/>
        <v>14.083181881254802</v>
      </c>
      <c r="Q19" s="304"/>
      <c r="R19" s="307"/>
      <c r="S19" s="590"/>
      <c r="T19" s="591"/>
      <c r="U19" s="593"/>
      <c r="V19" s="593"/>
      <c r="W19" s="593"/>
    </row>
    <row r="20" spans="2:23" ht="15" customHeight="1">
      <c r="B20" s="577" t="s">
        <v>820</v>
      </c>
      <c r="C20" s="1325">
        <v>3603</v>
      </c>
      <c r="D20" s="621">
        <v>298941</v>
      </c>
      <c r="E20" s="1642">
        <v>3320</v>
      </c>
      <c r="F20" s="3563">
        <f t="shared" si="6"/>
        <v>92.145434360255337</v>
      </c>
      <c r="G20" s="322">
        <v>142036</v>
      </c>
      <c r="H20" s="3570">
        <f t="shared" si="7"/>
        <v>47.513054415419766</v>
      </c>
      <c r="I20" s="306">
        <v>273</v>
      </c>
      <c r="J20" s="3563">
        <f t="shared" si="10"/>
        <v>7.577019150707744</v>
      </c>
      <c r="K20" s="322">
        <v>115293</v>
      </c>
      <c r="L20" s="3570">
        <f t="shared" si="11"/>
        <v>38.567142011299886</v>
      </c>
      <c r="M20" s="1642">
        <v>10</v>
      </c>
      <c r="N20" s="3563">
        <f t="shared" si="8"/>
        <v>0.2775464890369137</v>
      </c>
      <c r="O20" s="306">
        <v>41612</v>
      </c>
      <c r="P20" s="3570">
        <f t="shared" si="9"/>
        <v>13.919803573280346</v>
      </c>
      <c r="Q20" s="304"/>
      <c r="R20" s="307"/>
      <c r="S20" s="590"/>
      <c r="T20" s="591"/>
      <c r="U20" s="593"/>
      <c r="V20" s="593"/>
      <c r="W20" s="593"/>
    </row>
    <row r="21" spans="2:23" ht="15" customHeight="1">
      <c r="B21" s="556" t="s">
        <v>817</v>
      </c>
      <c r="C21" s="1325">
        <v>3552</v>
      </c>
      <c r="D21" s="621">
        <v>297411</v>
      </c>
      <c r="E21" s="326">
        <v>3272</v>
      </c>
      <c r="F21" s="3562">
        <f t="shared" si="6"/>
        <v>92.117117117117118</v>
      </c>
      <c r="G21" s="2359">
        <v>138110</v>
      </c>
      <c r="H21" s="3571">
        <f t="shared" si="7"/>
        <v>46.437421615205892</v>
      </c>
      <c r="I21" s="326">
        <v>270</v>
      </c>
      <c r="J21" s="3563">
        <f t="shared" si="10"/>
        <v>7.6013513513513518</v>
      </c>
      <c r="K21" s="322">
        <v>117689</v>
      </c>
      <c r="L21" s="3570">
        <f t="shared" si="11"/>
        <v>39.571165827760233</v>
      </c>
      <c r="M21" s="1642">
        <v>10</v>
      </c>
      <c r="N21" s="3562">
        <f t="shared" si="8"/>
        <v>0.28153153153153154</v>
      </c>
      <c r="O21" s="306">
        <v>41612</v>
      </c>
      <c r="P21" s="3570">
        <f t="shared" si="9"/>
        <v>13.99141255703387</v>
      </c>
      <c r="Q21" s="304"/>
      <c r="R21" s="307"/>
      <c r="S21" s="590"/>
      <c r="T21" s="591"/>
      <c r="U21" s="593"/>
      <c r="V21" s="593"/>
      <c r="W21" s="593"/>
    </row>
    <row r="22" spans="2:23" ht="15" customHeight="1">
      <c r="B22" s="577" t="s">
        <v>879</v>
      </c>
      <c r="C22" s="2515">
        <v>3558</v>
      </c>
      <c r="D22" s="2968">
        <v>294605</v>
      </c>
      <c r="E22" s="1642">
        <v>3280</v>
      </c>
      <c r="F22" s="3563">
        <f t="shared" si="6"/>
        <v>92.186621697582922</v>
      </c>
      <c r="G22" s="322">
        <v>135798</v>
      </c>
      <c r="H22" s="3570">
        <f t="shared" si="7"/>
        <v>46.094940683287795</v>
      </c>
      <c r="I22" s="306">
        <v>268</v>
      </c>
      <c r="J22" s="3568">
        <f t="shared" si="10"/>
        <v>7.532321528948847</v>
      </c>
      <c r="K22" s="2969">
        <v>117195</v>
      </c>
      <c r="L22" s="3575">
        <f t="shared" si="11"/>
        <v>39.780383903871282</v>
      </c>
      <c r="M22" s="2361">
        <v>10</v>
      </c>
      <c r="N22" s="3563">
        <f t="shared" si="8"/>
        <v>0.28105677346824059</v>
      </c>
      <c r="O22" s="2969">
        <v>41612</v>
      </c>
      <c r="P22" s="3575">
        <f t="shared" si="9"/>
        <v>14.124675412840922</v>
      </c>
      <c r="Q22" s="304"/>
      <c r="R22" s="307"/>
      <c r="S22" s="590"/>
      <c r="T22" s="591"/>
      <c r="U22" s="593"/>
      <c r="V22" s="593"/>
      <c r="W22" s="593"/>
    </row>
    <row r="23" spans="2:23" ht="12.75" customHeight="1">
      <c r="B23" s="556" t="s">
        <v>873</v>
      </c>
      <c r="C23" s="1805">
        <v>3533</v>
      </c>
      <c r="D23" s="621">
        <v>292054</v>
      </c>
      <c r="E23" s="1642">
        <v>3253</v>
      </c>
      <c r="F23" s="3563">
        <f t="shared" si="6"/>
        <v>92.074724030568916</v>
      </c>
      <c r="G23" s="322">
        <v>132714</v>
      </c>
      <c r="H23" s="3570">
        <f t="shared" si="7"/>
        <v>45.441596417100946</v>
      </c>
      <c r="I23" s="1642">
        <v>270</v>
      </c>
      <c r="J23" s="3563">
        <f t="shared" si="10"/>
        <v>7.6422303990942551</v>
      </c>
      <c r="K23" s="322">
        <v>119403</v>
      </c>
      <c r="L23" s="3570">
        <f t="shared" si="11"/>
        <v>40.883877639066746</v>
      </c>
      <c r="M23" s="1642">
        <v>10</v>
      </c>
      <c r="N23" s="3563">
        <f t="shared" si="8"/>
        <v>0.2830455703368242</v>
      </c>
      <c r="O23" s="322">
        <v>39937</v>
      </c>
      <c r="P23" s="3570">
        <f t="shared" si="9"/>
        <v>13.674525943832306</v>
      </c>
      <c r="Q23" s="304"/>
      <c r="R23" s="307"/>
      <c r="S23" s="590"/>
      <c r="T23" s="591"/>
      <c r="U23" s="593"/>
      <c r="V23" s="593"/>
      <c r="W23" s="593"/>
    </row>
    <row r="24" spans="2:23" ht="12.75" customHeight="1">
      <c r="B24" s="1986" t="s">
        <v>964</v>
      </c>
      <c r="C24" s="2515">
        <v>3566</v>
      </c>
      <c r="D24" s="2968">
        <v>295732</v>
      </c>
      <c r="E24" s="2361">
        <v>3282</v>
      </c>
      <c r="F24" s="3564">
        <f t="shared" si="6"/>
        <v>92.035894559730792</v>
      </c>
      <c r="G24" s="2363">
        <v>132271</v>
      </c>
      <c r="H24" s="3575">
        <f t="shared" si="7"/>
        <v>44.726644394248851</v>
      </c>
      <c r="I24" s="3051">
        <v>273</v>
      </c>
      <c r="J24" s="3564">
        <f t="shared" si="10"/>
        <v>7.655636567582726</v>
      </c>
      <c r="K24" s="2363">
        <v>121224</v>
      </c>
      <c r="L24" s="3575">
        <f t="shared" si="11"/>
        <v>40.991167678844356</v>
      </c>
      <c r="M24" s="2361">
        <v>11</v>
      </c>
      <c r="N24" s="3564">
        <f t="shared" si="8"/>
        <v>0.30846887268648349</v>
      </c>
      <c r="O24" s="2363">
        <v>42237</v>
      </c>
      <c r="P24" s="3575">
        <f t="shared" si="9"/>
        <v>14.282187926906795</v>
      </c>
      <c r="Q24" s="304"/>
      <c r="R24" s="307"/>
      <c r="S24" s="590"/>
      <c r="T24" s="590"/>
      <c r="U24" s="593"/>
      <c r="V24" s="593"/>
      <c r="W24" s="593"/>
    </row>
    <row r="25" spans="2:23" ht="12.75" customHeight="1">
      <c r="B25" s="556" t="s">
        <v>916</v>
      </c>
      <c r="C25" s="2142">
        <v>3561</v>
      </c>
      <c r="D25" s="588">
        <v>294743</v>
      </c>
      <c r="E25" s="326">
        <v>3274</v>
      </c>
      <c r="F25" s="3561">
        <f t="shared" si="6"/>
        <v>91.940466161190685</v>
      </c>
      <c r="G25" s="314">
        <v>128744</v>
      </c>
      <c r="H25" s="3571">
        <f t="shared" si="7"/>
        <v>43.680087398174003</v>
      </c>
      <c r="I25" s="326">
        <v>276</v>
      </c>
      <c r="J25" s="3561">
        <f t="shared" si="10"/>
        <v>7.750631844987363</v>
      </c>
      <c r="K25" s="314">
        <v>123762</v>
      </c>
      <c r="L25" s="3571">
        <f t="shared" si="11"/>
        <v>41.989801284508879</v>
      </c>
      <c r="M25" s="326">
        <v>11</v>
      </c>
      <c r="N25" s="3561">
        <f t="shared" si="8"/>
        <v>0.3089019938219601</v>
      </c>
      <c r="O25" s="314">
        <v>42237</v>
      </c>
      <c r="P25" s="3571">
        <f t="shared" si="9"/>
        <v>14.330111317317121</v>
      </c>
      <c r="Q25" s="304"/>
      <c r="R25" s="307"/>
      <c r="S25" s="590"/>
      <c r="T25" s="590"/>
      <c r="U25" s="593"/>
      <c r="V25" s="593"/>
      <c r="W25" s="593"/>
    </row>
    <row r="26" spans="2:23" ht="12.75" customHeight="1">
      <c r="B26" s="577" t="s">
        <v>997</v>
      </c>
      <c r="C26" s="1805">
        <v>3562</v>
      </c>
      <c r="D26" s="621">
        <v>289478</v>
      </c>
      <c r="E26" s="1642">
        <v>3279</v>
      </c>
      <c r="F26" s="3563">
        <f t="shared" ref="F26" si="12">SUM(E26/$C26)*100</f>
        <v>92.055025266704092</v>
      </c>
      <c r="G26" s="322">
        <v>127040</v>
      </c>
      <c r="H26" s="3570">
        <f t="shared" ref="H26:H28" si="13">SUM(G26/$D26)*100</f>
        <v>43.885891155804586</v>
      </c>
      <c r="I26" s="1642">
        <v>272</v>
      </c>
      <c r="J26" s="3563">
        <f t="shared" ref="J26:J27" si="14">SUM(I26/$C26)*100</f>
        <v>7.6361594609769794</v>
      </c>
      <c r="K26" s="322">
        <v>120201</v>
      </c>
      <c r="L26" s="3570">
        <f t="shared" ref="L26:L27" si="15">SUM(K26/$D26)*100</f>
        <v>41.523362742591836</v>
      </c>
      <c r="M26" s="1642">
        <v>11</v>
      </c>
      <c r="N26" s="3563">
        <f t="shared" ref="N26:N28" si="16">SUM(M26/$C26)*100</f>
        <v>0.30881527231892197</v>
      </c>
      <c r="O26" s="322">
        <v>42237</v>
      </c>
      <c r="P26" s="3570">
        <f t="shared" ref="P26:P28" si="17">SUM(O26/$D26)*100</f>
        <v>14.590746101603576</v>
      </c>
      <c r="Q26" s="304"/>
      <c r="R26" s="307"/>
      <c r="S26" s="590"/>
      <c r="T26" s="590"/>
      <c r="U26" s="593"/>
      <c r="V26" s="593"/>
      <c r="W26" s="593"/>
    </row>
    <row r="27" spans="2:23" ht="12.75" customHeight="1">
      <c r="B27" s="556" t="s">
        <v>962</v>
      </c>
      <c r="C27" s="1805">
        <v>3547</v>
      </c>
      <c r="D27" s="621">
        <v>287590</v>
      </c>
      <c r="E27" s="326">
        <v>3263</v>
      </c>
      <c r="F27" s="3562">
        <f>SUM(E27/$C27)*100</f>
        <v>91.993233718635466</v>
      </c>
      <c r="G27" s="2359">
        <v>124348</v>
      </c>
      <c r="H27" s="4255">
        <f t="shared" si="13"/>
        <v>43.237942904829794</v>
      </c>
      <c r="I27" s="326">
        <v>273</v>
      </c>
      <c r="J27" s="3562">
        <f t="shared" si="14"/>
        <v>7.696645052156752</v>
      </c>
      <c r="K27" s="2359">
        <v>121005</v>
      </c>
      <c r="L27" s="4255">
        <f t="shared" si="15"/>
        <v>42.075524183733783</v>
      </c>
      <c r="M27" s="326">
        <v>11</v>
      </c>
      <c r="N27" s="3562">
        <f t="shared" si="16"/>
        <v>0.31012122920778123</v>
      </c>
      <c r="O27" s="2359">
        <v>42237</v>
      </c>
      <c r="P27" s="4255">
        <f t="shared" si="17"/>
        <v>14.686532911436419</v>
      </c>
      <c r="Q27" s="304"/>
      <c r="R27" s="307"/>
      <c r="S27" s="4268"/>
      <c r="T27" s="4268"/>
      <c r="U27" s="593"/>
      <c r="V27" s="593"/>
      <c r="W27" s="593"/>
    </row>
    <row r="28" spans="2:23" ht="12.75" customHeight="1" thickBot="1">
      <c r="B28" s="1986" t="s">
        <v>1031</v>
      </c>
      <c r="C28" s="2515">
        <v>3567</v>
      </c>
      <c r="D28" s="2968">
        <v>285585</v>
      </c>
      <c r="E28" s="1642">
        <v>3281</v>
      </c>
      <c r="F28" s="3563">
        <f t="shared" ref="F28" si="18">SUM(E28/$C28)*100</f>
        <v>91.982057751612004</v>
      </c>
      <c r="G28" s="322">
        <v>123279</v>
      </c>
      <c r="H28" s="3570">
        <f t="shared" si="13"/>
        <v>43.167183150375543</v>
      </c>
      <c r="I28" s="306">
        <v>275</v>
      </c>
      <c r="J28" s="3563">
        <f t="shared" ref="J28" si="19">SUM(I28/$C28)*100</f>
        <v>7.7095598542192318</v>
      </c>
      <c r="K28" s="322">
        <v>120069</v>
      </c>
      <c r="L28" s="3570">
        <f t="shared" ref="L28" si="20">SUM(K28/$D28)*100</f>
        <v>42.043174536477757</v>
      </c>
      <c r="M28" s="1642">
        <v>11</v>
      </c>
      <c r="N28" s="3563">
        <f t="shared" si="16"/>
        <v>0.30838239416876922</v>
      </c>
      <c r="O28" s="322">
        <v>42237</v>
      </c>
      <c r="P28" s="3570">
        <f t="shared" si="17"/>
        <v>14.789642313146697</v>
      </c>
      <c r="Q28" s="304"/>
      <c r="R28" s="307"/>
      <c r="S28" s="4268">
        <f>C28-E28-I28-M28</f>
        <v>0</v>
      </c>
      <c r="T28" s="4268">
        <f>D28-G28-K28-O28</f>
        <v>0</v>
      </c>
      <c r="U28" s="593"/>
      <c r="V28" s="593"/>
      <c r="W28" s="593"/>
    </row>
    <row r="29" spans="2:23">
      <c r="B29" s="3368" t="s">
        <v>998</v>
      </c>
      <c r="C29" s="3368"/>
      <c r="D29" s="3369"/>
      <c r="E29" s="3369"/>
      <c r="F29" s="3576"/>
      <c r="G29" s="3369"/>
      <c r="H29" s="3576"/>
      <c r="I29" s="3370"/>
      <c r="J29" s="3370"/>
      <c r="K29" s="3370"/>
      <c r="L29" s="3591"/>
      <c r="M29" s="3370"/>
      <c r="N29" s="3591"/>
      <c r="O29" s="3369"/>
      <c r="P29" s="3591"/>
      <c r="Q29" s="294"/>
      <c r="R29" s="307"/>
      <c r="S29" s="590"/>
      <c r="T29" s="591"/>
      <c r="U29" s="593"/>
      <c r="V29" s="593"/>
      <c r="W29" s="593"/>
    </row>
    <row r="30" spans="2:23" ht="6" customHeight="1">
      <c r="B30" s="293"/>
      <c r="C30" s="293"/>
      <c r="D30" s="293"/>
      <c r="E30" s="293"/>
      <c r="F30" s="3577"/>
      <c r="G30" s="293"/>
      <c r="H30" s="3577"/>
      <c r="I30" s="294"/>
      <c r="J30" s="294"/>
      <c r="K30" s="294"/>
      <c r="L30" s="3592"/>
      <c r="M30" s="294"/>
      <c r="N30" s="3592"/>
      <c r="O30" s="293"/>
      <c r="P30" s="3592"/>
      <c r="R30" s="307"/>
      <c r="S30" s="590"/>
      <c r="T30" s="591"/>
      <c r="U30" s="593"/>
      <c r="V30" s="593"/>
      <c r="W30" s="593"/>
    </row>
    <row r="31" spans="2:23" ht="12.75" customHeight="1">
      <c r="R31" s="307"/>
      <c r="S31" s="590"/>
      <c r="T31" s="591"/>
      <c r="U31" s="593"/>
      <c r="V31" s="593"/>
      <c r="W31" s="593"/>
    </row>
    <row r="32" spans="2:23" ht="12.75" customHeight="1">
      <c r="R32" s="307"/>
      <c r="S32" s="590"/>
      <c r="T32" s="591"/>
      <c r="U32" s="593"/>
      <c r="V32" s="593"/>
      <c r="W32" s="593"/>
    </row>
    <row r="33" spans="2:23" ht="23.25" customHeight="1">
      <c r="B33" s="4923" t="s">
        <v>423</v>
      </c>
      <c r="C33" s="4924"/>
      <c r="D33" s="4924"/>
      <c r="E33" s="4924"/>
      <c r="F33" s="4924"/>
      <c r="G33" s="4924"/>
      <c r="H33" s="4924"/>
      <c r="I33" s="4924"/>
      <c r="J33" s="4924"/>
      <c r="K33" s="4924"/>
      <c r="L33" s="4924"/>
      <c r="M33" s="4924"/>
      <c r="N33" s="4924"/>
      <c r="O33" s="4924"/>
      <c r="P33" s="4924"/>
      <c r="Q33" s="4924"/>
      <c r="R33" s="4924"/>
      <c r="S33" s="4925"/>
      <c r="T33" s="334"/>
    </row>
    <row r="34" spans="2:23" ht="25.5" customHeight="1">
      <c r="B34" s="4929" t="s">
        <v>424</v>
      </c>
      <c r="C34" s="4930"/>
      <c r="D34" s="4930"/>
      <c r="E34" s="4930"/>
      <c r="F34" s="4930"/>
      <c r="G34" s="4930"/>
      <c r="H34" s="4930"/>
      <c r="I34" s="4930"/>
      <c r="J34" s="4930"/>
      <c r="K34" s="4930"/>
      <c r="L34" s="4930"/>
      <c r="M34" s="4930"/>
      <c r="N34" s="4930"/>
      <c r="O34" s="4930"/>
      <c r="P34" s="4930"/>
      <c r="Q34" s="4930"/>
      <c r="R34" s="4930"/>
      <c r="S34" s="4931"/>
      <c r="T34" s="334"/>
    </row>
    <row r="35" spans="2:23" ht="15.75" customHeight="1">
      <c r="B35" s="4926" t="s">
        <v>324</v>
      </c>
      <c r="C35" s="4927"/>
      <c r="D35" s="4927"/>
      <c r="E35" s="4927"/>
      <c r="F35" s="4927"/>
      <c r="G35" s="4927"/>
      <c r="H35" s="4927"/>
      <c r="I35" s="4927"/>
      <c r="J35" s="4927"/>
      <c r="K35" s="4927"/>
      <c r="L35" s="4927"/>
      <c r="M35" s="4927"/>
      <c r="N35" s="4927"/>
      <c r="O35" s="4927"/>
      <c r="P35" s="4927"/>
      <c r="Q35" s="4927"/>
      <c r="R35" s="4927"/>
      <c r="S35" s="4928"/>
      <c r="T35" s="334"/>
    </row>
    <row r="36" spans="2:23" ht="15.75" customHeight="1">
      <c r="B36" s="1546"/>
      <c r="C36" s="1544"/>
      <c r="D36" s="1544"/>
      <c r="E36" s="1544"/>
      <c r="F36" s="3579"/>
      <c r="G36" s="1544"/>
      <c r="H36" s="3579"/>
      <c r="I36" s="1544"/>
      <c r="J36" s="1544"/>
      <c r="K36" s="1544"/>
      <c r="L36" s="3579"/>
      <c r="M36" s="1544"/>
      <c r="N36" s="3579"/>
      <c r="O36" s="1544"/>
      <c r="P36" s="3579"/>
      <c r="Q36" s="1544"/>
      <c r="R36" s="1544"/>
      <c r="S36" s="1544"/>
      <c r="T36" s="334"/>
    </row>
    <row r="37" spans="2:23" ht="15.75" customHeight="1">
      <c r="B37" s="1546"/>
      <c r="C37" s="1544"/>
      <c r="D37" s="1544"/>
      <c r="E37" s="1544"/>
      <c r="F37" s="3579"/>
      <c r="G37" s="1544"/>
      <c r="H37" s="3579"/>
      <c r="I37" s="1544"/>
      <c r="J37" s="1544"/>
      <c r="K37" s="1544"/>
      <c r="L37" s="3579"/>
      <c r="M37" s="1544"/>
      <c r="N37" s="3579"/>
      <c r="O37" s="1544"/>
      <c r="P37" s="3579"/>
      <c r="Q37" s="1544"/>
      <c r="R37" s="1544"/>
      <c r="S37" s="1544"/>
      <c r="T37" s="334"/>
    </row>
    <row r="38" spans="2:23" ht="10.5" customHeight="1"/>
    <row r="39" spans="2:23" ht="15.75" thickBot="1">
      <c r="B39" s="431"/>
      <c r="C39" s="289"/>
      <c r="E39" s="4915" t="s">
        <v>133</v>
      </c>
      <c r="F39" s="4916"/>
      <c r="G39" s="4916"/>
      <c r="H39" s="4916"/>
      <c r="I39" s="4916"/>
      <c r="J39" s="4916"/>
      <c r="K39" s="4916"/>
      <c r="L39" s="4916"/>
      <c r="M39" s="4916"/>
      <c r="N39" s="4916"/>
      <c r="O39" s="4916"/>
      <c r="P39" s="4917"/>
      <c r="Q39" s="335"/>
      <c r="R39" s="335"/>
      <c r="S39" s="335"/>
      <c r="T39" s="335"/>
    </row>
    <row r="40" spans="2:23" ht="33" customHeight="1" thickBot="1">
      <c r="B40" s="296"/>
      <c r="C40" s="4921" t="s">
        <v>304</v>
      </c>
      <c r="D40" s="4922"/>
      <c r="E40" s="4907" t="s">
        <v>305</v>
      </c>
      <c r="F40" s="4908"/>
      <c r="G40" s="4908"/>
      <c r="H40" s="4909"/>
      <c r="I40" s="4907" t="s">
        <v>306</v>
      </c>
      <c r="J40" s="4910"/>
      <c r="K40" s="4910"/>
      <c r="L40" s="4911"/>
      <c r="M40" s="4912" t="s">
        <v>307</v>
      </c>
      <c r="N40" s="4910"/>
      <c r="O40" s="4910"/>
      <c r="P40" s="4911"/>
    </row>
    <row r="41" spans="2:23" ht="30.75" customHeight="1">
      <c r="B41" s="576" t="s">
        <v>232</v>
      </c>
      <c r="C41" s="1819" t="s">
        <v>308</v>
      </c>
      <c r="D41" s="584" t="s">
        <v>309</v>
      </c>
      <c r="E41" s="4901" t="s">
        <v>310</v>
      </c>
      <c r="F41" s="4902"/>
      <c r="G41" s="4904" t="s">
        <v>311</v>
      </c>
      <c r="H41" s="4905"/>
      <c r="I41" s="4901" t="s">
        <v>310</v>
      </c>
      <c r="J41" s="4902"/>
      <c r="K41" s="4904" t="s">
        <v>311</v>
      </c>
      <c r="L41" s="4905"/>
      <c r="M41" s="4903" t="s">
        <v>310</v>
      </c>
      <c r="N41" s="4902"/>
      <c r="O41" s="4904" t="s">
        <v>311</v>
      </c>
      <c r="P41" s="4905"/>
    </row>
    <row r="42" spans="2:23">
      <c r="B42" s="577" t="s">
        <v>238</v>
      </c>
      <c r="C42" s="1818">
        <v>1.8661137440758324</v>
      </c>
      <c r="D42" s="1539">
        <v>4.634502114145377</v>
      </c>
      <c r="E42" s="4918">
        <v>1.8210361067503982</v>
      </c>
      <c r="F42" s="4914"/>
      <c r="G42" s="4893">
        <v>5.9165825479900604</v>
      </c>
      <c r="H42" s="4894"/>
      <c r="I42" s="4918">
        <v>2.6881720430107521</v>
      </c>
      <c r="J42" s="4914"/>
      <c r="K42" s="4893">
        <v>4.1161382162953544</v>
      </c>
      <c r="L42" s="4894"/>
      <c r="M42" s="4913">
        <v>0</v>
      </c>
      <c r="N42" s="4914"/>
      <c r="O42" s="4893">
        <v>0</v>
      </c>
      <c r="P42" s="4894"/>
    </row>
    <row r="43" spans="2:23">
      <c r="B43" s="556" t="s">
        <v>125</v>
      </c>
      <c r="C43" s="1820">
        <v>0.8177570093457831</v>
      </c>
      <c r="D43" s="1540">
        <v>10.511182108626201</v>
      </c>
      <c r="E43" s="4874">
        <v>0.55727554179567562</v>
      </c>
      <c r="F43" s="4892"/>
      <c r="G43" s="4890">
        <v>4.7497064788130956</v>
      </c>
      <c r="H43" s="4891"/>
      <c r="I43" s="4874">
        <v>3.1746031746031917</v>
      </c>
      <c r="J43" s="4892"/>
      <c r="K43" s="4890">
        <v>2.9494806235144324</v>
      </c>
      <c r="L43" s="4891"/>
      <c r="M43" s="4898">
        <v>80</v>
      </c>
      <c r="N43" s="4892"/>
      <c r="O43" s="4890">
        <v>63.119749629385609</v>
      </c>
      <c r="P43" s="4891"/>
    </row>
    <row r="44" spans="2:23">
      <c r="B44" s="577" t="s">
        <v>312</v>
      </c>
      <c r="C44" s="1818">
        <v>2.2099447513812152</v>
      </c>
      <c r="D44" s="1539">
        <v>11.045280488450487</v>
      </c>
      <c r="E44" s="4918">
        <v>2.0659882824545264</v>
      </c>
      <c r="F44" s="4914"/>
      <c r="G44" s="4893">
        <v>5.2889543823680327</v>
      </c>
      <c r="H44" s="4894"/>
      <c r="I44" s="4918">
        <v>2.0942408376963328</v>
      </c>
      <c r="J44" s="4914"/>
      <c r="K44" s="4893">
        <v>1.4252915075843475</v>
      </c>
      <c r="L44" s="4894"/>
      <c r="M44" s="4913">
        <v>100</v>
      </c>
      <c r="N44" s="4914"/>
      <c r="O44" s="4893">
        <v>71.355625102948437</v>
      </c>
      <c r="P44" s="4894"/>
    </row>
    <row r="45" spans="2:23">
      <c r="B45" s="556" t="s">
        <v>129</v>
      </c>
      <c r="C45" s="1820">
        <v>3.012746234067194</v>
      </c>
      <c r="D45" s="1540">
        <v>8.144908770343946</v>
      </c>
      <c r="E45" s="4874">
        <v>2.7401477832512171</v>
      </c>
      <c r="F45" s="4892"/>
      <c r="G45" s="4890">
        <v>5.9138436456553478</v>
      </c>
      <c r="H45" s="4891"/>
      <c r="I45" s="4874">
        <v>6.6666666666666714</v>
      </c>
      <c r="J45" s="4892"/>
      <c r="K45" s="4890">
        <v>9.5771413993239349</v>
      </c>
      <c r="L45" s="4891"/>
      <c r="M45" s="4898">
        <v>22.222222222222229</v>
      </c>
      <c r="N45" s="4892"/>
      <c r="O45" s="4890">
        <v>12.496213268706441</v>
      </c>
      <c r="P45" s="4891"/>
    </row>
    <row r="46" spans="2:23">
      <c r="B46" s="573" t="s">
        <v>460</v>
      </c>
      <c r="C46" s="1818">
        <f t="shared" ref="C46:E60" si="21">SUM(C8/C6)*100-100</f>
        <v>1.9914651493598825</v>
      </c>
      <c r="D46" s="1539">
        <f t="shared" si="21"/>
        <v>6.2007127164667679</v>
      </c>
      <c r="E46" s="4866">
        <f t="shared" si="21"/>
        <v>1.6314199395770572</v>
      </c>
      <c r="F46" s="4867"/>
      <c r="G46" s="4893">
        <f t="shared" ref="G46:G56" si="22">SUM(G8/G6)*100-100</f>
        <v>4.0777983996105576</v>
      </c>
      <c r="H46" s="4894"/>
      <c r="I46" s="4866">
        <f t="shared" ref="I46:I56" si="23">SUM(I8/I6)*100-100</f>
        <v>7.6923076923076934</v>
      </c>
      <c r="J46" s="4871"/>
      <c r="K46" s="4893">
        <f t="shared" ref="K46:K66" si="24">SUM(K8/K6)*100-100</f>
        <v>9.2798189055485665</v>
      </c>
      <c r="L46" s="4894"/>
      <c r="M46" s="4871">
        <f t="shared" ref="M46:M56" si="25">SUM(M8/M6)*100-100</f>
        <v>10.000000000000014</v>
      </c>
      <c r="N46" s="4871"/>
      <c r="O46" s="4893">
        <f t="shared" ref="O46:O56" si="26">SUM(O8/O6)*100-100</f>
        <v>7.0893011631260237</v>
      </c>
      <c r="P46" s="4894"/>
    </row>
    <row r="47" spans="2:23">
      <c r="B47" s="556" t="s">
        <v>575</v>
      </c>
      <c r="C47" s="1820">
        <f t="shared" si="21"/>
        <v>0.64679415073116786</v>
      </c>
      <c r="D47" s="1540">
        <f t="shared" si="21"/>
        <v>3.6522184403144706</v>
      </c>
      <c r="E47" s="4874">
        <f t="shared" si="21"/>
        <v>0.1798022175606917</v>
      </c>
      <c r="F47" s="4895"/>
      <c r="G47" s="4890">
        <f t="shared" si="22"/>
        <v>2.0232818015644511</v>
      </c>
      <c r="H47" s="4891"/>
      <c r="I47" s="4874">
        <f t="shared" si="23"/>
        <v>8.1730769230769198</v>
      </c>
      <c r="J47" s="4898"/>
      <c r="K47" s="4890">
        <f t="shared" si="24"/>
        <v>8.1091463627579969</v>
      </c>
      <c r="L47" s="4891"/>
      <c r="M47" s="4898">
        <f t="shared" si="25"/>
        <v>0</v>
      </c>
      <c r="N47" s="4898"/>
      <c r="O47" s="4890">
        <f t="shared" si="26"/>
        <v>0</v>
      </c>
      <c r="P47" s="4891"/>
    </row>
    <row r="48" spans="2:23">
      <c r="B48" s="573" t="s">
        <v>493</v>
      </c>
      <c r="C48" s="1818">
        <f t="shared" si="21"/>
        <v>-0.39051603905160448</v>
      </c>
      <c r="D48" s="1539">
        <f t="shared" si="21"/>
        <v>1.8734031370524633</v>
      </c>
      <c r="E48" s="4866">
        <f t="shared" si="21"/>
        <v>-0.74316290130796858</v>
      </c>
      <c r="F48" s="4867"/>
      <c r="G48" s="4893">
        <f t="shared" si="22"/>
        <v>0.77103537992677218</v>
      </c>
      <c r="H48" s="4894"/>
      <c r="I48" s="4866">
        <f t="shared" si="23"/>
        <v>5.2380952380952408</v>
      </c>
      <c r="J48" s="4870"/>
      <c r="K48" s="4871">
        <f t="shared" si="24"/>
        <v>4.6002560223437712</v>
      </c>
      <c r="L48" s="4869"/>
      <c r="M48" s="4871">
        <f t="shared" si="25"/>
        <v>0</v>
      </c>
      <c r="N48" s="4870"/>
      <c r="O48" s="4871">
        <f t="shared" si="26"/>
        <v>0</v>
      </c>
      <c r="P48" s="4869"/>
      <c r="W48" s="294"/>
    </row>
    <row r="49" spans="2:23">
      <c r="B49" s="556" t="s">
        <v>484</v>
      </c>
      <c r="C49" s="1820">
        <f t="shared" si="21"/>
        <v>-5.5881531153957553E-2</v>
      </c>
      <c r="D49" s="1540">
        <f t="shared" si="21"/>
        <v>2.1904014646266603</v>
      </c>
      <c r="E49" s="4874">
        <f t="shared" si="21"/>
        <v>-0.35895901884535419</v>
      </c>
      <c r="F49" s="4895"/>
      <c r="G49" s="4890">
        <f t="shared" si="22"/>
        <v>0.58247074952306832</v>
      </c>
      <c r="H49" s="4891"/>
      <c r="I49" s="4874">
        <f t="shared" si="23"/>
        <v>4.4444444444444571</v>
      </c>
      <c r="J49" s="4892"/>
      <c r="K49" s="4871">
        <f t="shared" si="24"/>
        <v>5.6283582250266591</v>
      </c>
      <c r="L49" s="4869"/>
      <c r="M49" s="4898">
        <f t="shared" si="25"/>
        <v>0</v>
      </c>
      <c r="N49" s="4898"/>
      <c r="O49" s="4890">
        <f t="shared" si="26"/>
        <v>0</v>
      </c>
      <c r="P49" s="4891"/>
    </row>
    <row r="50" spans="2:23">
      <c r="B50" s="573" t="s">
        <v>419</v>
      </c>
      <c r="C50" s="1818">
        <f t="shared" si="21"/>
        <v>0.7840940912909673</v>
      </c>
      <c r="D50" s="1539">
        <f t="shared" si="21"/>
        <v>4.6014196064319179</v>
      </c>
      <c r="E50" s="4866">
        <f t="shared" si="21"/>
        <v>0.20964360587001352</v>
      </c>
      <c r="F50" s="4867"/>
      <c r="G50" s="4868">
        <f t="shared" si="22"/>
        <v>1.942212294392391</v>
      </c>
      <c r="H50" s="4869"/>
      <c r="I50" s="4866">
        <f t="shared" si="23"/>
        <v>9.5022624434389229</v>
      </c>
      <c r="J50" s="4871"/>
      <c r="K50" s="4893">
        <f t="shared" si="24"/>
        <v>10.962028414716912</v>
      </c>
      <c r="L50" s="4894"/>
      <c r="M50" s="4871">
        <f t="shared" si="25"/>
        <v>0</v>
      </c>
      <c r="N50" s="4871"/>
      <c r="O50" s="4868">
        <f t="shared" si="26"/>
        <v>0</v>
      </c>
      <c r="P50" s="4869"/>
      <c r="T50" s="294"/>
    </row>
    <row r="51" spans="2:23">
      <c r="B51" s="556" t="s">
        <v>211</v>
      </c>
      <c r="C51" s="1820">
        <f t="shared" si="21"/>
        <v>1.5935141179759427</v>
      </c>
      <c r="D51" s="1540">
        <f t="shared" si="21"/>
        <v>4.3132069301369995</v>
      </c>
      <c r="E51" s="4874">
        <f t="shared" si="21"/>
        <v>1.2909036325427792</v>
      </c>
      <c r="F51" s="4895"/>
      <c r="G51" s="4890">
        <f t="shared" si="22"/>
        <v>2.5363468528240958</v>
      </c>
      <c r="H51" s="4891"/>
      <c r="I51" s="4874">
        <f t="shared" si="23"/>
        <v>5.9574468085106531</v>
      </c>
      <c r="J51" s="4898"/>
      <c r="K51" s="4890">
        <f t="shared" si="24"/>
        <v>8.7842521611482596</v>
      </c>
      <c r="L51" s="4891"/>
      <c r="M51" s="4898">
        <f t="shared" si="25"/>
        <v>0</v>
      </c>
      <c r="N51" s="4898"/>
      <c r="O51" s="4890">
        <f t="shared" si="26"/>
        <v>0</v>
      </c>
      <c r="P51" s="4891"/>
    </row>
    <row r="52" spans="2:23">
      <c r="B52" s="1620" t="s">
        <v>680</v>
      </c>
      <c r="C52" s="1821">
        <f t="shared" si="21"/>
        <v>1.1669908307863324</v>
      </c>
      <c r="D52" s="1621">
        <f t="shared" si="21"/>
        <v>3.1102997963912173</v>
      </c>
      <c r="E52" s="4866">
        <f t="shared" si="21"/>
        <v>1.0460251046025206</v>
      </c>
      <c r="F52" s="4867"/>
      <c r="G52" s="4868">
        <f t="shared" si="22"/>
        <v>2.0375350379192128</v>
      </c>
      <c r="H52" s="4869"/>
      <c r="I52" s="4866">
        <f t="shared" si="23"/>
        <v>2.8925619834710687</v>
      </c>
      <c r="J52" s="4871"/>
      <c r="K52" s="4893">
        <f t="shared" si="24"/>
        <v>6.0118713403384874</v>
      </c>
      <c r="L52" s="4894"/>
      <c r="M52" s="4871">
        <f t="shared" si="25"/>
        <v>0</v>
      </c>
      <c r="N52" s="4871"/>
      <c r="O52" s="4868">
        <f t="shared" si="26"/>
        <v>0</v>
      </c>
      <c r="P52" s="4869"/>
    </row>
    <row r="53" spans="2:23">
      <c r="B53" s="556" t="s">
        <v>641</v>
      </c>
      <c r="C53" s="1820">
        <f t="shared" si="21"/>
        <v>0.33021463951567398</v>
      </c>
      <c r="D53" s="1540">
        <f t="shared" si="21"/>
        <v>1.8956845319230098</v>
      </c>
      <c r="E53" s="4874">
        <f t="shared" si="21"/>
        <v>0.14819205690574222</v>
      </c>
      <c r="F53" s="4932"/>
      <c r="G53" s="4890">
        <f t="shared" si="22"/>
        <v>1.4847272139033976</v>
      </c>
      <c r="H53" s="4891"/>
      <c r="I53" s="4874">
        <f t="shared" si="23"/>
        <v>2.8112449799196639</v>
      </c>
      <c r="J53" s="4892"/>
      <c r="K53" s="4890">
        <f t="shared" si="24"/>
        <v>3.2348448642620866</v>
      </c>
      <c r="L53" s="4891"/>
      <c r="M53" s="4898">
        <f t="shared" si="25"/>
        <v>0</v>
      </c>
      <c r="N53" s="4892"/>
      <c r="O53" s="4890">
        <f t="shared" si="26"/>
        <v>0</v>
      </c>
      <c r="P53" s="4891"/>
    </row>
    <row r="54" spans="2:23">
      <c r="B54" s="577" t="s">
        <v>734</v>
      </c>
      <c r="C54" s="1818">
        <f t="shared" si="21"/>
        <v>0.60422960725074404</v>
      </c>
      <c r="D54" s="1539">
        <f t="shared" si="21"/>
        <v>1.6611058150619584</v>
      </c>
      <c r="E54" s="4866">
        <f t="shared" si="21"/>
        <v>0.32534753031647767</v>
      </c>
      <c r="F54" s="4867"/>
      <c r="G54" s="4868">
        <f t="shared" si="22"/>
        <v>0.80529332199181169</v>
      </c>
      <c r="H54" s="4869"/>
      <c r="I54" s="4866">
        <f t="shared" si="23"/>
        <v>4.8192771084337238</v>
      </c>
      <c r="J54" s="4870"/>
      <c r="K54" s="4868">
        <f t="shared" si="24"/>
        <v>6.3121855256686814</v>
      </c>
      <c r="L54" s="4869"/>
      <c r="M54" s="4871">
        <f t="shared" si="25"/>
        <v>-9.0909090909090935</v>
      </c>
      <c r="N54" s="4871"/>
      <c r="O54" s="4868">
        <f t="shared" si="26"/>
        <v>-6.61999012611642</v>
      </c>
      <c r="P54" s="4869"/>
    </row>
    <row r="55" spans="2:23">
      <c r="B55" s="556" t="s">
        <v>723</v>
      </c>
      <c r="C55" s="1820">
        <f t="shared" si="21"/>
        <v>-0.65825562260010884</v>
      </c>
      <c r="D55" s="1540">
        <f t="shared" si="21"/>
        <v>-0.37489256535538118</v>
      </c>
      <c r="E55" s="4874">
        <f t="shared" si="21"/>
        <v>-0.82864752885468818</v>
      </c>
      <c r="F55" s="4895"/>
      <c r="G55" s="4890">
        <f t="shared" si="22"/>
        <v>-0.40265572588916143</v>
      </c>
      <c r="H55" s="4891"/>
      <c r="I55" s="4874">
        <f t="shared" si="23"/>
        <v>1.953125</v>
      </c>
      <c r="J55" s="4892"/>
      <c r="K55" s="4898">
        <f t="shared" si="24"/>
        <v>2.187627649434944</v>
      </c>
      <c r="L55" s="4891"/>
      <c r="M55" s="4898">
        <f t="shared" si="25"/>
        <v>-9.0909090909090935</v>
      </c>
      <c r="N55" s="4898"/>
      <c r="O55" s="4890">
        <f t="shared" si="26"/>
        <v>-6.61999012611642</v>
      </c>
      <c r="P55" s="4891"/>
    </row>
    <row r="56" spans="2:23">
      <c r="B56" s="577" t="s">
        <v>800</v>
      </c>
      <c r="C56" s="1818">
        <f t="shared" si="21"/>
        <v>-1.5288015288015231</v>
      </c>
      <c r="D56" s="1539">
        <f t="shared" si="21"/>
        <v>-0.96885789972505165</v>
      </c>
      <c r="E56" s="4866">
        <f t="shared" si="21"/>
        <v>-1.6509433962264097</v>
      </c>
      <c r="F56" s="4867"/>
      <c r="G56" s="4868">
        <f t="shared" si="22"/>
        <v>-0.18397991437325345</v>
      </c>
      <c r="H56" s="4869"/>
      <c r="I56" s="4866">
        <f t="shared" si="23"/>
        <v>0.38314176245211229</v>
      </c>
      <c r="J56" s="4870"/>
      <c r="K56" s="4871">
        <f t="shared" si="24"/>
        <v>-0.91365229614078203</v>
      </c>
      <c r="L56" s="4869"/>
      <c r="M56" s="4871">
        <f t="shared" si="25"/>
        <v>-10</v>
      </c>
      <c r="N56" s="4871"/>
      <c r="O56" s="4868">
        <f t="shared" si="26"/>
        <v>-3.8450446986446138</v>
      </c>
      <c r="P56" s="4869"/>
    </row>
    <row r="57" spans="2:23">
      <c r="B57" s="556" t="s">
        <v>747</v>
      </c>
      <c r="C57" s="1820">
        <f t="shared" si="21"/>
        <v>-0.71783545002760718</v>
      </c>
      <c r="D57" s="1540">
        <f t="shared" si="21"/>
        <v>-0.81403701938246797</v>
      </c>
      <c r="E57" s="4874">
        <f t="shared" si="21"/>
        <v>-0.89525514771709425</v>
      </c>
      <c r="F57" s="4895"/>
      <c r="G57" s="4890">
        <f>SUM(G19/G17)*100-100</f>
        <v>-0.49056787580630612</v>
      </c>
      <c r="H57" s="4891"/>
      <c r="I57" s="4874">
        <f>SUM(I19/I17)*100-100</f>
        <v>1.5325670498084207</v>
      </c>
      <c r="J57" s="4892"/>
      <c r="K57" s="4898">
        <f t="shared" si="24"/>
        <v>-1.5278703086831058</v>
      </c>
      <c r="L57" s="4891"/>
      <c r="M57" s="4898">
        <f>SUM(M19/M17)*100-100</f>
        <v>0</v>
      </c>
      <c r="N57" s="4898"/>
      <c r="O57" s="4890">
        <f>SUM(O19/O17)*100-100</f>
        <v>0</v>
      </c>
      <c r="P57" s="4891"/>
    </row>
    <row r="58" spans="2:23">
      <c r="B58" s="577" t="s">
        <v>820</v>
      </c>
      <c r="C58" s="1818">
        <f t="shared" si="21"/>
        <v>-0.1108954810091376</v>
      </c>
      <c r="D58" s="1539">
        <f t="shared" si="21"/>
        <v>1.0939920055730994</v>
      </c>
      <c r="E58" s="4866">
        <f t="shared" si="21"/>
        <v>-0.47961630695442636</v>
      </c>
      <c r="F58" s="4867"/>
      <c r="G58" s="4868">
        <f>SUM(G20/G18)*100-100</f>
        <v>-1.5791844229636496</v>
      </c>
      <c r="H58" s="4869"/>
      <c r="I58" s="4866">
        <f>SUM(I20/I18)*100-100</f>
        <v>4.198473282442734</v>
      </c>
      <c r="J58" s="4870"/>
      <c r="K58" s="4871">
        <f t="shared" si="24"/>
        <v>3.5141274387451915</v>
      </c>
      <c r="L58" s="4869"/>
      <c r="M58" s="4871">
        <f>SUM(M20/M18)*100-100</f>
        <v>11.111111111111114</v>
      </c>
      <c r="N58" s="4871"/>
      <c r="O58" s="4868">
        <f>SUM(O20/O18)*100-100</f>
        <v>3.9988003598920443</v>
      </c>
      <c r="P58" s="4869"/>
      <c r="V58" s="294"/>
    </row>
    <row r="59" spans="2:23">
      <c r="B59" s="556" t="s">
        <v>817</v>
      </c>
      <c r="C59" s="2360">
        <f t="shared" si="21"/>
        <v>-1.2235817575083416</v>
      </c>
      <c r="D59" s="1539">
        <f t="shared" si="21"/>
        <v>0.65589749317196322</v>
      </c>
      <c r="E59" s="4874">
        <f t="shared" si="21"/>
        <v>-1.4754591990364361</v>
      </c>
      <c r="F59" s="4875"/>
      <c r="G59" s="4872">
        <f>SUM(G21/G19)*100-100</f>
        <v>-3.4236325748569953</v>
      </c>
      <c r="H59" s="4873"/>
      <c r="I59" s="4874">
        <f>SUM(I21/I19)*100-100</f>
        <v>1.8867924528301927</v>
      </c>
      <c r="J59" s="4876"/>
      <c r="K59" s="4872">
        <f t="shared" si="24"/>
        <v>6.164809886789044</v>
      </c>
      <c r="L59" s="4873"/>
      <c r="M59" s="4874">
        <f>SUM(M21/M19)*100-100</f>
        <v>0</v>
      </c>
      <c r="N59" s="4876"/>
      <c r="O59" s="4872">
        <f>SUM(O21/O19)*100-100</f>
        <v>0</v>
      </c>
      <c r="P59" s="4873"/>
      <c r="V59" s="294"/>
      <c r="W59" s="294"/>
    </row>
    <row r="60" spans="2:23">
      <c r="B60" s="2378" t="s">
        <v>880</v>
      </c>
      <c r="C60" s="2989">
        <f t="shared" si="21"/>
        <v>-1.248959200666107</v>
      </c>
      <c r="D60" s="2990">
        <f t="shared" si="21"/>
        <v>-1.4504534339551896</v>
      </c>
      <c r="E60" s="4940">
        <f t="shared" si="21"/>
        <v>-1.2048192771084416</v>
      </c>
      <c r="F60" s="4941"/>
      <c r="G60" s="4864">
        <f>SUM(G22/G20)*100-100</f>
        <v>-4.3918443211580183</v>
      </c>
      <c r="H60" s="4865"/>
      <c r="I60" s="4940">
        <f>SUM(I22/I20)*100-100</f>
        <v>-1.8315018315018392</v>
      </c>
      <c r="J60" s="4942"/>
      <c r="K60" s="4863">
        <f t="shared" si="24"/>
        <v>1.6497098696364816</v>
      </c>
      <c r="L60" s="4865"/>
      <c r="M60" s="4863">
        <f>SUM(M22/M20)*100-100</f>
        <v>0</v>
      </c>
      <c r="N60" s="4863"/>
      <c r="O60" s="4864">
        <f>SUM(O22/O20)*100-100</f>
        <v>0</v>
      </c>
      <c r="P60" s="4865"/>
    </row>
    <row r="61" spans="2:23">
      <c r="B61" s="578" t="s">
        <v>873</v>
      </c>
      <c r="C61" s="1818">
        <f t="shared" ref="C61:E61" si="27">SUM(C23/C21)*100-100</f>
        <v>-0.53490990990991349</v>
      </c>
      <c r="D61" s="1539">
        <f t="shared" si="27"/>
        <v>-1.8012111186203583</v>
      </c>
      <c r="E61" s="4866">
        <f t="shared" si="27"/>
        <v>-0.5806845965770151</v>
      </c>
      <c r="F61" s="4867"/>
      <c r="G61" s="4868">
        <f t="shared" ref="G61:G66" si="28">SUM(G23/G21)*100-100</f>
        <v>-3.9070306277604772</v>
      </c>
      <c r="H61" s="4869"/>
      <c r="I61" s="4866">
        <f t="shared" ref="I61:I66" si="29">SUM(I23/I21)*100-100</f>
        <v>0</v>
      </c>
      <c r="J61" s="4870"/>
      <c r="K61" s="4871">
        <f t="shared" si="24"/>
        <v>1.4563808002447018</v>
      </c>
      <c r="L61" s="4869"/>
      <c r="M61" s="4871">
        <f t="shared" ref="M61:M66" si="30">SUM(M23/M21)*100-100</f>
        <v>0</v>
      </c>
      <c r="N61" s="4871"/>
      <c r="O61" s="4868">
        <f t="shared" ref="O61:O66" si="31">SUM(O23/O21)*100-100</f>
        <v>-4.025281168893585</v>
      </c>
      <c r="P61" s="4869"/>
    </row>
    <row r="62" spans="2:23">
      <c r="B62" s="1986" t="s">
        <v>966</v>
      </c>
      <c r="C62" s="2989">
        <f t="shared" ref="C62:E66" si="32">SUM(C24/C22)*100-100</f>
        <v>0.22484541877459208</v>
      </c>
      <c r="D62" s="2990">
        <f t="shared" si="32"/>
        <v>0.3825461210773824</v>
      </c>
      <c r="E62" s="4940">
        <f t="shared" si="32"/>
        <v>6.0975609756084737E-2</v>
      </c>
      <c r="F62" s="4941"/>
      <c r="G62" s="4864">
        <f t="shared" si="28"/>
        <v>-2.5972400182624114</v>
      </c>
      <c r="H62" s="4865"/>
      <c r="I62" s="4940">
        <f t="shared" si="29"/>
        <v>1.865671641791053</v>
      </c>
      <c r="J62" s="4942"/>
      <c r="K62" s="4863">
        <f t="shared" si="24"/>
        <v>3.4378599769614624</v>
      </c>
      <c r="L62" s="4865"/>
      <c r="M62" s="4863">
        <f t="shared" si="30"/>
        <v>10.000000000000014</v>
      </c>
      <c r="N62" s="4863"/>
      <c r="O62" s="4864">
        <f t="shared" si="31"/>
        <v>1.5019705854080598</v>
      </c>
      <c r="P62" s="4865"/>
      <c r="U62" s="294"/>
    </row>
    <row r="63" spans="2:23">
      <c r="B63" s="578" t="s">
        <v>916</v>
      </c>
      <c r="C63" s="1818">
        <f t="shared" ref="C63:E63" si="33">SUM(C25/C23)*100-100</f>
        <v>0.79252759694310271</v>
      </c>
      <c r="D63" s="1539">
        <f t="shared" si="33"/>
        <v>0.92072014079587916</v>
      </c>
      <c r="E63" s="4866">
        <f t="shared" si="33"/>
        <v>0.64555794651090537</v>
      </c>
      <c r="F63" s="4867"/>
      <c r="G63" s="4868">
        <f t="shared" si="28"/>
        <v>-2.9913950299139458</v>
      </c>
      <c r="H63" s="4869"/>
      <c r="I63" s="4866">
        <f t="shared" si="29"/>
        <v>2.2222222222222143</v>
      </c>
      <c r="J63" s="4870"/>
      <c r="K63" s="4871">
        <f t="shared" si="24"/>
        <v>3.6506620436672392</v>
      </c>
      <c r="L63" s="4869"/>
      <c r="M63" s="4871">
        <f t="shared" si="30"/>
        <v>10.000000000000014</v>
      </c>
      <c r="N63" s="4871"/>
      <c r="O63" s="4868">
        <f t="shared" si="31"/>
        <v>5.7590705360943417</v>
      </c>
      <c r="P63" s="4869"/>
    </row>
    <row r="64" spans="2:23">
      <c r="B64" s="3374" t="s">
        <v>970</v>
      </c>
      <c r="C64" s="3375">
        <f>SUM(C26/C24)*100-100</f>
        <v>-0.11217049915872224</v>
      </c>
      <c r="D64" s="3376">
        <f t="shared" si="32"/>
        <v>-2.1147525462242811</v>
      </c>
      <c r="E64" s="4946">
        <f t="shared" si="32"/>
        <v>-9.1407678244976864E-2</v>
      </c>
      <c r="F64" s="4947"/>
      <c r="G64" s="4944">
        <f t="shared" si="28"/>
        <v>-3.954759546688237</v>
      </c>
      <c r="H64" s="4945"/>
      <c r="I64" s="4946">
        <f t="shared" si="29"/>
        <v>-0.366300366300365</v>
      </c>
      <c r="J64" s="4948"/>
      <c r="K64" s="4943">
        <f t="shared" si="24"/>
        <v>-0.84389229855473502</v>
      </c>
      <c r="L64" s="4945"/>
      <c r="M64" s="4943">
        <f t="shared" si="30"/>
        <v>0</v>
      </c>
      <c r="N64" s="4943"/>
      <c r="O64" s="4944">
        <f t="shared" si="31"/>
        <v>0</v>
      </c>
      <c r="P64" s="4945"/>
      <c r="T64" s="294"/>
    </row>
    <row r="65" spans="1:23">
      <c r="B65" s="578" t="s">
        <v>962</v>
      </c>
      <c r="C65" s="4256">
        <f>SUM(C27/C25)*100-100</f>
        <v>-0.39314799213704532</v>
      </c>
      <c r="D65" s="1540">
        <f t="shared" si="32"/>
        <v>-2.4268600102462159</v>
      </c>
      <c r="E65" s="4874">
        <f t="shared" si="32"/>
        <v>-0.33598045204642801</v>
      </c>
      <c r="F65" s="4876"/>
      <c r="G65" s="4872">
        <f t="shared" si="28"/>
        <v>-3.4145280556763851</v>
      </c>
      <c r="H65" s="4873"/>
      <c r="I65" s="4874">
        <f t="shared" si="29"/>
        <v>-1.0869565217391397</v>
      </c>
      <c r="J65" s="4876"/>
      <c r="K65" s="4872">
        <f t="shared" si="24"/>
        <v>-2.2276627720948312</v>
      </c>
      <c r="L65" s="4873"/>
      <c r="M65" s="4874">
        <f t="shared" si="30"/>
        <v>0</v>
      </c>
      <c r="N65" s="4876"/>
      <c r="O65" s="4872">
        <f t="shared" si="31"/>
        <v>0</v>
      </c>
      <c r="P65" s="4873"/>
      <c r="Q65" s="3371"/>
      <c r="R65" s="294"/>
      <c r="T65" s="294"/>
      <c r="V65" s="294"/>
    </row>
    <row r="66" spans="1:23" ht="15.75" thickBot="1">
      <c r="B66" s="4257" t="s">
        <v>1032</v>
      </c>
      <c r="C66" s="3372">
        <f>SUM(C28/C26)*100-100</f>
        <v>0.14037057832678101</v>
      </c>
      <c r="D66" s="3373">
        <f t="shared" si="32"/>
        <v>-1.344834495194803</v>
      </c>
      <c r="E66" s="4933">
        <f t="shared" si="32"/>
        <v>6.0994205550485958E-2</v>
      </c>
      <c r="F66" s="4934"/>
      <c r="G66" s="4935">
        <f t="shared" si="28"/>
        <v>-2.9604848866498656</v>
      </c>
      <c r="H66" s="4936"/>
      <c r="I66" s="4933">
        <f t="shared" si="29"/>
        <v>1.1029411764705799</v>
      </c>
      <c r="J66" s="4934"/>
      <c r="K66" s="4935">
        <f t="shared" si="24"/>
        <v>-0.10981605810268036</v>
      </c>
      <c r="L66" s="4936"/>
      <c r="M66" s="4933">
        <f t="shared" si="30"/>
        <v>0</v>
      </c>
      <c r="N66" s="4934"/>
      <c r="O66" s="4935">
        <f t="shared" si="31"/>
        <v>0</v>
      </c>
      <c r="P66" s="4936"/>
      <c r="Q66" s="3371"/>
      <c r="R66" s="294"/>
      <c r="T66" s="294"/>
      <c r="V66" s="294"/>
    </row>
    <row r="67" spans="1:23">
      <c r="A67" s="294"/>
      <c r="B67" s="3368" t="s">
        <v>313</v>
      </c>
      <c r="C67" s="3369"/>
      <c r="D67" s="3369"/>
      <c r="E67" s="3369"/>
      <c r="F67" s="3576"/>
      <c r="G67" s="3369"/>
      <c r="H67" s="3576"/>
      <c r="I67" s="3370"/>
      <c r="J67" s="3370"/>
      <c r="K67" s="3370"/>
      <c r="L67" s="3591"/>
      <c r="M67" s="3370"/>
      <c r="N67" s="3591"/>
      <c r="O67" s="3369"/>
      <c r="P67" s="3591"/>
      <c r="Q67" s="294"/>
    </row>
    <row r="68" spans="1:23">
      <c r="B68" s="1404"/>
      <c r="C68" s="293"/>
      <c r="D68" s="293"/>
      <c r="E68" s="293"/>
      <c r="F68" s="3577"/>
      <c r="G68" s="287"/>
      <c r="H68" s="3577"/>
      <c r="I68" s="294"/>
      <c r="J68" s="294"/>
      <c r="K68" s="294"/>
      <c r="L68" s="3592"/>
      <c r="M68" s="294"/>
      <c r="N68" s="3592"/>
      <c r="O68" s="293"/>
      <c r="P68" s="3592"/>
    </row>
    <row r="69" spans="1:23">
      <c r="B69" s="333"/>
      <c r="J69" s="294"/>
    </row>
    <row r="70" spans="1:23" ht="15.75" thickBot="1">
      <c r="B70" s="333"/>
      <c r="J70" s="294"/>
    </row>
    <row r="71" spans="1:23" ht="23.25" customHeight="1">
      <c r="B71" s="285" t="s">
        <v>49</v>
      </c>
      <c r="C71" s="285"/>
      <c r="E71" s="4860" t="s">
        <v>48</v>
      </c>
      <c r="F71" s="4861"/>
      <c r="G71" s="4861"/>
      <c r="H71" s="4861"/>
      <c r="I71" s="4861"/>
      <c r="J71" s="4861"/>
      <c r="K71" s="4861"/>
      <c r="L71" s="4861"/>
      <c r="M71" s="4861"/>
      <c r="N71" s="4861"/>
      <c r="O71" s="4861"/>
      <c r="P71" s="4861"/>
      <c r="Q71" s="4862"/>
      <c r="R71" s="287"/>
      <c r="S71" s="287"/>
      <c r="T71" s="287"/>
    </row>
    <row r="72" spans="1:23" ht="17.45" customHeight="1" thickBot="1">
      <c r="B72" s="431"/>
      <c r="C72" s="289"/>
      <c r="E72" s="4877" t="s">
        <v>314</v>
      </c>
      <c r="F72" s="4878"/>
      <c r="G72" s="4878"/>
      <c r="H72" s="4878"/>
      <c r="I72" s="4878"/>
      <c r="J72" s="4878"/>
      <c r="K72" s="4878"/>
      <c r="L72" s="4878"/>
      <c r="M72" s="4878"/>
      <c r="N72" s="4878"/>
      <c r="O72" s="4878"/>
      <c r="P72" s="4878"/>
      <c r="Q72" s="4879"/>
      <c r="R72" s="290"/>
      <c r="S72" s="290"/>
      <c r="T72" s="290"/>
    </row>
    <row r="73" spans="1:23" ht="15.75" thickBot="1">
      <c r="B73" s="296"/>
      <c r="C73" s="4921" t="s">
        <v>305</v>
      </c>
      <c r="D73" s="4922"/>
      <c r="E73" s="4882" t="s">
        <v>315</v>
      </c>
      <c r="F73" s="4883"/>
      <c r="G73" s="4883"/>
      <c r="H73" s="4884"/>
      <c r="I73" s="4882" t="s">
        <v>316</v>
      </c>
      <c r="J73" s="4887"/>
      <c r="K73" s="4887"/>
      <c r="L73" s="4888"/>
      <c r="M73" s="4882" t="s">
        <v>317</v>
      </c>
      <c r="N73" s="4615"/>
      <c r="O73" s="4615"/>
      <c r="P73" s="4616"/>
      <c r="Q73" s="4889" t="s">
        <v>318</v>
      </c>
      <c r="R73" s="4887"/>
      <c r="S73" s="4887"/>
      <c r="T73" s="4888"/>
    </row>
    <row r="74" spans="1:23" ht="36">
      <c r="B74" s="576" t="s">
        <v>232</v>
      </c>
      <c r="C74" s="858" t="s">
        <v>308</v>
      </c>
      <c r="D74" s="584" t="s">
        <v>309</v>
      </c>
      <c r="E74" s="586" t="s">
        <v>310</v>
      </c>
      <c r="F74" s="3559" t="s">
        <v>106</v>
      </c>
      <c r="G74" s="298" t="s">
        <v>311</v>
      </c>
      <c r="H74" s="3569" t="s">
        <v>106</v>
      </c>
      <c r="I74" s="300" t="s">
        <v>310</v>
      </c>
      <c r="J74" s="3559" t="s">
        <v>106</v>
      </c>
      <c r="K74" s="298" t="s">
        <v>311</v>
      </c>
      <c r="L74" s="3569" t="s">
        <v>106</v>
      </c>
      <c r="M74" s="300" t="s">
        <v>310</v>
      </c>
      <c r="N74" s="3559" t="s">
        <v>106</v>
      </c>
      <c r="O74" s="298" t="s">
        <v>311</v>
      </c>
      <c r="P74" s="3569" t="s">
        <v>106</v>
      </c>
      <c r="Q74" s="300" t="s">
        <v>310</v>
      </c>
      <c r="R74" s="3559" t="s">
        <v>106</v>
      </c>
      <c r="S74" s="298" t="s">
        <v>311</v>
      </c>
      <c r="T74" s="3569" t="s">
        <v>106</v>
      </c>
    </row>
    <row r="75" spans="1:23">
      <c r="B75" s="579" t="s">
        <v>237</v>
      </c>
      <c r="C75" s="859">
        <v>3185</v>
      </c>
      <c r="D75" s="320">
        <v>117889</v>
      </c>
      <c r="E75" s="308">
        <v>1571</v>
      </c>
      <c r="F75" s="3564">
        <v>49.324960753532181</v>
      </c>
      <c r="G75" s="304">
        <v>48470</v>
      </c>
      <c r="H75" s="3570">
        <v>41.114947111265678</v>
      </c>
      <c r="I75" s="308">
        <v>467</v>
      </c>
      <c r="J75" s="3563">
        <v>14.662480376766091</v>
      </c>
      <c r="K75" s="322">
        <v>24543</v>
      </c>
      <c r="L75" s="3573">
        <v>20.818736268863084</v>
      </c>
      <c r="M75" s="308">
        <v>1116</v>
      </c>
      <c r="N75" s="3563">
        <v>35.039246467817897</v>
      </c>
      <c r="O75" s="304">
        <v>43520</v>
      </c>
      <c r="P75" s="3570">
        <v>36.916082077208223</v>
      </c>
      <c r="Q75" s="308">
        <v>31</v>
      </c>
      <c r="R75" s="3563">
        <v>0.9733124018838305</v>
      </c>
      <c r="S75" s="304">
        <v>1356</v>
      </c>
      <c r="T75" s="3570">
        <v>1.1502345426630134</v>
      </c>
    </row>
    <row r="76" spans="1:23">
      <c r="B76" s="578" t="s">
        <v>121</v>
      </c>
      <c r="C76" s="860">
        <v>3230</v>
      </c>
      <c r="D76" s="312">
        <v>121797</v>
      </c>
      <c r="E76" s="316">
        <v>1589</v>
      </c>
      <c r="F76" s="3562">
        <v>49.195046439628484</v>
      </c>
      <c r="G76" s="2365">
        <v>49805</v>
      </c>
      <c r="H76" s="3571">
        <v>40.891811785183542</v>
      </c>
      <c r="I76" s="316">
        <v>480</v>
      </c>
      <c r="J76" s="3562">
        <v>14.860681114551083</v>
      </c>
      <c r="K76" s="2359">
        <v>25352</v>
      </c>
      <c r="L76" s="3584">
        <v>20.814962601706117</v>
      </c>
      <c r="M76" s="316">
        <v>1128</v>
      </c>
      <c r="N76" s="3562">
        <v>34.922600619195052</v>
      </c>
      <c r="O76" s="2365">
        <v>44967</v>
      </c>
      <c r="P76" s="3571">
        <v>36.919628562279861</v>
      </c>
      <c r="Q76" s="316">
        <v>33</v>
      </c>
      <c r="R76" s="3562">
        <v>1.021671826625387</v>
      </c>
      <c r="S76" s="2365">
        <v>1673</v>
      </c>
      <c r="T76" s="3571">
        <v>1.3735970508304802</v>
      </c>
    </row>
    <row r="77" spans="1:23">
      <c r="B77" s="577" t="s">
        <v>238</v>
      </c>
      <c r="C77" s="859">
        <v>3243</v>
      </c>
      <c r="D77" s="320">
        <v>124864</v>
      </c>
      <c r="E77" s="308">
        <v>1587</v>
      </c>
      <c r="F77" s="3564">
        <v>48.936170212765958</v>
      </c>
      <c r="G77" s="304">
        <v>51340</v>
      </c>
      <c r="H77" s="3570">
        <v>41.116735007688362</v>
      </c>
      <c r="I77" s="308">
        <v>477</v>
      </c>
      <c r="J77" s="3563">
        <v>14.708603145235893</v>
      </c>
      <c r="K77" s="322">
        <v>25741</v>
      </c>
      <c r="L77" s="3573">
        <v>20.615229369554076</v>
      </c>
      <c r="M77" s="308">
        <v>1145</v>
      </c>
      <c r="N77" s="3563">
        <v>35.306814677767498</v>
      </c>
      <c r="O77" s="304">
        <v>45962</v>
      </c>
      <c r="P77" s="3570">
        <v>36.809648898001022</v>
      </c>
      <c r="Q77" s="308">
        <v>34</v>
      </c>
      <c r="R77" s="3563">
        <v>1.0484119642306506</v>
      </c>
      <c r="S77" s="304">
        <v>1821</v>
      </c>
      <c r="T77" s="3570">
        <v>1.458386724756535</v>
      </c>
      <c r="U77" s="437"/>
    </row>
    <row r="78" spans="1:23">
      <c r="B78" s="556" t="s">
        <v>125</v>
      </c>
      <c r="C78" s="860">
        <v>3248</v>
      </c>
      <c r="D78" s="312">
        <v>127582</v>
      </c>
      <c r="E78" s="316">
        <v>1583</v>
      </c>
      <c r="F78" s="3562">
        <v>48.737684729064043</v>
      </c>
      <c r="G78" s="2365">
        <v>52203</v>
      </c>
      <c r="H78" s="3571">
        <v>40.917214027057106</v>
      </c>
      <c r="I78" s="316">
        <v>498</v>
      </c>
      <c r="J78" s="3562">
        <v>15.332512315270936</v>
      </c>
      <c r="K78" s="2359">
        <v>28125</v>
      </c>
      <c r="L78" s="3584">
        <v>22.044645796428963</v>
      </c>
      <c r="M78" s="316">
        <v>1133</v>
      </c>
      <c r="N78" s="3562">
        <v>34.883004926108377</v>
      </c>
      <c r="O78" s="2365">
        <v>45538</v>
      </c>
      <c r="P78" s="3571">
        <v>35.693122854321139</v>
      </c>
      <c r="Q78" s="316">
        <v>34</v>
      </c>
      <c r="R78" s="3562">
        <v>1.0467980295566501</v>
      </c>
      <c r="S78" s="2365">
        <v>1716</v>
      </c>
      <c r="T78" s="3571">
        <v>1.3450173221927857</v>
      </c>
    </row>
    <row r="79" spans="1:23">
      <c r="B79" s="577" t="s">
        <v>312</v>
      </c>
      <c r="C79" s="859">
        <v>3310</v>
      </c>
      <c r="D79" s="320">
        <v>131468</v>
      </c>
      <c r="E79" s="308">
        <v>1589</v>
      </c>
      <c r="F79" s="3564">
        <v>48.006042296072508</v>
      </c>
      <c r="G79" s="304">
        <v>53940</v>
      </c>
      <c r="H79" s="3570">
        <v>41.028995649131353</v>
      </c>
      <c r="I79" s="308">
        <v>528</v>
      </c>
      <c r="J79" s="3563">
        <v>15.951661631419938</v>
      </c>
      <c r="K79" s="322">
        <v>28845</v>
      </c>
      <c r="L79" s="3573">
        <v>21.94070039857608</v>
      </c>
      <c r="M79" s="308">
        <v>1159</v>
      </c>
      <c r="N79" s="3563">
        <v>35.015105740181269</v>
      </c>
      <c r="O79" s="304">
        <v>46987</v>
      </c>
      <c r="P79" s="3570">
        <v>35.740256184014363</v>
      </c>
      <c r="Q79" s="308">
        <v>34</v>
      </c>
      <c r="R79" s="3563">
        <v>1.0271903323262841</v>
      </c>
      <c r="S79" s="304">
        <v>1696</v>
      </c>
      <c r="T79" s="3570">
        <v>1.2900477682782121</v>
      </c>
    </row>
    <row r="80" spans="1:23">
      <c r="B80" s="556" t="s">
        <v>129</v>
      </c>
      <c r="C80" s="861">
        <v>3337</v>
      </c>
      <c r="D80" s="312">
        <v>135127</v>
      </c>
      <c r="E80" s="316">
        <v>1601</v>
      </c>
      <c r="F80" s="3562">
        <v>47.977225052442314</v>
      </c>
      <c r="G80" s="2366">
        <v>55287</v>
      </c>
      <c r="H80" s="3571">
        <v>40.914843073553023</v>
      </c>
      <c r="I80" s="326">
        <v>543</v>
      </c>
      <c r="J80" s="3562">
        <v>16.272100689241835</v>
      </c>
      <c r="K80" s="2359">
        <v>29932</v>
      </c>
      <c r="L80" s="3584">
        <v>22.151013491012158</v>
      </c>
      <c r="M80" s="326">
        <v>1161</v>
      </c>
      <c r="N80" s="3562">
        <v>34.79172909799221</v>
      </c>
      <c r="O80" s="2366">
        <v>48198</v>
      </c>
      <c r="P80" s="3571">
        <v>35.668667253768675</v>
      </c>
      <c r="Q80" s="326">
        <v>32</v>
      </c>
      <c r="R80" s="3562">
        <v>0.95894516032364407</v>
      </c>
      <c r="S80" s="2365">
        <v>1710</v>
      </c>
      <c r="T80" s="3571">
        <v>1.2654761816661362</v>
      </c>
      <c r="U80" s="437"/>
      <c r="V80" s="437"/>
      <c r="W80" s="437"/>
    </row>
    <row r="81" spans="2:24">
      <c r="B81" s="2378" t="s">
        <v>460</v>
      </c>
      <c r="C81" s="2380">
        <v>3364</v>
      </c>
      <c r="D81" s="2368">
        <v>136829</v>
      </c>
      <c r="E81" s="2381">
        <v>1597</v>
      </c>
      <c r="F81" s="3580">
        <f t="shared" ref="F81:F89" si="34">SUM(E81/$C81)*100</f>
        <v>47.473246135552913</v>
      </c>
      <c r="G81" s="2382">
        <v>55386</v>
      </c>
      <c r="H81" s="3575">
        <f t="shared" ref="H81:H93" si="35">SUM(G81/$D81)*100</f>
        <v>40.478261187321401</v>
      </c>
      <c r="I81" s="2381">
        <v>560</v>
      </c>
      <c r="J81" s="3564">
        <f t="shared" ref="J81:J88" si="36">SUM(I81/$C81)*100</f>
        <v>16.646848989298455</v>
      </c>
      <c r="K81" s="2382">
        <v>30886</v>
      </c>
      <c r="L81" s="3575">
        <f t="shared" ref="L81:L93" si="37">SUM(K81/$D81)*100</f>
        <v>22.572700231676031</v>
      </c>
      <c r="M81" s="2381">
        <v>1174</v>
      </c>
      <c r="N81" s="3564">
        <f t="shared" ref="N81:N89" si="38">SUM(M81/$C81)*100</f>
        <v>34.898929845422117</v>
      </c>
      <c r="O81" s="2376">
        <v>49035</v>
      </c>
      <c r="P81" s="3575">
        <f t="shared" ref="P81:P93" si="39">SUM(O81/$D81)*100</f>
        <v>35.836701284084512</v>
      </c>
      <c r="Q81" s="2381">
        <v>33</v>
      </c>
      <c r="R81" s="3580">
        <f t="shared" ref="R81:R86" si="40">SUM(Q81/$C81)*100</f>
        <v>0.98097502972651607</v>
      </c>
      <c r="S81" s="2382">
        <v>1522</v>
      </c>
      <c r="T81" s="3575">
        <f t="shared" ref="T81:T91" si="41">SUM(S81/$D81)*100</f>
        <v>1.1123372969180509</v>
      </c>
      <c r="U81" s="437"/>
      <c r="V81" s="437"/>
      <c r="W81" s="437"/>
    </row>
    <row r="82" spans="2:24">
      <c r="B82" s="556" t="s">
        <v>575</v>
      </c>
      <c r="C82" s="861">
        <v>3343</v>
      </c>
      <c r="D82" s="312">
        <v>137861</v>
      </c>
      <c r="E82" s="609">
        <v>1576</v>
      </c>
      <c r="F82" s="3581">
        <f t="shared" si="34"/>
        <v>47.143284475022433</v>
      </c>
      <c r="G82" s="2374">
        <v>55965</v>
      </c>
      <c r="H82" s="3571">
        <f t="shared" si="35"/>
        <v>40.595237231704395</v>
      </c>
      <c r="I82" s="609">
        <v>571</v>
      </c>
      <c r="J82" s="3562">
        <f t="shared" si="36"/>
        <v>17.080466646724499</v>
      </c>
      <c r="K82" s="2374">
        <v>31766</v>
      </c>
      <c r="L82" s="3571">
        <f t="shared" si="37"/>
        <v>23.042049600684749</v>
      </c>
      <c r="M82" s="609">
        <v>1161</v>
      </c>
      <c r="N82" s="3562">
        <f t="shared" si="38"/>
        <v>34.729285073287464</v>
      </c>
      <c r="O82" s="2379">
        <v>48500</v>
      </c>
      <c r="P82" s="3571">
        <f t="shared" si="39"/>
        <v>35.180362829226539</v>
      </c>
      <c r="Q82" s="609">
        <v>35</v>
      </c>
      <c r="R82" s="3581">
        <f t="shared" si="40"/>
        <v>1.0469638049655998</v>
      </c>
      <c r="S82" s="2374">
        <v>1630</v>
      </c>
      <c r="T82" s="3571">
        <f t="shared" si="41"/>
        <v>1.1823503383843146</v>
      </c>
      <c r="U82" s="437"/>
      <c r="V82" s="437"/>
      <c r="W82" s="437"/>
    </row>
    <row r="83" spans="2:24">
      <c r="B83" s="2378" t="s">
        <v>493</v>
      </c>
      <c r="C83" s="790">
        <v>3339</v>
      </c>
      <c r="D83" s="320">
        <v>137884</v>
      </c>
      <c r="E83" s="642">
        <v>1573</v>
      </c>
      <c r="F83" s="3567">
        <f t="shared" si="34"/>
        <v>47.109913147648996</v>
      </c>
      <c r="G83" s="2376">
        <v>56190</v>
      </c>
      <c r="H83" s="3573">
        <f t="shared" si="35"/>
        <v>40.751646311392186</v>
      </c>
      <c r="I83" s="642">
        <v>583</v>
      </c>
      <c r="J83" s="3563">
        <f t="shared" si="36"/>
        <v>17.460317460317459</v>
      </c>
      <c r="K83" s="643">
        <v>32289</v>
      </c>
      <c r="L83" s="3570">
        <f t="shared" si="37"/>
        <v>23.417510371036524</v>
      </c>
      <c r="M83" s="642">
        <v>1146</v>
      </c>
      <c r="N83" s="3563">
        <f t="shared" si="38"/>
        <v>34.321653189577717</v>
      </c>
      <c r="O83" s="644">
        <v>47755</v>
      </c>
      <c r="P83" s="3570">
        <f t="shared" si="39"/>
        <v>34.634185257172696</v>
      </c>
      <c r="Q83" s="642">
        <v>37</v>
      </c>
      <c r="R83" s="3564">
        <f t="shared" si="40"/>
        <v>1.1081162024558251</v>
      </c>
      <c r="S83" s="2376">
        <v>1650</v>
      </c>
      <c r="T83" s="3573">
        <f t="shared" si="41"/>
        <v>1.1966580603985959</v>
      </c>
      <c r="U83" s="437"/>
      <c r="V83" s="437"/>
      <c r="W83" s="437"/>
    </row>
    <row r="84" spans="2:24">
      <c r="B84" s="556" t="s">
        <v>484</v>
      </c>
      <c r="C84" s="861">
        <v>3331</v>
      </c>
      <c r="D84" s="312">
        <v>138664</v>
      </c>
      <c r="E84" s="609">
        <v>1567</v>
      </c>
      <c r="F84" s="3581">
        <f t="shared" si="34"/>
        <v>47.042930051035725</v>
      </c>
      <c r="G84" s="2379">
        <v>56279</v>
      </c>
      <c r="H84" s="3584">
        <f t="shared" si="35"/>
        <v>40.586597819188832</v>
      </c>
      <c r="I84" s="609">
        <v>589</v>
      </c>
      <c r="J84" s="3562">
        <f t="shared" si="36"/>
        <v>17.682377664365056</v>
      </c>
      <c r="K84" s="2374">
        <v>32759</v>
      </c>
      <c r="L84" s="3571">
        <f t="shared" si="37"/>
        <v>23.624733167945539</v>
      </c>
      <c r="M84" s="609">
        <v>1141</v>
      </c>
      <c r="N84" s="3562">
        <f t="shared" si="38"/>
        <v>34.253977784449113</v>
      </c>
      <c r="O84" s="2375">
        <v>48036</v>
      </c>
      <c r="P84" s="3571">
        <f t="shared" si="39"/>
        <v>34.642012346391276</v>
      </c>
      <c r="Q84" s="609">
        <v>34</v>
      </c>
      <c r="R84" s="3562">
        <f t="shared" si="40"/>
        <v>1.020714500150105</v>
      </c>
      <c r="S84" s="2373">
        <v>1590</v>
      </c>
      <c r="T84" s="3584">
        <f t="shared" si="41"/>
        <v>1.1466566664743554</v>
      </c>
      <c r="U84" s="437"/>
      <c r="V84" s="437"/>
      <c r="W84" s="437"/>
    </row>
    <row r="85" spans="2:24">
      <c r="B85" s="2378" t="s">
        <v>419</v>
      </c>
      <c r="C85" s="790">
        <v>3346</v>
      </c>
      <c r="D85" s="320">
        <v>140562</v>
      </c>
      <c r="E85" s="642">
        <v>1559</v>
      </c>
      <c r="F85" s="3567">
        <f t="shared" si="34"/>
        <v>46.592946802151822</v>
      </c>
      <c r="G85" s="788">
        <v>56439</v>
      </c>
      <c r="H85" s="3573">
        <f t="shared" si="35"/>
        <v>40.152388269944936</v>
      </c>
      <c r="I85" s="642">
        <v>595</v>
      </c>
      <c r="J85" s="3563">
        <f t="shared" si="36"/>
        <v>17.782426778242677</v>
      </c>
      <c r="K85" s="643">
        <v>33131</v>
      </c>
      <c r="L85" s="3570">
        <f t="shared" si="37"/>
        <v>23.570381753247677</v>
      </c>
      <c r="M85" s="642">
        <v>1154</v>
      </c>
      <c r="N85" s="3563">
        <f t="shared" si="38"/>
        <v>34.488942020322774</v>
      </c>
      <c r="O85" s="644">
        <v>49222</v>
      </c>
      <c r="P85" s="3570">
        <f t="shared" si="39"/>
        <v>35.017999174741391</v>
      </c>
      <c r="Q85" s="642">
        <v>38</v>
      </c>
      <c r="R85" s="3563">
        <f t="shared" si="40"/>
        <v>1.1356843992827257</v>
      </c>
      <c r="S85" s="789">
        <v>1770</v>
      </c>
      <c r="T85" s="3573">
        <f t="shared" si="41"/>
        <v>1.2592308020659921</v>
      </c>
      <c r="U85" s="437"/>
      <c r="V85" s="437"/>
      <c r="W85" s="437"/>
      <c r="X85" s="294"/>
    </row>
    <row r="86" spans="2:24">
      <c r="B86" s="556" t="s">
        <v>211</v>
      </c>
      <c r="C86" s="861">
        <v>3374</v>
      </c>
      <c r="D86" s="312">
        <v>142181</v>
      </c>
      <c r="E86" s="609">
        <v>1559</v>
      </c>
      <c r="F86" s="3581">
        <f t="shared" si="34"/>
        <v>46.206283343212803</v>
      </c>
      <c r="G86" s="2379">
        <v>56632</v>
      </c>
      <c r="H86" s="3584">
        <f t="shared" si="35"/>
        <v>39.8309197431443</v>
      </c>
      <c r="I86" s="609">
        <v>607</v>
      </c>
      <c r="J86" s="3562">
        <f t="shared" si="36"/>
        <v>17.990515708358032</v>
      </c>
      <c r="K86" s="2374">
        <v>33314</v>
      </c>
      <c r="L86" s="3571">
        <f t="shared" si="37"/>
        <v>23.43069749122597</v>
      </c>
      <c r="M86" s="609">
        <v>1166</v>
      </c>
      <c r="N86" s="3562">
        <f t="shared" si="38"/>
        <v>34.558387670420863</v>
      </c>
      <c r="O86" s="2375">
        <v>50315</v>
      </c>
      <c r="P86" s="3571">
        <f t="shared" si="39"/>
        <v>35.387991363121657</v>
      </c>
      <c r="Q86" s="609">
        <v>42</v>
      </c>
      <c r="R86" s="3562">
        <f t="shared" si="40"/>
        <v>1.2448132780082988</v>
      </c>
      <c r="S86" s="2373">
        <v>1920</v>
      </c>
      <c r="T86" s="3584">
        <f t="shared" si="41"/>
        <v>1.3503914025080708</v>
      </c>
      <c r="U86" s="437"/>
      <c r="V86" s="437"/>
      <c r="W86" s="437"/>
    </row>
    <row r="87" spans="2:24">
      <c r="B87" s="1986" t="s">
        <v>680</v>
      </c>
      <c r="C87" s="790">
        <v>3381</v>
      </c>
      <c r="D87" s="320">
        <v>143426</v>
      </c>
      <c r="E87" s="644">
        <v>1541</v>
      </c>
      <c r="F87" s="3563">
        <f t="shared" si="34"/>
        <v>45.57823129251701</v>
      </c>
      <c r="G87" s="643">
        <v>56427</v>
      </c>
      <c r="H87" s="3570">
        <f t="shared" si="35"/>
        <v>39.342239203491694</v>
      </c>
      <c r="I87" s="642">
        <v>618</v>
      </c>
      <c r="J87" s="3563">
        <f t="shared" si="36"/>
        <v>18.278615794143743</v>
      </c>
      <c r="K87" s="643">
        <v>34558</v>
      </c>
      <c r="L87" s="3570">
        <f t="shared" si="37"/>
        <v>24.094655083457674</v>
      </c>
      <c r="M87" s="644">
        <v>1177</v>
      </c>
      <c r="N87" s="3567">
        <f t="shared" si="38"/>
        <v>34.812185743862763</v>
      </c>
      <c r="O87" s="643">
        <v>50383</v>
      </c>
      <c r="P87" s="3570">
        <f t="shared" si="39"/>
        <v>35.128219430228832</v>
      </c>
      <c r="Q87" s="642">
        <v>45</v>
      </c>
      <c r="R87" s="3563">
        <f t="shared" ref="R87:R92" si="42">SUM(Q87/$C87)*100</f>
        <v>1.3309671694764862</v>
      </c>
      <c r="S87" s="643">
        <v>2048</v>
      </c>
      <c r="T87" s="3570">
        <f t="shared" si="41"/>
        <v>1.4279140462677617</v>
      </c>
      <c r="U87" s="437"/>
      <c r="V87" s="437"/>
      <c r="W87" s="437"/>
    </row>
    <row r="88" spans="2:24">
      <c r="B88" s="556" t="s">
        <v>641</v>
      </c>
      <c r="C88" s="2383">
        <v>3379</v>
      </c>
      <c r="D88" s="312">
        <v>144292</v>
      </c>
      <c r="E88" s="2375">
        <v>1550</v>
      </c>
      <c r="F88" s="3562">
        <f t="shared" si="34"/>
        <v>45.871559633027523</v>
      </c>
      <c r="G88" s="2374">
        <v>57122</v>
      </c>
      <c r="H88" s="3571">
        <f t="shared" si="35"/>
        <v>39.587780334322069</v>
      </c>
      <c r="I88" s="609">
        <v>620</v>
      </c>
      <c r="J88" s="3562">
        <f t="shared" si="36"/>
        <v>18.348623853211009</v>
      </c>
      <c r="K88" s="2374">
        <v>34754</v>
      </c>
      <c r="L88" s="3571">
        <f t="shared" si="37"/>
        <v>24.085881407146619</v>
      </c>
      <c r="M88" s="2375">
        <v>1163</v>
      </c>
      <c r="N88" s="3581">
        <f t="shared" si="38"/>
        <v>34.418467002071615</v>
      </c>
      <c r="O88" s="2374">
        <v>50351</v>
      </c>
      <c r="P88" s="3571">
        <f t="shared" si="39"/>
        <v>34.895212485792698</v>
      </c>
      <c r="Q88" s="609">
        <v>46</v>
      </c>
      <c r="R88" s="3562">
        <f t="shared" si="42"/>
        <v>1.3613495116898491</v>
      </c>
      <c r="S88" s="2374">
        <v>2065</v>
      </c>
      <c r="T88" s="3571">
        <f t="shared" si="41"/>
        <v>1.4311257727386133</v>
      </c>
      <c r="U88" s="437"/>
      <c r="V88" s="437"/>
      <c r="W88" s="437"/>
    </row>
    <row r="89" spans="2:24">
      <c r="B89" s="577" t="s">
        <v>734</v>
      </c>
      <c r="C89" s="641">
        <v>3392</v>
      </c>
      <c r="D89" s="1622">
        <v>144581</v>
      </c>
      <c r="E89" s="642">
        <v>1551</v>
      </c>
      <c r="F89" s="3563">
        <f t="shared" si="34"/>
        <v>45.725235849056602</v>
      </c>
      <c r="G89" s="788">
        <v>56599</v>
      </c>
      <c r="H89" s="3585">
        <f t="shared" si="35"/>
        <v>39.146914186511367</v>
      </c>
      <c r="I89" s="642">
        <v>636</v>
      </c>
      <c r="J89" s="3563">
        <f t="shared" ref="J89:J98" si="43">SUM(I89/$C89)*100</f>
        <v>18.75</v>
      </c>
      <c r="K89" s="643">
        <v>35986</v>
      </c>
      <c r="L89" s="3570">
        <f t="shared" si="37"/>
        <v>24.889854130210747</v>
      </c>
      <c r="M89" s="642">
        <v>1162</v>
      </c>
      <c r="N89" s="3567">
        <f t="shared" si="38"/>
        <v>34.257075471698109</v>
      </c>
      <c r="O89" s="788">
        <v>50167</v>
      </c>
      <c r="P89" s="3570">
        <f t="shared" si="39"/>
        <v>34.698196858508382</v>
      </c>
      <c r="Q89" s="2166">
        <v>43</v>
      </c>
      <c r="R89" s="3563">
        <f t="shared" si="42"/>
        <v>1.2676886792452831</v>
      </c>
      <c r="S89" s="644">
        <v>1829</v>
      </c>
      <c r="T89" s="3570">
        <f t="shared" si="41"/>
        <v>1.2650348247695062</v>
      </c>
      <c r="U89" s="437"/>
      <c r="V89" s="437"/>
      <c r="W89" s="437"/>
    </row>
    <row r="90" spans="2:24">
      <c r="B90" s="556" t="s">
        <v>723</v>
      </c>
      <c r="C90" s="436">
        <f>SUM(E90,I90,M90,Q90)</f>
        <v>3351</v>
      </c>
      <c r="D90" s="2372">
        <f>SUM(G90,K90,O90,S90)</f>
        <v>143711</v>
      </c>
      <c r="E90" s="609">
        <v>1537</v>
      </c>
      <c r="F90" s="3562">
        <f t="shared" ref="F90:F98" si="44">SUM(E90/$C90)*100</f>
        <v>45.866905401372726</v>
      </c>
      <c r="G90" s="2373">
        <v>55863</v>
      </c>
      <c r="H90" s="3586">
        <f t="shared" si="35"/>
        <v>38.871763469741353</v>
      </c>
      <c r="I90" s="609">
        <v>636</v>
      </c>
      <c r="J90" s="3562">
        <f t="shared" si="43"/>
        <v>18.979409131602505</v>
      </c>
      <c r="K90" s="2374">
        <v>36254</v>
      </c>
      <c r="L90" s="3571">
        <f t="shared" si="37"/>
        <v>25.227018112740151</v>
      </c>
      <c r="M90" s="609">
        <v>1135</v>
      </c>
      <c r="N90" s="3562">
        <f t="shared" ref="N90:N98" si="45">SUM(M90/$C90)*100</f>
        <v>33.870486421963591</v>
      </c>
      <c r="O90" s="2373">
        <v>49810</v>
      </c>
      <c r="P90" s="3571">
        <f t="shared" si="39"/>
        <v>34.659838147393032</v>
      </c>
      <c r="Q90" s="2167">
        <v>43</v>
      </c>
      <c r="R90" s="3562">
        <f t="shared" si="42"/>
        <v>1.2831990450611759</v>
      </c>
      <c r="S90" s="2375">
        <v>1784</v>
      </c>
      <c r="T90" s="3571">
        <f t="shared" si="41"/>
        <v>1.2413802701254602</v>
      </c>
      <c r="U90" s="437"/>
      <c r="V90" s="437"/>
      <c r="W90" s="437"/>
    </row>
    <row r="91" spans="2:24">
      <c r="B91" s="577" t="s">
        <v>800</v>
      </c>
      <c r="C91" s="641">
        <f>SUM(E91,I91,M91,Q91)</f>
        <v>3336</v>
      </c>
      <c r="D91" s="1622">
        <f>SUM(G91,K91,O91,S91)</f>
        <v>144315</v>
      </c>
      <c r="E91" s="642">
        <v>1522</v>
      </c>
      <c r="F91" s="3563">
        <f t="shared" si="44"/>
        <v>45.623501199040767</v>
      </c>
      <c r="G91" s="788">
        <v>55924</v>
      </c>
      <c r="H91" s="3585">
        <f t="shared" si="35"/>
        <v>38.751342549284551</v>
      </c>
      <c r="I91" s="642">
        <v>638</v>
      </c>
      <c r="J91" s="3563">
        <f t="shared" si="43"/>
        <v>19.124700239808153</v>
      </c>
      <c r="K91" s="643">
        <v>36789</v>
      </c>
      <c r="L91" s="3570">
        <f t="shared" si="37"/>
        <v>25.492152582891592</v>
      </c>
      <c r="M91" s="642">
        <v>1132</v>
      </c>
      <c r="N91" s="3567">
        <f t="shared" si="45"/>
        <v>33.932853717026376</v>
      </c>
      <c r="O91" s="788">
        <v>49724</v>
      </c>
      <c r="P91" s="3570">
        <f t="shared" si="39"/>
        <v>34.455184838720854</v>
      </c>
      <c r="Q91" s="2166">
        <v>44</v>
      </c>
      <c r="R91" s="3563">
        <f t="shared" si="42"/>
        <v>1.3189448441247003</v>
      </c>
      <c r="S91" s="644">
        <v>1878</v>
      </c>
      <c r="T91" s="3570">
        <f t="shared" si="41"/>
        <v>1.3013200291030038</v>
      </c>
      <c r="U91" s="437"/>
      <c r="V91" s="437"/>
      <c r="W91" s="437"/>
    </row>
    <row r="92" spans="2:24">
      <c r="B92" s="556" t="s">
        <v>747</v>
      </c>
      <c r="C92" s="436">
        <f>SUM(E92,I92,M92,Q92)</f>
        <v>3321</v>
      </c>
      <c r="D92" s="2372">
        <f>SUM(G92,K92,O92,S92)</f>
        <v>143006</v>
      </c>
      <c r="E92" s="609">
        <v>1512</v>
      </c>
      <c r="F92" s="3562">
        <f t="shared" si="44"/>
        <v>45.528455284552841</v>
      </c>
      <c r="G92" s="2373">
        <v>55360</v>
      </c>
      <c r="H92" s="3586">
        <f t="shared" si="35"/>
        <v>38.711662447729466</v>
      </c>
      <c r="I92" s="609">
        <v>658</v>
      </c>
      <c r="J92" s="3562">
        <f t="shared" si="43"/>
        <v>19.813309244203552</v>
      </c>
      <c r="K92" s="2374">
        <v>38142</v>
      </c>
      <c r="L92" s="3571">
        <f t="shared" si="37"/>
        <v>26.671608184271989</v>
      </c>
      <c r="M92" s="609">
        <v>1106</v>
      </c>
      <c r="N92" s="3562">
        <f t="shared" si="45"/>
        <v>33.303221921108097</v>
      </c>
      <c r="O92" s="2373">
        <v>47760</v>
      </c>
      <c r="P92" s="3571">
        <f t="shared" si="39"/>
        <v>33.397200117477588</v>
      </c>
      <c r="Q92" s="2167">
        <v>45</v>
      </c>
      <c r="R92" s="3562">
        <f t="shared" si="42"/>
        <v>1.3550135501355014</v>
      </c>
      <c r="S92" s="2375">
        <v>1744</v>
      </c>
      <c r="T92" s="3571">
        <f>SUM(S92/$D92)*100</f>
        <v>1.2195292505209572</v>
      </c>
      <c r="U92" s="437"/>
      <c r="V92" s="437"/>
      <c r="W92" s="437"/>
    </row>
    <row r="93" spans="2:24">
      <c r="B93" s="2378" t="s">
        <v>820</v>
      </c>
      <c r="C93" s="2367">
        <v>3320</v>
      </c>
      <c r="D93" s="2992">
        <v>142036</v>
      </c>
      <c r="E93" s="2381">
        <v>1517</v>
      </c>
      <c r="F93" s="3564">
        <f t="shared" si="44"/>
        <v>45.692771084337345</v>
      </c>
      <c r="G93" s="2993">
        <v>55259</v>
      </c>
      <c r="H93" s="3587">
        <f t="shared" si="35"/>
        <v>38.904925511842073</v>
      </c>
      <c r="I93" s="2381">
        <v>653</v>
      </c>
      <c r="J93" s="3564">
        <f t="shared" si="43"/>
        <v>19.668674698795179</v>
      </c>
      <c r="K93" s="2994">
        <v>37427</v>
      </c>
      <c r="L93" s="3575">
        <f t="shared" si="37"/>
        <v>26.350361880086737</v>
      </c>
      <c r="M93" s="2381">
        <v>1108</v>
      </c>
      <c r="N93" s="3564">
        <f t="shared" si="45"/>
        <v>33.373493975903614</v>
      </c>
      <c r="O93" s="2993">
        <v>47846</v>
      </c>
      <c r="P93" s="3575">
        <f t="shared" si="39"/>
        <v>33.685826128587124</v>
      </c>
      <c r="Q93" s="2377">
        <v>42</v>
      </c>
      <c r="R93" s="3564">
        <f t="shared" ref="R93:R98" si="46">SUM(Q93/$C93)*100</f>
        <v>1.2650602409638554</v>
      </c>
      <c r="S93" s="3049">
        <v>1504</v>
      </c>
      <c r="T93" s="3575">
        <f t="shared" ref="T93" si="47">SUM(S93/$D93)*100</f>
        <v>1.0588864794840744</v>
      </c>
      <c r="U93" s="437"/>
      <c r="V93" s="437"/>
      <c r="W93" s="437"/>
    </row>
    <row r="94" spans="2:24">
      <c r="B94" s="556" t="s">
        <v>817</v>
      </c>
      <c r="C94" s="436">
        <v>3272</v>
      </c>
      <c r="D94" s="1391">
        <v>138110</v>
      </c>
      <c r="E94" s="609">
        <v>1491</v>
      </c>
      <c r="F94" s="3561">
        <f t="shared" si="44"/>
        <v>45.568459657701709</v>
      </c>
      <c r="G94" s="3045">
        <v>52772</v>
      </c>
      <c r="H94" s="3588">
        <f t="shared" ref="H94:H100" si="48">SUM(G94/$D94)*100</f>
        <v>38.210122366229818</v>
      </c>
      <c r="I94" s="609">
        <v>645</v>
      </c>
      <c r="J94" s="3561">
        <f t="shared" si="43"/>
        <v>19.712713936430319</v>
      </c>
      <c r="K94" s="3048">
        <v>36790</v>
      </c>
      <c r="L94" s="3588">
        <f t="shared" ref="L94:L100" si="49">SUM(K94/$D94)*100</f>
        <v>26.638186952429223</v>
      </c>
      <c r="M94" s="609">
        <v>1093</v>
      </c>
      <c r="N94" s="3561">
        <f t="shared" si="45"/>
        <v>33.404645476772615</v>
      </c>
      <c r="O94" s="3045">
        <v>47044</v>
      </c>
      <c r="P94" s="3588">
        <f t="shared" ref="P94:P100" si="50">SUM(O94/$D94)*100</f>
        <v>34.062703642024474</v>
      </c>
      <c r="Q94" s="2167">
        <v>43</v>
      </c>
      <c r="R94" s="3561">
        <f t="shared" si="46"/>
        <v>1.3141809290953546</v>
      </c>
      <c r="S94" s="3047">
        <v>1504</v>
      </c>
      <c r="T94" s="3571">
        <f t="shared" ref="T94:T100" si="51">SUM(S94/$D94)*100</f>
        <v>1.0889870393164869</v>
      </c>
      <c r="U94" s="437"/>
      <c r="V94" s="437"/>
      <c r="W94" s="437"/>
    </row>
    <row r="95" spans="2:24">
      <c r="B95" s="1986" t="s">
        <v>880</v>
      </c>
      <c r="C95" s="641">
        <v>3280</v>
      </c>
      <c r="D95" s="1622">
        <v>135798</v>
      </c>
      <c r="E95" s="642">
        <v>1490</v>
      </c>
      <c r="F95" s="3563">
        <f t="shared" si="44"/>
        <v>45.426829268292686</v>
      </c>
      <c r="G95" s="789">
        <v>51515</v>
      </c>
      <c r="H95" s="3585">
        <f t="shared" si="48"/>
        <v>37.935021134331876</v>
      </c>
      <c r="I95" s="642">
        <v>648</v>
      </c>
      <c r="J95" s="3563">
        <f t="shared" si="43"/>
        <v>19.756097560975611</v>
      </c>
      <c r="K95" s="643">
        <v>36318</v>
      </c>
      <c r="L95" s="3575">
        <f t="shared" si="49"/>
        <v>26.744134670613708</v>
      </c>
      <c r="M95" s="642">
        <v>1097</v>
      </c>
      <c r="N95" s="3563">
        <f t="shared" si="45"/>
        <v>33.445121951219512</v>
      </c>
      <c r="O95" s="789">
        <v>46455</v>
      </c>
      <c r="P95" s="3585">
        <f t="shared" si="50"/>
        <v>34.208898511023726</v>
      </c>
      <c r="Q95" s="2166">
        <v>45</v>
      </c>
      <c r="R95" s="3563">
        <f t="shared" si="46"/>
        <v>1.3719512195121952</v>
      </c>
      <c r="S95" s="644">
        <v>1510</v>
      </c>
      <c r="T95" s="3575">
        <f t="shared" si="51"/>
        <v>1.1119456840306927</v>
      </c>
      <c r="U95" s="437"/>
      <c r="V95" s="437"/>
      <c r="W95" s="437"/>
    </row>
    <row r="96" spans="2:24">
      <c r="B96" s="556" t="s">
        <v>873</v>
      </c>
      <c r="C96" s="436">
        <v>3253</v>
      </c>
      <c r="D96" s="2372">
        <v>132714</v>
      </c>
      <c r="E96" s="609">
        <v>1478</v>
      </c>
      <c r="F96" s="3561">
        <f t="shared" si="44"/>
        <v>45.434983092529976</v>
      </c>
      <c r="G96" s="2373">
        <v>49986</v>
      </c>
      <c r="H96" s="3586">
        <f t="shared" si="48"/>
        <v>37.664451376644514</v>
      </c>
      <c r="I96" s="609">
        <v>658</v>
      </c>
      <c r="J96" s="3561">
        <f t="shared" si="43"/>
        <v>20.227482324008609</v>
      </c>
      <c r="K96" s="2374">
        <v>36073</v>
      </c>
      <c r="L96" s="3571">
        <f t="shared" si="49"/>
        <v>27.181005771810057</v>
      </c>
      <c r="M96" s="609">
        <v>1074</v>
      </c>
      <c r="N96" s="3561">
        <f t="shared" si="45"/>
        <v>33.015677835843839</v>
      </c>
      <c r="O96" s="2373">
        <v>45197</v>
      </c>
      <c r="P96" s="3586">
        <f t="shared" si="50"/>
        <v>34.055939840559397</v>
      </c>
      <c r="Q96" s="2167">
        <v>43</v>
      </c>
      <c r="R96" s="3561">
        <f t="shared" si="46"/>
        <v>1.3218567476175838</v>
      </c>
      <c r="S96" s="2375">
        <v>1458</v>
      </c>
      <c r="T96" s="3571">
        <f t="shared" si="51"/>
        <v>1.0986030109860301</v>
      </c>
      <c r="U96" s="2991"/>
      <c r="V96" s="437"/>
      <c r="W96" s="437"/>
    </row>
    <row r="97" spans="1:23">
      <c r="B97" s="1986" t="s">
        <v>966</v>
      </c>
      <c r="C97" s="641">
        <v>3282</v>
      </c>
      <c r="D97" s="1622">
        <v>132271</v>
      </c>
      <c r="E97" s="642">
        <v>1495</v>
      </c>
      <c r="F97" s="3563">
        <f t="shared" si="44"/>
        <v>45.551492992078003</v>
      </c>
      <c r="G97" s="789">
        <v>49604</v>
      </c>
      <c r="H97" s="3585">
        <f t="shared" si="48"/>
        <v>37.501795556093171</v>
      </c>
      <c r="I97" s="642">
        <v>664</v>
      </c>
      <c r="J97" s="3563">
        <f t="shared" si="43"/>
        <v>20.231566118220599</v>
      </c>
      <c r="K97" s="643">
        <v>36028</v>
      </c>
      <c r="L97" s="3570">
        <f t="shared" si="49"/>
        <v>27.238018915710928</v>
      </c>
      <c r="M97" s="642">
        <v>1079</v>
      </c>
      <c r="N97" s="3563">
        <f t="shared" si="45"/>
        <v>32.876294942108473</v>
      </c>
      <c r="O97" s="789">
        <v>45181</v>
      </c>
      <c r="P97" s="3585">
        <f t="shared" si="50"/>
        <v>34.157903092892624</v>
      </c>
      <c r="Q97" s="2166">
        <v>44</v>
      </c>
      <c r="R97" s="3563">
        <f t="shared" si="46"/>
        <v>1.3406459475929311</v>
      </c>
      <c r="S97" s="644">
        <v>1458</v>
      </c>
      <c r="T97" s="3570">
        <f t="shared" si="51"/>
        <v>1.102282435303279</v>
      </c>
      <c r="U97" s="437"/>
      <c r="V97" s="437"/>
      <c r="W97" s="437"/>
    </row>
    <row r="98" spans="1:23">
      <c r="B98" s="556" t="s">
        <v>916</v>
      </c>
      <c r="C98" s="436">
        <v>3274</v>
      </c>
      <c r="D98" s="1391">
        <v>128744</v>
      </c>
      <c r="E98" s="609">
        <v>1481</v>
      </c>
      <c r="F98" s="3561">
        <f t="shared" si="44"/>
        <v>45.235186316432497</v>
      </c>
      <c r="G98" s="3045">
        <v>47639</v>
      </c>
      <c r="H98" s="3588">
        <f t="shared" si="48"/>
        <v>37.002889455042563</v>
      </c>
      <c r="I98" s="609">
        <v>693</v>
      </c>
      <c r="J98" s="3561">
        <f t="shared" si="43"/>
        <v>21.166768478924862</v>
      </c>
      <c r="K98" s="3046">
        <v>35965</v>
      </c>
      <c r="L98" s="3571">
        <f t="shared" si="49"/>
        <v>27.935282420928353</v>
      </c>
      <c r="M98" s="609">
        <v>1055</v>
      </c>
      <c r="N98" s="3561">
        <f t="shared" si="45"/>
        <v>32.223579718998167</v>
      </c>
      <c r="O98" s="3045">
        <v>43663</v>
      </c>
      <c r="P98" s="3588">
        <f t="shared" si="50"/>
        <v>33.914590194494501</v>
      </c>
      <c r="Q98" s="2167">
        <v>45</v>
      </c>
      <c r="R98" s="3561">
        <f t="shared" si="46"/>
        <v>1.3744654856444716</v>
      </c>
      <c r="S98" s="3047">
        <v>1477</v>
      </c>
      <c r="T98" s="3571">
        <f t="shared" si="51"/>
        <v>1.1472379295345803</v>
      </c>
      <c r="U98" s="437"/>
      <c r="V98" s="1623"/>
      <c r="W98" s="437"/>
    </row>
    <row r="99" spans="1:23" s="3263" customFormat="1">
      <c r="B99" s="3379" t="s">
        <v>971</v>
      </c>
      <c r="C99" s="3380">
        <f>E26</f>
        <v>3279</v>
      </c>
      <c r="D99" s="3381">
        <f>G26</f>
        <v>127040</v>
      </c>
      <c r="E99" s="3382">
        <v>1471</v>
      </c>
      <c r="F99" s="3582">
        <f t="shared" ref="F99:F100" si="52">SUM(E99/$C99)*100</f>
        <v>44.861238182372674</v>
      </c>
      <c r="G99" s="3383">
        <v>46503</v>
      </c>
      <c r="H99" s="3589">
        <f t="shared" si="48"/>
        <v>36.605006297229217</v>
      </c>
      <c r="I99" s="3382">
        <v>705</v>
      </c>
      <c r="J99" s="3582">
        <f t="shared" ref="J99:J100" si="53">SUM(I99/$C99)*100</f>
        <v>21.500457456541628</v>
      </c>
      <c r="K99" s="3384">
        <v>35862</v>
      </c>
      <c r="L99" s="3593">
        <f t="shared" si="49"/>
        <v>28.22890428211587</v>
      </c>
      <c r="M99" s="3382">
        <v>1056</v>
      </c>
      <c r="N99" s="3582">
        <f t="shared" ref="N99:N100" si="54">SUM(M99/$C99)*100</f>
        <v>32.204940530649587</v>
      </c>
      <c r="O99" s="3383">
        <v>43148</v>
      </c>
      <c r="P99" s="3589">
        <f t="shared" si="50"/>
        <v>33.964105793450884</v>
      </c>
      <c r="Q99" s="3385">
        <v>47</v>
      </c>
      <c r="R99" s="3582">
        <f t="shared" ref="R99:R100" si="55">SUM(Q99/$C99)*100</f>
        <v>1.4333638304361085</v>
      </c>
      <c r="S99" s="3386">
        <v>1527</v>
      </c>
      <c r="T99" s="3593">
        <f t="shared" si="51"/>
        <v>1.2019836272040303</v>
      </c>
      <c r="U99" s="3377"/>
      <c r="V99" s="3378"/>
      <c r="W99" s="3262"/>
    </row>
    <row r="100" spans="1:23" s="3263" customFormat="1">
      <c r="B100" s="556" t="s">
        <v>962</v>
      </c>
      <c r="C100" s="4258">
        <f>E27</f>
        <v>3263</v>
      </c>
      <c r="D100" s="4259">
        <f>G27</f>
        <v>124348</v>
      </c>
      <c r="E100" s="4279">
        <v>1446</v>
      </c>
      <c r="F100" s="4280">
        <f t="shared" si="52"/>
        <v>44.315047502298498</v>
      </c>
      <c r="G100" s="4281">
        <v>44647</v>
      </c>
      <c r="H100" s="4282">
        <f t="shared" si="48"/>
        <v>35.904879853314888</v>
      </c>
      <c r="I100" s="4279">
        <v>720</v>
      </c>
      <c r="J100" s="4280">
        <f t="shared" si="53"/>
        <v>22.065583818571866</v>
      </c>
      <c r="K100" s="4281">
        <v>36016</v>
      </c>
      <c r="L100" s="4282">
        <f t="shared" si="49"/>
        <v>28.9638755749992</v>
      </c>
      <c r="M100" s="4279">
        <v>1047</v>
      </c>
      <c r="N100" s="4280">
        <f t="shared" si="54"/>
        <v>32.087036469506593</v>
      </c>
      <c r="O100" s="4281">
        <v>42022</v>
      </c>
      <c r="P100" s="4282">
        <f t="shared" si="50"/>
        <v>33.793868819763887</v>
      </c>
      <c r="Q100" s="4279">
        <v>50</v>
      </c>
      <c r="R100" s="4280">
        <f t="shared" si="55"/>
        <v>1.5323322096230463</v>
      </c>
      <c r="S100" s="4281">
        <v>1663</v>
      </c>
      <c r="T100" s="4282">
        <f t="shared" si="51"/>
        <v>1.3373757519220253</v>
      </c>
      <c r="U100" s="4283">
        <f>C100-E100-I100-M100-Q100</f>
        <v>0</v>
      </c>
      <c r="V100" s="4283">
        <f>D100-G100-K100-O100-S100</f>
        <v>0</v>
      </c>
      <c r="W100" s="3262"/>
    </row>
    <row r="101" spans="1:23" s="3263" customFormat="1" ht="15.75" thickBot="1">
      <c r="B101" s="4266" t="s">
        <v>1033</v>
      </c>
      <c r="C101" s="4264">
        <f>E28</f>
        <v>3281</v>
      </c>
      <c r="D101" s="4265">
        <f>G28</f>
        <v>123279</v>
      </c>
      <c r="E101" s="4260">
        <v>1454</v>
      </c>
      <c r="F101" s="4261">
        <f t="shared" ref="F101" si="56">SUM(E101/$C101)*100</f>
        <v>44.31575739103932</v>
      </c>
      <c r="G101" s="4262">
        <v>44033</v>
      </c>
      <c r="H101" s="4263">
        <f t="shared" ref="H101" si="57">SUM(G101/$D101)*100</f>
        <v>35.7181677333528</v>
      </c>
      <c r="I101" s="4260">
        <v>731</v>
      </c>
      <c r="J101" s="4261">
        <f t="shared" ref="J101" si="58">SUM(I101/$C101)*100</f>
        <v>22.279792746113987</v>
      </c>
      <c r="K101" s="4262">
        <v>35735</v>
      </c>
      <c r="L101" s="4263">
        <f t="shared" ref="L101" si="59">SUM(K101/$D101)*100</f>
        <v>28.987094314522345</v>
      </c>
      <c r="M101" s="4260">
        <v>1049</v>
      </c>
      <c r="N101" s="4261">
        <f t="shared" ref="N101" si="60">SUM(M101/$C101)*100</f>
        <v>31.971959768363305</v>
      </c>
      <c r="O101" s="4262">
        <v>41923</v>
      </c>
      <c r="P101" s="4263">
        <f t="shared" ref="P101" si="61">SUM(O101/$D101)*100</f>
        <v>34.006602908849032</v>
      </c>
      <c r="Q101" s="4260">
        <v>47</v>
      </c>
      <c r="R101" s="4261">
        <f t="shared" ref="R101" si="62">SUM(Q101/$C101)*100</f>
        <v>1.4324900944833892</v>
      </c>
      <c r="S101" s="4262">
        <v>1588</v>
      </c>
      <c r="T101" s="4263">
        <f t="shared" ref="T101" si="63">SUM(S101/$D101)*100</f>
        <v>1.2881350432758214</v>
      </c>
      <c r="U101" s="4283">
        <f>C101-E101-I101-M101-Q101</f>
        <v>0</v>
      </c>
      <c r="V101" s="4283">
        <f>D101-G101-K101-O101-S101</f>
        <v>0</v>
      </c>
      <c r="W101" s="3262"/>
    </row>
    <row r="102" spans="1:23" ht="12.75" customHeight="1">
      <c r="A102" s="294"/>
      <c r="B102" s="3368" t="s">
        <v>313</v>
      </c>
      <c r="C102" s="3368"/>
      <c r="D102" s="3369"/>
      <c r="E102" s="3369"/>
      <c r="F102" s="3576"/>
      <c r="G102" s="3369"/>
      <c r="H102" s="3576"/>
      <c r="I102" s="3370"/>
      <c r="J102" s="3370"/>
      <c r="K102" s="3370"/>
      <c r="L102" s="3591"/>
      <c r="M102" s="3370"/>
      <c r="N102" s="3591"/>
      <c r="O102" s="3369"/>
      <c r="P102" s="3591"/>
      <c r="Q102" s="3370"/>
      <c r="R102" s="3370"/>
      <c r="S102" s="3369"/>
      <c r="T102" s="3370"/>
      <c r="U102" s="294"/>
    </row>
    <row r="103" spans="1:23" ht="6" customHeight="1">
      <c r="B103" s="293"/>
      <c r="C103" s="293"/>
      <c r="D103" s="293"/>
      <c r="E103" s="293"/>
      <c r="F103" s="3577"/>
      <c r="G103" s="293"/>
      <c r="H103" s="3577"/>
      <c r="I103" s="294"/>
      <c r="J103" s="294"/>
      <c r="K103" s="294"/>
      <c r="L103" s="3592"/>
      <c r="M103" s="294"/>
      <c r="N103" s="3592"/>
      <c r="O103" s="293"/>
      <c r="P103" s="3592"/>
      <c r="Q103" s="294"/>
      <c r="R103" s="294"/>
      <c r="S103" s="293"/>
      <c r="T103" s="294"/>
    </row>
    <row r="104" spans="1:23" ht="24" customHeight="1">
      <c r="B104" s="4919" t="s">
        <v>323</v>
      </c>
      <c r="C104" s="4920"/>
      <c r="D104" s="4920"/>
      <c r="E104" s="4920"/>
      <c r="F104" s="4920"/>
      <c r="G104" s="4920"/>
      <c r="H104" s="4920"/>
      <c r="I104" s="4920"/>
      <c r="J104" s="4920"/>
      <c r="K104" s="4920"/>
      <c r="L104" s="4920"/>
      <c r="M104" s="4920"/>
      <c r="N104" s="4920"/>
      <c r="O104" s="4920"/>
      <c r="P104" s="4920"/>
      <c r="Q104" s="4920"/>
      <c r="R104" s="4920"/>
      <c r="S104" s="4920"/>
      <c r="T104" s="4920"/>
    </row>
    <row r="105" spans="1:23" ht="24" customHeight="1">
      <c r="B105" s="1543"/>
      <c r="C105" s="1330"/>
      <c r="D105" s="1330"/>
      <c r="E105" s="1330"/>
      <c r="F105" s="3481"/>
      <c r="G105" s="1330"/>
      <c r="H105" s="3481"/>
      <c r="I105" s="1330"/>
      <c r="J105" s="1330"/>
      <c r="K105" s="1330"/>
      <c r="L105" s="3481"/>
      <c r="M105" s="1330"/>
      <c r="N105" s="3481"/>
      <c r="O105" s="1330"/>
      <c r="P105" s="3481"/>
      <c r="Q105" s="1330"/>
      <c r="R105" s="1330"/>
      <c r="S105" s="1330"/>
      <c r="T105" s="1330"/>
    </row>
    <row r="106" spans="1:23" ht="15.75" thickBot="1"/>
    <row r="107" spans="1:23" ht="15" customHeight="1">
      <c r="B107" s="285" t="s">
        <v>50</v>
      </c>
      <c r="C107" s="285"/>
      <c r="E107" s="4860" t="s">
        <v>48</v>
      </c>
      <c r="F107" s="4861"/>
      <c r="G107" s="4861"/>
      <c r="H107" s="4861"/>
      <c r="I107" s="4861"/>
      <c r="J107" s="4861"/>
      <c r="K107" s="4861"/>
      <c r="L107" s="4861"/>
      <c r="M107" s="4861"/>
      <c r="N107" s="4861"/>
      <c r="O107" s="4861"/>
      <c r="P107" s="4861"/>
      <c r="Q107" s="4862"/>
      <c r="R107" s="287"/>
      <c r="S107" s="287"/>
      <c r="T107" s="287"/>
    </row>
    <row r="108" spans="1:23" ht="15.75" customHeight="1" thickBot="1">
      <c r="B108" s="431"/>
      <c r="C108" s="289"/>
      <c r="E108" s="4877" t="s">
        <v>319</v>
      </c>
      <c r="F108" s="4878"/>
      <c r="G108" s="4878"/>
      <c r="H108" s="4878"/>
      <c r="I108" s="4878"/>
      <c r="J108" s="4878"/>
      <c r="K108" s="4878"/>
      <c r="L108" s="4878"/>
      <c r="M108" s="4878"/>
      <c r="N108" s="4878"/>
      <c r="O108" s="4878"/>
      <c r="P108" s="4878"/>
      <c r="Q108" s="4879"/>
      <c r="R108" s="290"/>
      <c r="S108" s="438"/>
      <c r="T108" s="290"/>
    </row>
    <row r="109" spans="1:23" ht="23.25" customHeight="1" thickBot="1">
      <c r="B109" s="587"/>
      <c r="C109" s="4885" t="s">
        <v>320</v>
      </c>
      <c r="D109" s="4886"/>
      <c r="E109" s="4882" t="s">
        <v>315</v>
      </c>
      <c r="F109" s="4883"/>
      <c r="G109" s="4883"/>
      <c r="H109" s="4884"/>
      <c r="I109" s="4882" t="s">
        <v>316</v>
      </c>
      <c r="J109" s="4887"/>
      <c r="K109" s="4887"/>
      <c r="L109" s="4888"/>
      <c r="M109" s="4882" t="s">
        <v>317</v>
      </c>
      <c r="N109" s="4887"/>
      <c r="O109" s="4887"/>
      <c r="P109" s="4888"/>
      <c r="Q109" s="4889" t="s">
        <v>318</v>
      </c>
      <c r="R109" s="4887"/>
      <c r="S109" s="4887"/>
      <c r="T109" s="4888"/>
    </row>
    <row r="110" spans="1:23" s="343" customFormat="1" ht="28.5" customHeight="1">
      <c r="B110" s="576" t="s">
        <v>232</v>
      </c>
      <c r="C110" s="787" t="s">
        <v>308</v>
      </c>
      <c r="D110" s="584" t="s">
        <v>309</v>
      </c>
      <c r="E110" s="586" t="s">
        <v>310</v>
      </c>
      <c r="F110" s="3559" t="s">
        <v>106</v>
      </c>
      <c r="G110" s="298" t="s">
        <v>311</v>
      </c>
      <c r="H110" s="3569" t="s">
        <v>106</v>
      </c>
      <c r="I110" s="300" t="s">
        <v>310</v>
      </c>
      <c r="J110" s="3559" t="s">
        <v>106</v>
      </c>
      <c r="K110" s="298" t="s">
        <v>311</v>
      </c>
      <c r="L110" s="3569" t="s">
        <v>106</v>
      </c>
      <c r="M110" s="300" t="s">
        <v>310</v>
      </c>
      <c r="N110" s="3559" t="s">
        <v>106</v>
      </c>
      <c r="O110" s="298" t="s">
        <v>311</v>
      </c>
      <c r="P110" s="3569" t="s">
        <v>106</v>
      </c>
      <c r="Q110" s="300" t="s">
        <v>310</v>
      </c>
      <c r="R110" s="3559" t="s">
        <v>106</v>
      </c>
      <c r="S110" s="298" t="s">
        <v>311</v>
      </c>
      <c r="T110" s="3569" t="s">
        <v>106</v>
      </c>
    </row>
    <row r="111" spans="1:23">
      <c r="B111" s="577" t="s">
        <v>238</v>
      </c>
      <c r="C111" s="340">
        <v>191</v>
      </c>
      <c r="D111" s="320">
        <v>77528</v>
      </c>
      <c r="E111" s="308">
        <v>19</v>
      </c>
      <c r="F111" s="3564">
        <v>9.9476439790575917</v>
      </c>
      <c r="G111" s="304">
        <v>4402</v>
      </c>
      <c r="H111" s="3570">
        <v>5.6779486121143332</v>
      </c>
      <c r="I111" s="308">
        <v>87</v>
      </c>
      <c r="J111" s="3563">
        <v>45.549738219895289</v>
      </c>
      <c r="K111" s="322">
        <v>47665</v>
      </c>
      <c r="L111" s="3573">
        <v>61.481013311319778</v>
      </c>
      <c r="M111" s="308">
        <v>83</v>
      </c>
      <c r="N111" s="3563">
        <v>43.455497382198956</v>
      </c>
      <c r="O111" s="304">
        <v>24879</v>
      </c>
      <c r="P111" s="3570">
        <v>32.09034155401919</v>
      </c>
      <c r="Q111" s="308">
        <v>2</v>
      </c>
      <c r="R111" s="3563">
        <v>1.0471204188481675</v>
      </c>
      <c r="S111" s="304">
        <v>582</v>
      </c>
      <c r="T111" s="3570">
        <v>0.75069652254669283</v>
      </c>
    </row>
    <row r="112" spans="1:23">
      <c r="B112" s="577" t="s">
        <v>125</v>
      </c>
      <c r="C112" s="341">
        <v>195</v>
      </c>
      <c r="D112" s="312">
        <v>78395</v>
      </c>
      <c r="E112" s="316">
        <v>19</v>
      </c>
      <c r="F112" s="3562">
        <v>9.7435897435897445</v>
      </c>
      <c r="G112" s="2365">
        <v>4422</v>
      </c>
      <c r="H112" s="3571">
        <v>5.6406658587920147</v>
      </c>
      <c r="I112" s="316">
        <v>90</v>
      </c>
      <c r="J112" s="3562">
        <v>46.153846153846153</v>
      </c>
      <c r="K112" s="2359">
        <v>48327</v>
      </c>
      <c r="L112" s="3584">
        <v>61.645513106703234</v>
      </c>
      <c r="M112" s="316">
        <v>84</v>
      </c>
      <c r="N112" s="3562">
        <v>43.07692307692308</v>
      </c>
      <c r="O112" s="2365">
        <v>25064</v>
      </c>
      <c r="P112" s="3571">
        <v>31.971426749154919</v>
      </c>
      <c r="Q112" s="316">
        <v>2</v>
      </c>
      <c r="R112" s="3562">
        <v>1.0256410256410255</v>
      </c>
      <c r="S112" s="2365">
        <v>582</v>
      </c>
      <c r="T112" s="3571">
        <v>0.74239428534983098</v>
      </c>
      <c r="U112" s="437"/>
    </row>
    <row r="113" spans="2:23">
      <c r="B113" s="577" t="s">
        <v>312</v>
      </c>
      <c r="C113" s="340">
        <v>195</v>
      </c>
      <c r="D113" s="320">
        <v>78633</v>
      </c>
      <c r="E113" s="308">
        <v>20</v>
      </c>
      <c r="F113" s="3564">
        <v>10.256410256410255</v>
      </c>
      <c r="G113" s="304">
        <v>5141</v>
      </c>
      <c r="H113" s="3570">
        <v>6.5379675199979657</v>
      </c>
      <c r="I113" s="308">
        <v>91</v>
      </c>
      <c r="J113" s="3563">
        <v>46.666666666666664</v>
      </c>
      <c r="K113" s="322">
        <v>48483</v>
      </c>
      <c r="L113" s="3573">
        <v>61.657319446034109</v>
      </c>
      <c r="M113" s="308">
        <v>82</v>
      </c>
      <c r="N113" s="3563">
        <v>42.051282051282051</v>
      </c>
      <c r="O113" s="304">
        <v>24427</v>
      </c>
      <c r="P113" s="3570">
        <v>31.064565767553066</v>
      </c>
      <c r="Q113" s="308">
        <v>2</v>
      </c>
      <c r="R113" s="3563">
        <v>1.0256410256410255</v>
      </c>
      <c r="S113" s="304">
        <v>582</v>
      </c>
      <c r="T113" s="3570">
        <v>0.74014726641486395</v>
      </c>
    </row>
    <row r="114" spans="2:23">
      <c r="B114" s="3261" t="s">
        <v>129</v>
      </c>
      <c r="C114" s="436">
        <v>208</v>
      </c>
      <c r="D114" s="312">
        <v>85903</v>
      </c>
      <c r="E114" s="316">
        <v>21</v>
      </c>
      <c r="F114" s="3562">
        <f t="shared" ref="F114:F123" si="64">SUM(E114/$C114)*100</f>
        <v>10.096153846153847</v>
      </c>
      <c r="G114" s="2366">
        <v>5759</v>
      </c>
      <c r="H114" s="3571">
        <f t="shared" ref="H114:H135" si="65">SUM(G114/$D114)*100</f>
        <v>6.7040731988405531</v>
      </c>
      <c r="I114" s="326">
        <v>104</v>
      </c>
      <c r="J114" s="3562">
        <f t="shared" ref="J114:J123" si="66">SUM(I114/$C114)*100</f>
        <v>50</v>
      </c>
      <c r="K114" s="2359">
        <v>55173</v>
      </c>
      <c r="L114" s="3584">
        <f t="shared" ref="L114:L135" si="67">SUM(K114/$D114)*100</f>
        <v>64.227093349475567</v>
      </c>
      <c r="M114" s="326">
        <v>81</v>
      </c>
      <c r="N114" s="3562">
        <f t="shared" ref="N114:N123" si="68">SUM(M114/$C114)*100</f>
        <v>38.942307692307693</v>
      </c>
      <c r="O114" s="2366">
        <v>24389</v>
      </c>
      <c r="P114" s="3571">
        <f t="shared" ref="P114:P135" si="69">SUM(O114/$D114)*100</f>
        <v>28.39132509923984</v>
      </c>
      <c r="Q114" s="326">
        <v>2</v>
      </c>
      <c r="R114" s="3562">
        <f t="shared" ref="R114:R120" si="70">SUM(Q114/$C114)*100</f>
        <v>0.96153846153846156</v>
      </c>
      <c r="S114" s="2365">
        <v>582</v>
      </c>
      <c r="T114" s="3571">
        <f t="shared" ref="T114:T123" si="71">SUM(S114/$D114)*100</f>
        <v>0.67750835244403573</v>
      </c>
      <c r="U114" s="437"/>
      <c r="V114" s="437"/>
    </row>
    <row r="115" spans="2:23">
      <c r="B115" s="577" t="s">
        <v>460</v>
      </c>
      <c r="C115" s="2367">
        <v>210</v>
      </c>
      <c r="D115" s="2368">
        <v>85930</v>
      </c>
      <c r="E115" s="2369">
        <v>23</v>
      </c>
      <c r="F115" s="3580">
        <f t="shared" si="64"/>
        <v>10.952380952380953</v>
      </c>
      <c r="G115" s="2370">
        <v>6121</v>
      </c>
      <c r="H115" s="3575">
        <f t="shared" si="65"/>
        <v>7.1232398463865936</v>
      </c>
      <c r="I115" s="2369">
        <v>100</v>
      </c>
      <c r="J115" s="3580">
        <f t="shared" si="66"/>
        <v>47.619047619047613</v>
      </c>
      <c r="K115" s="2363">
        <v>52209</v>
      </c>
      <c r="L115" s="3575">
        <f t="shared" si="67"/>
        <v>60.757593389968577</v>
      </c>
      <c r="M115" s="2369">
        <v>85</v>
      </c>
      <c r="N115" s="3580">
        <f t="shared" si="68"/>
        <v>40.476190476190474</v>
      </c>
      <c r="O115" s="2363">
        <v>27018</v>
      </c>
      <c r="P115" s="3575">
        <f t="shared" si="69"/>
        <v>31.441871290585361</v>
      </c>
      <c r="Q115" s="2369">
        <v>2</v>
      </c>
      <c r="R115" s="3580">
        <f t="shared" si="70"/>
        <v>0.95238095238095244</v>
      </c>
      <c r="S115" s="2363">
        <v>582</v>
      </c>
      <c r="T115" s="3575">
        <f t="shared" si="71"/>
        <v>0.67729547305946702</v>
      </c>
      <c r="U115" s="437"/>
      <c r="V115" s="437"/>
    </row>
    <row r="116" spans="2:23">
      <c r="B116" s="556" t="s">
        <v>575</v>
      </c>
      <c r="C116" s="436">
        <v>255</v>
      </c>
      <c r="D116" s="312">
        <v>97029</v>
      </c>
      <c r="E116" s="316">
        <v>35</v>
      </c>
      <c r="F116" s="3581">
        <f t="shared" si="64"/>
        <v>13.725490196078432</v>
      </c>
      <c r="G116" s="2371">
        <v>9335</v>
      </c>
      <c r="H116" s="3571">
        <f t="shared" si="65"/>
        <v>9.6208350080903635</v>
      </c>
      <c r="I116" s="316">
        <v>127</v>
      </c>
      <c r="J116" s="3581">
        <f t="shared" si="66"/>
        <v>49.803921568627452</v>
      </c>
      <c r="K116" s="2359">
        <v>60653</v>
      </c>
      <c r="L116" s="3571">
        <f t="shared" si="67"/>
        <v>62.510177369652375</v>
      </c>
      <c r="M116" s="316">
        <v>91</v>
      </c>
      <c r="N116" s="3581">
        <f t="shared" si="68"/>
        <v>35.686274509803923</v>
      </c>
      <c r="O116" s="2359">
        <v>26459</v>
      </c>
      <c r="P116" s="3571">
        <f t="shared" si="69"/>
        <v>27.269166950087087</v>
      </c>
      <c r="Q116" s="316">
        <v>2</v>
      </c>
      <c r="R116" s="3581">
        <f t="shared" si="70"/>
        <v>0.78431372549019607</v>
      </c>
      <c r="S116" s="2359">
        <v>582</v>
      </c>
      <c r="T116" s="3571">
        <f t="shared" si="71"/>
        <v>0.59982067217017587</v>
      </c>
      <c r="U116" s="437"/>
      <c r="V116" s="437"/>
    </row>
    <row r="117" spans="2:23">
      <c r="B117" s="577" t="s">
        <v>493</v>
      </c>
      <c r="C117" s="641">
        <v>221</v>
      </c>
      <c r="D117" s="320">
        <v>89883</v>
      </c>
      <c r="E117" s="308">
        <v>28</v>
      </c>
      <c r="F117" s="3567">
        <f t="shared" si="64"/>
        <v>12.669683257918551</v>
      </c>
      <c r="G117" s="2363">
        <v>7972</v>
      </c>
      <c r="H117" s="3573">
        <f t="shared" si="65"/>
        <v>8.8693078780192032</v>
      </c>
      <c r="I117" s="308">
        <v>106</v>
      </c>
      <c r="J117" s="3567">
        <f t="shared" si="66"/>
        <v>47.963800904977376</v>
      </c>
      <c r="K117" s="322">
        <v>55108</v>
      </c>
      <c r="L117" s="3570">
        <f t="shared" si="67"/>
        <v>61.310815170833202</v>
      </c>
      <c r="M117" s="308">
        <v>85</v>
      </c>
      <c r="N117" s="3564">
        <f t="shared" si="68"/>
        <v>38.461538461538467</v>
      </c>
      <c r="O117" s="306">
        <v>26221</v>
      </c>
      <c r="P117" s="3573">
        <f t="shared" si="69"/>
        <v>29.172368523525027</v>
      </c>
      <c r="Q117" s="308">
        <v>2</v>
      </c>
      <c r="R117" s="3564">
        <f t="shared" si="70"/>
        <v>0.90497737556561098</v>
      </c>
      <c r="S117" s="306">
        <v>582</v>
      </c>
      <c r="T117" s="3573">
        <f t="shared" si="71"/>
        <v>0.64750842762257599</v>
      </c>
      <c r="U117" s="437"/>
      <c r="V117" s="1623"/>
    </row>
    <row r="118" spans="2:23">
      <c r="B118" s="556" t="s">
        <v>484</v>
      </c>
      <c r="C118" s="436">
        <v>235</v>
      </c>
      <c r="D118" s="312">
        <v>98096</v>
      </c>
      <c r="E118" s="316">
        <v>33</v>
      </c>
      <c r="F118" s="3581">
        <f t="shared" si="64"/>
        <v>14.042553191489363</v>
      </c>
      <c r="G118" s="2359">
        <v>9721</v>
      </c>
      <c r="H118" s="3584">
        <f t="shared" si="65"/>
        <v>9.9096803131626174</v>
      </c>
      <c r="I118" s="316">
        <v>114</v>
      </c>
      <c r="J118" s="3581">
        <f t="shared" si="66"/>
        <v>48.51063829787234</v>
      </c>
      <c r="K118" s="2359">
        <v>61396</v>
      </c>
      <c r="L118" s="3571">
        <f t="shared" si="67"/>
        <v>62.58766922198663</v>
      </c>
      <c r="M118" s="316">
        <v>86</v>
      </c>
      <c r="N118" s="3562">
        <f t="shared" si="68"/>
        <v>36.595744680851062</v>
      </c>
      <c r="O118" s="2366">
        <v>26397</v>
      </c>
      <c r="P118" s="3584">
        <f t="shared" si="69"/>
        <v>26.909354102104061</v>
      </c>
      <c r="Q118" s="316">
        <v>2</v>
      </c>
      <c r="R118" s="3562">
        <f t="shared" si="70"/>
        <v>0.85106382978723405</v>
      </c>
      <c r="S118" s="2366">
        <v>582</v>
      </c>
      <c r="T118" s="3584">
        <f t="shared" si="71"/>
        <v>0.59329636274669706</v>
      </c>
      <c r="U118" s="437"/>
      <c r="V118" s="437"/>
    </row>
    <row r="119" spans="2:23">
      <c r="B119" s="577" t="s">
        <v>419</v>
      </c>
      <c r="C119" s="641">
        <v>242</v>
      </c>
      <c r="D119" s="320">
        <v>99736</v>
      </c>
      <c r="E119" s="308">
        <v>32</v>
      </c>
      <c r="F119" s="3567">
        <f t="shared" si="64"/>
        <v>13.223140495867769</v>
      </c>
      <c r="G119" s="322">
        <v>8902</v>
      </c>
      <c r="H119" s="3573">
        <f t="shared" si="65"/>
        <v>8.9255634876072829</v>
      </c>
      <c r="I119" s="308">
        <v>118</v>
      </c>
      <c r="J119" s="3567">
        <f t="shared" si="66"/>
        <v>48.760330578512395</v>
      </c>
      <c r="K119" s="322">
        <v>62499</v>
      </c>
      <c r="L119" s="3570">
        <f t="shared" si="67"/>
        <v>62.664434106039948</v>
      </c>
      <c r="M119" s="308">
        <v>90</v>
      </c>
      <c r="N119" s="3563">
        <f t="shared" si="68"/>
        <v>37.190082644628099</v>
      </c>
      <c r="O119" s="306">
        <v>27753</v>
      </c>
      <c r="P119" s="3573">
        <f t="shared" si="69"/>
        <v>27.826461859308576</v>
      </c>
      <c r="Q119" s="308">
        <v>2</v>
      </c>
      <c r="R119" s="3563">
        <f t="shared" si="70"/>
        <v>0.82644628099173556</v>
      </c>
      <c r="S119" s="306">
        <v>582</v>
      </c>
      <c r="T119" s="3573">
        <f t="shared" si="71"/>
        <v>0.58354054704419667</v>
      </c>
      <c r="U119" s="437"/>
      <c r="V119" s="437"/>
    </row>
    <row r="120" spans="2:23">
      <c r="B120" s="556" t="s">
        <v>211</v>
      </c>
      <c r="C120" s="436">
        <v>249</v>
      </c>
      <c r="D120" s="312">
        <v>106713</v>
      </c>
      <c r="E120" s="316">
        <v>31</v>
      </c>
      <c r="F120" s="3581">
        <f t="shared" si="64"/>
        <v>12.449799196787147</v>
      </c>
      <c r="G120" s="2359">
        <v>9261</v>
      </c>
      <c r="H120" s="3584">
        <f t="shared" si="65"/>
        <v>8.6784178122627988</v>
      </c>
      <c r="I120" s="316">
        <v>126</v>
      </c>
      <c r="J120" s="3581">
        <f t="shared" si="66"/>
        <v>50.602409638554214</v>
      </c>
      <c r="K120" s="2359">
        <v>67294</v>
      </c>
      <c r="L120" s="3571">
        <f t="shared" si="67"/>
        <v>63.060732994105685</v>
      </c>
      <c r="M120" s="316">
        <v>90</v>
      </c>
      <c r="N120" s="3562">
        <f t="shared" si="68"/>
        <v>36.144578313253014</v>
      </c>
      <c r="O120" s="2366">
        <v>29576</v>
      </c>
      <c r="P120" s="3584">
        <f t="shared" si="69"/>
        <v>27.715461096586168</v>
      </c>
      <c r="Q120" s="316">
        <v>2</v>
      </c>
      <c r="R120" s="3562">
        <f t="shared" si="70"/>
        <v>0.80321285140562237</v>
      </c>
      <c r="S120" s="2366">
        <v>582</v>
      </c>
      <c r="T120" s="3584">
        <f t="shared" si="71"/>
        <v>0.54538809704534597</v>
      </c>
      <c r="U120" s="437"/>
      <c r="V120" s="437"/>
      <c r="W120" s="294"/>
    </row>
    <row r="121" spans="2:23">
      <c r="B121" s="1986" t="s">
        <v>680</v>
      </c>
      <c r="C121" s="641">
        <v>249</v>
      </c>
      <c r="D121" s="320">
        <v>105732</v>
      </c>
      <c r="E121" s="308">
        <v>32</v>
      </c>
      <c r="F121" s="3567">
        <f t="shared" si="64"/>
        <v>12.851405622489958</v>
      </c>
      <c r="G121" s="322">
        <v>9918</v>
      </c>
      <c r="H121" s="3570">
        <f t="shared" si="65"/>
        <v>9.3803200544773571</v>
      </c>
      <c r="I121" s="308">
        <v>123</v>
      </c>
      <c r="J121" s="3567">
        <f t="shared" si="66"/>
        <v>49.397590361445779</v>
      </c>
      <c r="K121" s="322">
        <v>65015</v>
      </c>
      <c r="L121" s="3570">
        <f t="shared" si="67"/>
        <v>61.49037188363031</v>
      </c>
      <c r="M121" s="308">
        <v>92</v>
      </c>
      <c r="N121" s="3567">
        <f t="shared" si="68"/>
        <v>36.947791164658632</v>
      </c>
      <c r="O121" s="322">
        <v>30217</v>
      </c>
      <c r="P121" s="3570">
        <f t="shared" si="69"/>
        <v>28.578859758635041</v>
      </c>
      <c r="Q121" s="308">
        <v>2</v>
      </c>
      <c r="R121" s="3567">
        <f t="shared" ref="R121:R126" si="72">SUM(Q121/$C121)*100</f>
        <v>0.80321285140562237</v>
      </c>
      <c r="S121" s="337">
        <v>582</v>
      </c>
      <c r="T121" s="3570">
        <f t="shared" si="71"/>
        <v>0.55044830325729199</v>
      </c>
      <c r="U121" s="437"/>
      <c r="V121" s="1623"/>
      <c r="W121" s="294"/>
    </row>
    <row r="122" spans="2:23">
      <c r="B122" s="556" t="s">
        <v>641</v>
      </c>
      <c r="C122" s="436">
        <v>256</v>
      </c>
      <c r="D122" s="312">
        <v>110165</v>
      </c>
      <c r="E122" s="316">
        <v>32</v>
      </c>
      <c r="F122" s="3581">
        <f t="shared" si="64"/>
        <v>12.5</v>
      </c>
      <c r="G122" s="2359">
        <v>9539</v>
      </c>
      <c r="H122" s="3571">
        <f t="shared" si="65"/>
        <v>8.658829936912813</v>
      </c>
      <c r="I122" s="316">
        <v>130</v>
      </c>
      <c r="J122" s="3581">
        <f t="shared" si="66"/>
        <v>50.78125</v>
      </c>
      <c r="K122" s="2359">
        <v>69017</v>
      </c>
      <c r="L122" s="3571">
        <f t="shared" si="67"/>
        <v>62.648754141514992</v>
      </c>
      <c r="M122" s="316">
        <v>92</v>
      </c>
      <c r="N122" s="3581">
        <f t="shared" si="68"/>
        <v>35.9375</v>
      </c>
      <c r="O122" s="2359">
        <v>31027</v>
      </c>
      <c r="P122" s="3571">
        <f t="shared" si="69"/>
        <v>28.164117460173376</v>
      </c>
      <c r="Q122" s="316">
        <v>2</v>
      </c>
      <c r="R122" s="3581">
        <f t="shared" si="72"/>
        <v>0.78125</v>
      </c>
      <c r="S122" s="2371">
        <v>582</v>
      </c>
      <c r="T122" s="3571">
        <f t="shared" si="71"/>
        <v>0.52829846139881087</v>
      </c>
      <c r="U122" s="437"/>
      <c r="V122" s="437"/>
    </row>
    <row r="123" spans="2:23">
      <c r="B123" s="577" t="s">
        <v>734</v>
      </c>
      <c r="C123" s="641">
        <v>261</v>
      </c>
      <c r="D123" s="320">
        <v>112406</v>
      </c>
      <c r="E123" s="308">
        <v>34</v>
      </c>
      <c r="F123" s="3567">
        <f t="shared" si="64"/>
        <v>13.026819923371647</v>
      </c>
      <c r="G123" s="322">
        <v>10179</v>
      </c>
      <c r="H123" s="3570">
        <f t="shared" si="65"/>
        <v>9.0555664288383184</v>
      </c>
      <c r="I123" s="1642">
        <v>136</v>
      </c>
      <c r="J123" s="3567">
        <f t="shared" si="66"/>
        <v>52.107279693486589</v>
      </c>
      <c r="K123" s="322">
        <v>72200</v>
      </c>
      <c r="L123" s="3570">
        <f t="shared" si="67"/>
        <v>64.231446719925984</v>
      </c>
      <c r="M123" s="308">
        <v>89</v>
      </c>
      <c r="N123" s="3563">
        <f t="shared" si="68"/>
        <v>34.099616858237546</v>
      </c>
      <c r="O123" s="306">
        <v>29445</v>
      </c>
      <c r="P123" s="3570">
        <f t="shared" si="69"/>
        <v>26.195220895681725</v>
      </c>
      <c r="Q123" s="308">
        <v>2</v>
      </c>
      <c r="R123" s="3563">
        <f t="shared" si="72"/>
        <v>0.76628352490421447</v>
      </c>
      <c r="S123" s="304">
        <v>582</v>
      </c>
      <c r="T123" s="3570">
        <f t="shared" si="71"/>
        <v>0.51776595555397398</v>
      </c>
      <c r="U123" s="437"/>
      <c r="V123" s="437"/>
    </row>
    <row r="124" spans="2:23">
      <c r="B124" s="556" t="s">
        <v>723</v>
      </c>
      <c r="C124" s="436">
        <f>SUM(E124,I124,M124,Q124)</f>
        <v>261</v>
      </c>
      <c r="D124" s="2372">
        <f>SUM(G124,K124,O124,S124)</f>
        <v>112575</v>
      </c>
      <c r="E124" s="316">
        <v>31</v>
      </c>
      <c r="F124" s="3581">
        <f t="shared" ref="F124:F135" si="73">SUM(E124/$C124)*100</f>
        <v>11.877394636015326</v>
      </c>
      <c r="G124" s="2359">
        <v>8917</v>
      </c>
      <c r="H124" s="3584">
        <f t="shared" si="65"/>
        <v>7.9209415944925601</v>
      </c>
      <c r="I124" s="316">
        <v>139</v>
      </c>
      <c r="J124" s="3581">
        <f t="shared" ref="J124:J135" si="74">SUM(I124/$C124)*100</f>
        <v>53.256704980842919</v>
      </c>
      <c r="K124" s="2359">
        <v>73755</v>
      </c>
      <c r="L124" s="3571">
        <f t="shared" si="67"/>
        <v>65.516322451698869</v>
      </c>
      <c r="M124" s="316">
        <v>89</v>
      </c>
      <c r="N124" s="3562">
        <f t="shared" ref="N124:N135" si="75">SUM(M124/$C124)*100</f>
        <v>34.099616858237546</v>
      </c>
      <c r="O124" s="2366">
        <v>29321</v>
      </c>
      <c r="P124" s="3584">
        <f t="shared" si="69"/>
        <v>26.045747279591385</v>
      </c>
      <c r="Q124" s="316">
        <v>2</v>
      </c>
      <c r="R124" s="3562">
        <f t="shared" si="72"/>
        <v>0.76628352490421447</v>
      </c>
      <c r="S124" s="2365">
        <v>582</v>
      </c>
      <c r="T124" s="3571">
        <f>SUM(S124/$D124)*100</f>
        <v>0.51698867421718853</v>
      </c>
      <c r="U124" s="437"/>
      <c r="V124" s="437"/>
    </row>
    <row r="125" spans="2:23">
      <c r="B125" s="577" t="s">
        <v>800</v>
      </c>
      <c r="C125" s="641">
        <f>SUM(E125,I125,M125,Q125)</f>
        <v>262</v>
      </c>
      <c r="D125" s="1622">
        <f>SUM(G125,K125,O125,S125)</f>
        <v>111379</v>
      </c>
      <c r="E125" s="642">
        <v>33</v>
      </c>
      <c r="F125" s="3563">
        <f t="shared" si="73"/>
        <v>12.595419847328243</v>
      </c>
      <c r="G125" s="788">
        <v>9318</v>
      </c>
      <c r="H125" s="3585">
        <f t="shared" si="65"/>
        <v>8.3660295028685834</v>
      </c>
      <c r="I125" s="642">
        <v>138</v>
      </c>
      <c r="J125" s="3563">
        <f t="shared" si="74"/>
        <v>52.671755725190842</v>
      </c>
      <c r="K125" s="643">
        <v>72888</v>
      </c>
      <c r="L125" s="3570">
        <f t="shared" si="67"/>
        <v>65.441420734608855</v>
      </c>
      <c r="M125" s="642">
        <v>89</v>
      </c>
      <c r="N125" s="3567">
        <f t="shared" si="75"/>
        <v>33.969465648854964</v>
      </c>
      <c r="O125" s="788">
        <v>28591</v>
      </c>
      <c r="P125" s="3570">
        <f t="shared" si="69"/>
        <v>25.670009606837912</v>
      </c>
      <c r="Q125" s="2166">
        <v>2</v>
      </c>
      <c r="R125" s="3563">
        <f t="shared" si="72"/>
        <v>0.76335877862595414</v>
      </c>
      <c r="S125" s="644">
        <v>582</v>
      </c>
      <c r="T125" s="3570">
        <f>SUM(S125/$D125)*100</f>
        <v>0.52254015568464429</v>
      </c>
      <c r="U125" s="437"/>
      <c r="V125" s="437"/>
    </row>
    <row r="126" spans="2:23">
      <c r="B126" s="556" t="s">
        <v>747</v>
      </c>
      <c r="C126" s="436">
        <f>SUM(E126,I126,M126,Q126)</f>
        <v>265</v>
      </c>
      <c r="D126" s="2372">
        <f>SUM(G126,K126,O126,S126)</f>
        <v>110855</v>
      </c>
      <c r="E126" s="609">
        <v>37</v>
      </c>
      <c r="F126" s="3562">
        <f t="shared" si="73"/>
        <v>13.962264150943396</v>
      </c>
      <c r="G126" s="2373">
        <v>12226</v>
      </c>
      <c r="H126" s="3586">
        <f t="shared" si="65"/>
        <v>11.028821433403996</v>
      </c>
      <c r="I126" s="609">
        <v>137</v>
      </c>
      <c r="J126" s="3562">
        <f t="shared" si="74"/>
        <v>51.698113207547166</v>
      </c>
      <c r="K126" s="2374">
        <v>71050</v>
      </c>
      <c r="L126" s="3571">
        <f t="shared" si="67"/>
        <v>64.092733751296734</v>
      </c>
      <c r="M126" s="609">
        <v>87</v>
      </c>
      <c r="N126" s="3562">
        <f t="shared" si="75"/>
        <v>32.830188679245282</v>
      </c>
      <c r="O126" s="2373">
        <v>26579</v>
      </c>
      <c r="P126" s="3571">
        <f t="shared" si="69"/>
        <v>23.976365522529431</v>
      </c>
      <c r="Q126" s="2167">
        <v>4</v>
      </c>
      <c r="R126" s="3562">
        <f t="shared" si="72"/>
        <v>1.5094339622641511</v>
      </c>
      <c r="S126" s="2375">
        <v>1000</v>
      </c>
      <c r="T126" s="3571">
        <f t="shared" ref="T126:T135" si="76">SUM(S126/$D126)*100</f>
        <v>0.90207929276983445</v>
      </c>
      <c r="U126" s="437"/>
      <c r="V126" s="437"/>
    </row>
    <row r="127" spans="2:23">
      <c r="B127" s="577" t="s">
        <v>820</v>
      </c>
      <c r="C127" s="641">
        <v>273</v>
      </c>
      <c r="D127" s="1622">
        <v>115293</v>
      </c>
      <c r="E127" s="642">
        <v>39</v>
      </c>
      <c r="F127" s="3563">
        <f t="shared" si="73"/>
        <v>14.285714285714285</v>
      </c>
      <c r="G127" s="2376">
        <v>12861</v>
      </c>
      <c r="H127" s="3585">
        <f t="shared" si="65"/>
        <v>11.155057115349587</v>
      </c>
      <c r="I127" s="642">
        <v>143</v>
      </c>
      <c r="J127" s="3563">
        <f t="shared" si="74"/>
        <v>52.380952380952387</v>
      </c>
      <c r="K127" s="643">
        <v>74522</v>
      </c>
      <c r="L127" s="3570">
        <f t="shared" si="67"/>
        <v>64.637055155126504</v>
      </c>
      <c r="M127" s="2377">
        <v>87</v>
      </c>
      <c r="N127" s="3563">
        <f t="shared" si="75"/>
        <v>31.868131868131865</v>
      </c>
      <c r="O127" s="2376">
        <v>26910</v>
      </c>
      <c r="P127" s="3575">
        <f t="shared" si="69"/>
        <v>23.340532382711874</v>
      </c>
      <c r="Q127" s="2377">
        <v>4</v>
      </c>
      <c r="R127" s="3564">
        <f t="shared" ref="R127:R135" si="77">SUM(Q127/$C127)*100</f>
        <v>1.4652014652014651</v>
      </c>
      <c r="S127" s="644">
        <v>1000</v>
      </c>
      <c r="T127" s="3570">
        <f t="shared" si="76"/>
        <v>0.86735534681203541</v>
      </c>
      <c r="U127" s="437"/>
      <c r="V127" s="437"/>
    </row>
    <row r="128" spans="2:23">
      <c r="B128" s="556" t="s">
        <v>817</v>
      </c>
      <c r="C128" s="641">
        <v>270</v>
      </c>
      <c r="D128" s="312">
        <v>117689</v>
      </c>
      <c r="E128" s="2167">
        <v>36</v>
      </c>
      <c r="F128" s="3562">
        <f t="shared" si="73"/>
        <v>13.333333333333334</v>
      </c>
      <c r="G128" s="2379">
        <v>11737</v>
      </c>
      <c r="H128" s="3571">
        <f t="shared" si="65"/>
        <v>9.972894663052621</v>
      </c>
      <c r="I128" s="2167">
        <v>146</v>
      </c>
      <c r="J128" s="3562">
        <f t="shared" si="74"/>
        <v>54.074074074074076</v>
      </c>
      <c r="K128" s="2379">
        <v>78661</v>
      </c>
      <c r="L128" s="3571">
        <f t="shared" si="67"/>
        <v>66.838022245069624</v>
      </c>
      <c r="M128" s="642">
        <v>84</v>
      </c>
      <c r="N128" s="3563">
        <f t="shared" si="75"/>
        <v>31.111111111111111</v>
      </c>
      <c r="O128" s="789">
        <v>26291</v>
      </c>
      <c r="P128" s="3585">
        <f t="shared" si="69"/>
        <v>22.339386008887832</v>
      </c>
      <c r="Q128" s="2166">
        <v>4</v>
      </c>
      <c r="R128" s="3563">
        <f t="shared" si="77"/>
        <v>1.4814814814814816</v>
      </c>
      <c r="S128" s="643">
        <v>1000</v>
      </c>
      <c r="T128" s="3571">
        <f t="shared" si="76"/>
        <v>0.84969708298991398</v>
      </c>
      <c r="U128" s="437"/>
      <c r="V128" s="437"/>
      <c r="W128" s="294"/>
    </row>
    <row r="129" spans="1:25">
      <c r="B129" s="2378" t="s">
        <v>881</v>
      </c>
      <c r="C129" s="2367">
        <v>268</v>
      </c>
      <c r="D129" s="2992">
        <v>117195</v>
      </c>
      <c r="E129" s="2381">
        <v>36</v>
      </c>
      <c r="F129" s="3564">
        <f t="shared" si="73"/>
        <v>13.432835820895523</v>
      </c>
      <c r="G129" s="2993">
        <v>11737</v>
      </c>
      <c r="H129" s="3587">
        <f t="shared" si="65"/>
        <v>10.014932377661163</v>
      </c>
      <c r="I129" s="2381">
        <v>145</v>
      </c>
      <c r="J129" s="3564">
        <f t="shared" si="74"/>
        <v>54.104477611940297</v>
      </c>
      <c r="K129" s="2994">
        <v>78369</v>
      </c>
      <c r="L129" s="3575">
        <f t="shared" si="67"/>
        <v>66.870600281581986</v>
      </c>
      <c r="M129" s="2377">
        <v>83</v>
      </c>
      <c r="N129" s="3564">
        <f t="shared" si="75"/>
        <v>30.970149253731343</v>
      </c>
      <c r="O129" s="2376">
        <v>26098</v>
      </c>
      <c r="P129" s="3575">
        <f t="shared" si="69"/>
        <v>22.268868125773285</v>
      </c>
      <c r="Q129" s="2377">
        <v>4</v>
      </c>
      <c r="R129" s="3564">
        <f t="shared" si="77"/>
        <v>1.4925373134328357</v>
      </c>
      <c r="S129" s="2376">
        <v>1000</v>
      </c>
      <c r="T129" s="3575">
        <f t="shared" si="76"/>
        <v>0.85327872349502976</v>
      </c>
      <c r="U129" s="437"/>
      <c r="V129" s="437"/>
    </row>
    <row r="130" spans="1:25">
      <c r="B130" s="578" t="s">
        <v>873</v>
      </c>
      <c r="C130" s="436">
        <v>270</v>
      </c>
      <c r="D130" s="1391">
        <v>119403</v>
      </c>
      <c r="E130" s="326">
        <v>35</v>
      </c>
      <c r="F130" s="3561">
        <f t="shared" si="73"/>
        <v>12.962962962962962</v>
      </c>
      <c r="G130" s="314">
        <v>11560</v>
      </c>
      <c r="H130" s="3574">
        <f t="shared" si="65"/>
        <v>9.6814987898126503</v>
      </c>
      <c r="I130" s="316">
        <v>149</v>
      </c>
      <c r="J130" s="3561">
        <f t="shared" si="74"/>
        <v>55.185185185185183</v>
      </c>
      <c r="K130" s="314">
        <v>81003</v>
      </c>
      <c r="L130" s="3571">
        <f t="shared" si="67"/>
        <v>67.840004019999498</v>
      </c>
      <c r="M130" s="326">
        <v>82</v>
      </c>
      <c r="N130" s="3561">
        <f t="shared" si="75"/>
        <v>30.37037037037037</v>
      </c>
      <c r="O130" s="313">
        <v>25840</v>
      </c>
      <c r="P130" s="3595">
        <f t="shared" si="69"/>
        <v>21.640997294875337</v>
      </c>
      <c r="Q130" s="326">
        <v>4</v>
      </c>
      <c r="R130" s="3561">
        <f t="shared" si="77"/>
        <v>1.4814814814814816</v>
      </c>
      <c r="S130" s="313">
        <v>1000</v>
      </c>
      <c r="T130" s="3598">
        <f t="shared" si="76"/>
        <v>0.83749989531251312</v>
      </c>
      <c r="U130" s="437"/>
    </row>
    <row r="131" spans="1:25">
      <c r="B131" s="3050" t="s">
        <v>967</v>
      </c>
      <c r="C131" s="641">
        <v>273</v>
      </c>
      <c r="D131" s="1622">
        <v>121224</v>
      </c>
      <c r="E131" s="1642">
        <v>33</v>
      </c>
      <c r="F131" s="3563">
        <f t="shared" si="73"/>
        <v>12.087912087912088</v>
      </c>
      <c r="G131" s="322">
        <v>10859</v>
      </c>
      <c r="H131" s="3573">
        <f t="shared" si="65"/>
        <v>8.9577971358806838</v>
      </c>
      <c r="I131" s="308">
        <v>151</v>
      </c>
      <c r="J131" s="3563">
        <f t="shared" si="74"/>
        <v>55.311355311355314</v>
      </c>
      <c r="K131" s="322">
        <v>82503</v>
      </c>
      <c r="L131" s="3570">
        <f t="shared" si="67"/>
        <v>68.058305286081961</v>
      </c>
      <c r="M131" s="1642">
        <v>85</v>
      </c>
      <c r="N131" s="3563">
        <f t="shared" si="75"/>
        <v>31.135531135531135</v>
      </c>
      <c r="O131" s="306">
        <v>26862</v>
      </c>
      <c r="P131" s="3596">
        <f t="shared" si="69"/>
        <v>22.158978420114828</v>
      </c>
      <c r="Q131" s="1642">
        <v>4</v>
      </c>
      <c r="R131" s="3563">
        <f t="shared" si="77"/>
        <v>1.4652014652014651</v>
      </c>
      <c r="S131" s="306">
        <v>1000</v>
      </c>
      <c r="T131" s="3599">
        <f t="shared" si="76"/>
        <v>0.82491915792252368</v>
      </c>
      <c r="U131" s="3378"/>
      <c r="V131" s="3378"/>
    </row>
    <row r="132" spans="1:25">
      <c r="B132" s="578" t="s">
        <v>916</v>
      </c>
      <c r="C132" s="436">
        <v>276</v>
      </c>
      <c r="D132" s="1391">
        <v>123762</v>
      </c>
      <c r="E132" s="326">
        <v>33</v>
      </c>
      <c r="F132" s="3561">
        <f t="shared" si="73"/>
        <v>11.956521739130435</v>
      </c>
      <c r="G132" s="314">
        <v>10859</v>
      </c>
      <c r="H132" s="3574">
        <f t="shared" si="65"/>
        <v>8.7740986732599673</v>
      </c>
      <c r="I132" s="316">
        <v>154</v>
      </c>
      <c r="J132" s="3561">
        <f t="shared" si="74"/>
        <v>55.797101449275367</v>
      </c>
      <c r="K132" s="314">
        <v>85172</v>
      </c>
      <c r="L132" s="3571">
        <f t="shared" si="67"/>
        <v>68.819185210323042</v>
      </c>
      <c r="M132" s="326">
        <v>85</v>
      </c>
      <c r="N132" s="3561">
        <f t="shared" si="75"/>
        <v>30.79710144927536</v>
      </c>
      <c r="O132" s="313">
        <v>26731</v>
      </c>
      <c r="P132" s="3595">
        <f t="shared" si="69"/>
        <v>21.598713660089526</v>
      </c>
      <c r="Q132" s="326">
        <v>4</v>
      </c>
      <c r="R132" s="3561">
        <f t="shared" si="77"/>
        <v>1.4492753623188406</v>
      </c>
      <c r="S132" s="313">
        <v>1000</v>
      </c>
      <c r="T132" s="3598">
        <f t="shared" si="76"/>
        <v>0.80800245632746714</v>
      </c>
      <c r="U132" s="3378"/>
      <c r="V132" s="3378"/>
      <c r="W132" s="437"/>
    </row>
    <row r="133" spans="1:25">
      <c r="B133" s="3392" t="s">
        <v>971</v>
      </c>
      <c r="C133" s="3387">
        <f>I26</f>
        <v>272</v>
      </c>
      <c r="D133" s="3388">
        <f>K26</f>
        <v>120201</v>
      </c>
      <c r="E133" s="3389">
        <v>34</v>
      </c>
      <c r="F133" s="3568">
        <f t="shared" si="73"/>
        <v>12.5</v>
      </c>
      <c r="G133" s="2969">
        <v>11039</v>
      </c>
      <c r="H133" s="3590">
        <f t="shared" si="65"/>
        <v>9.183783828753505</v>
      </c>
      <c r="I133" s="3390">
        <v>149</v>
      </c>
      <c r="J133" s="3568">
        <f t="shared" si="74"/>
        <v>54.779411764705884</v>
      </c>
      <c r="K133" s="2969">
        <v>81431</v>
      </c>
      <c r="L133" s="3594">
        <f t="shared" si="67"/>
        <v>67.745692631508888</v>
      </c>
      <c r="M133" s="3389">
        <v>85</v>
      </c>
      <c r="N133" s="3568">
        <f t="shared" si="75"/>
        <v>31.25</v>
      </c>
      <c r="O133" s="3391">
        <v>26731</v>
      </c>
      <c r="P133" s="3597">
        <f t="shared" si="69"/>
        <v>22.238583705626407</v>
      </c>
      <c r="Q133" s="3389">
        <v>4</v>
      </c>
      <c r="R133" s="3568">
        <f t="shared" si="77"/>
        <v>1.4705882352941175</v>
      </c>
      <c r="S133" s="3391">
        <v>1000</v>
      </c>
      <c r="T133" s="3600">
        <f t="shared" si="76"/>
        <v>0.8319398341111971</v>
      </c>
      <c r="U133" s="3378"/>
      <c r="V133" s="3378"/>
      <c r="W133" s="1623"/>
    </row>
    <row r="134" spans="1:25">
      <c r="B134" s="578" t="s">
        <v>962</v>
      </c>
      <c r="C134" s="436">
        <f>I27</f>
        <v>273</v>
      </c>
      <c r="D134" s="312">
        <f>K27</f>
        <v>121005</v>
      </c>
      <c r="E134" s="326">
        <v>32</v>
      </c>
      <c r="F134" s="3562">
        <f t="shared" si="73"/>
        <v>11.721611721611721</v>
      </c>
      <c r="G134" s="2359">
        <v>10691</v>
      </c>
      <c r="H134" s="4255">
        <f t="shared" si="65"/>
        <v>8.8351721003264334</v>
      </c>
      <c r="I134" s="326">
        <v>155</v>
      </c>
      <c r="J134" s="3562">
        <f t="shared" si="74"/>
        <v>56.776556776556774</v>
      </c>
      <c r="K134" s="2359">
        <v>82708</v>
      </c>
      <c r="L134" s="4255">
        <f t="shared" si="67"/>
        <v>68.350894591132601</v>
      </c>
      <c r="M134" s="326">
        <v>81</v>
      </c>
      <c r="N134" s="3562">
        <f t="shared" si="75"/>
        <v>29.670329670329672</v>
      </c>
      <c r="O134" s="2359">
        <v>25784</v>
      </c>
      <c r="P134" s="4272">
        <f t="shared" si="69"/>
        <v>21.308210404528737</v>
      </c>
      <c r="Q134" s="326">
        <v>5</v>
      </c>
      <c r="R134" s="3562">
        <f t="shared" si="77"/>
        <v>1.8315018315018317</v>
      </c>
      <c r="S134" s="2359">
        <v>1822</v>
      </c>
      <c r="T134" s="4273">
        <f t="shared" si="76"/>
        <v>1.5057229040122309</v>
      </c>
      <c r="U134" s="3378"/>
      <c r="V134" s="3378"/>
      <c r="W134" s="437"/>
      <c r="X134" s="437"/>
      <c r="Y134" s="437">
        <f>H134+L134+P134+T134</f>
        <v>100</v>
      </c>
    </row>
    <row r="135" spans="1:25" s="3263" customFormat="1" ht="15.75" thickBot="1">
      <c r="B135" s="4269" t="s">
        <v>1033</v>
      </c>
      <c r="C135" s="4270">
        <f>I28</f>
        <v>275</v>
      </c>
      <c r="D135" s="4271">
        <f>K28</f>
        <v>120069</v>
      </c>
      <c r="E135" s="4260">
        <v>31</v>
      </c>
      <c r="F135" s="4261">
        <f t="shared" si="73"/>
        <v>11.272727272727273</v>
      </c>
      <c r="G135" s="4262">
        <v>10491</v>
      </c>
      <c r="H135" s="4263">
        <f t="shared" si="65"/>
        <v>8.7374759513279852</v>
      </c>
      <c r="I135" s="4260">
        <v>157</v>
      </c>
      <c r="J135" s="4261">
        <f t="shared" si="74"/>
        <v>57.090909090909093</v>
      </c>
      <c r="K135" s="4262">
        <v>81777</v>
      </c>
      <c r="L135" s="4263">
        <f t="shared" si="67"/>
        <v>68.108337705819153</v>
      </c>
      <c r="M135" s="4260">
        <v>82</v>
      </c>
      <c r="N135" s="4261">
        <f t="shared" si="75"/>
        <v>29.818181818181817</v>
      </c>
      <c r="O135" s="4262">
        <v>25979</v>
      </c>
      <c r="P135" s="4263">
        <f t="shared" si="69"/>
        <v>21.63672554947572</v>
      </c>
      <c r="Q135" s="4260">
        <v>5</v>
      </c>
      <c r="R135" s="4261">
        <f t="shared" si="77"/>
        <v>1.8181818181818181</v>
      </c>
      <c r="S135" s="4262">
        <v>1822</v>
      </c>
      <c r="T135" s="4263">
        <f t="shared" si="76"/>
        <v>1.5174607933771413</v>
      </c>
      <c r="U135" s="4278">
        <f>C135-E135-I135-M135-Q135</f>
        <v>0</v>
      </c>
      <c r="V135" s="4278">
        <f>D135-G135-K135-O135-S135</f>
        <v>0</v>
      </c>
      <c r="W135" s="3262"/>
    </row>
    <row r="136" spans="1:25" ht="14.25" customHeight="1">
      <c r="A136" s="294"/>
      <c r="B136" s="3368" t="s">
        <v>313</v>
      </c>
      <c r="C136" s="3368"/>
      <c r="D136" s="3369"/>
      <c r="E136" s="3369"/>
      <c r="F136" s="3576"/>
      <c r="G136" s="3369"/>
      <c r="H136" s="3576"/>
      <c r="I136" s="3370"/>
      <c r="J136" s="3370"/>
      <c r="K136" s="3370"/>
      <c r="L136" s="3591"/>
      <c r="M136" s="3370"/>
      <c r="N136" s="3591"/>
      <c r="O136" s="3369"/>
      <c r="P136" s="3591"/>
      <c r="Q136" s="3370"/>
      <c r="R136" s="3370"/>
      <c r="S136" s="3369"/>
      <c r="T136" s="3370"/>
      <c r="U136" s="294"/>
    </row>
    <row r="137" spans="1:25" ht="24.75" customHeight="1">
      <c r="B137" s="4880" t="s">
        <v>420</v>
      </c>
      <c r="C137" s="4881"/>
      <c r="D137" s="4881"/>
      <c r="E137" s="4881"/>
      <c r="F137" s="4881"/>
      <c r="G137" s="4881"/>
      <c r="H137" s="4881"/>
      <c r="I137" s="4881"/>
      <c r="J137" s="4881"/>
      <c r="K137" s="4881"/>
      <c r="L137" s="4881"/>
      <c r="M137" s="4881"/>
      <c r="N137" s="4881"/>
      <c r="O137" s="4881"/>
      <c r="P137" s="4881"/>
      <c r="Q137" s="4881"/>
      <c r="R137" s="4881"/>
      <c r="S137" s="4881"/>
      <c r="T137" s="4881"/>
    </row>
    <row r="138" spans="1:25" ht="24.75" customHeight="1" thickBot="1">
      <c r="B138" s="1543"/>
      <c r="C138" s="1330"/>
      <c r="D138" s="1330"/>
      <c r="E138" s="1330"/>
      <c r="F138" s="3481"/>
      <c r="G138" s="1330"/>
      <c r="H138" s="3481"/>
      <c r="I138" s="1330"/>
      <c r="J138" s="1330"/>
      <c r="K138" s="1330"/>
      <c r="L138" s="3481"/>
      <c r="M138" s="1330"/>
      <c r="N138" s="3481"/>
      <c r="O138" s="1330"/>
      <c r="P138" s="3481"/>
      <c r="Q138" s="1330"/>
      <c r="R138" s="1330"/>
      <c r="S138" s="1330"/>
      <c r="T138" s="1330"/>
    </row>
    <row r="139" spans="1:25">
      <c r="B139" s="285" t="s">
        <v>51</v>
      </c>
      <c r="C139" s="285"/>
      <c r="E139" s="4860" t="s">
        <v>48</v>
      </c>
      <c r="F139" s="4896"/>
      <c r="G139" s="4896"/>
      <c r="H139" s="4896"/>
      <c r="I139" s="4896"/>
      <c r="J139" s="4896"/>
      <c r="K139" s="4896"/>
      <c r="L139" s="4896"/>
      <c r="M139" s="4896"/>
      <c r="N139" s="4896"/>
      <c r="O139" s="4896"/>
      <c r="P139" s="4896"/>
      <c r="Q139" s="4897"/>
      <c r="R139" s="335"/>
      <c r="S139" s="335"/>
      <c r="T139" s="335"/>
    </row>
    <row r="140" spans="1:25" ht="15.75" customHeight="1" thickBot="1">
      <c r="B140" s="431"/>
      <c r="C140" s="289"/>
      <c r="E140" s="4877" t="s">
        <v>321</v>
      </c>
      <c r="F140" s="4878"/>
      <c r="G140" s="4878"/>
      <c r="H140" s="4878"/>
      <c r="I140" s="4878"/>
      <c r="J140" s="4878"/>
      <c r="K140" s="4878"/>
      <c r="L140" s="4878"/>
      <c r="M140" s="4878"/>
      <c r="N140" s="4878"/>
      <c r="O140" s="4878"/>
      <c r="P140" s="4878"/>
      <c r="Q140" s="4879"/>
      <c r="R140" s="290"/>
      <c r="S140" s="290"/>
      <c r="T140" s="290"/>
    </row>
    <row r="141" spans="1:25" ht="19.5" customHeight="1" thickBot="1">
      <c r="B141" s="296"/>
      <c r="C141" s="4885" t="s">
        <v>322</v>
      </c>
      <c r="D141" s="4886"/>
      <c r="E141" s="4882" t="s">
        <v>315</v>
      </c>
      <c r="F141" s="4883"/>
      <c r="G141" s="4883"/>
      <c r="H141" s="4884"/>
      <c r="I141" s="4882" t="s">
        <v>316</v>
      </c>
      <c r="J141" s="4887"/>
      <c r="K141" s="4887"/>
      <c r="L141" s="4888"/>
      <c r="M141" s="4882" t="s">
        <v>317</v>
      </c>
      <c r="N141" s="4887"/>
      <c r="O141" s="4887"/>
      <c r="P141" s="4888"/>
      <c r="Q141" s="4889" t="s">
        <v>318</v>
      </c>
      <c r="R141" s="4887"/>
      <c r="S141" s="4887"/>
      <c r="T141" s="4888"/>
    </row>
    <row r="142" spans="1:25" ht="36">
      <c r="B142" s="647" t="s">
        <v>232</v>
      </c>
      <c r="C142" s="787" t="s">
        <v>308</v>
      </c>
      <c r="D142" s="584" t="s">
        <v>309</v>
      </c>
      <c r="E142" s="586" t="s">
        <v>310</v>
      </c>
      <c r="F142" s="3559" t="s">
        <v>106</v>
      </c>
      <c r="G142" s="298" t="s">
        <v>311</v>
      </c>
      <c r="H142" s="3569" t="s">
        <v>106</v>
      </c>
      <c r="I142" s="300" t="s">
        <v>310</v>
      </c>
      <c r="J142" s="3559" t="s">
        <v>106</v>
      </c>
      <c r="K142" s="298" t="s">
        <v>311</v>
      </c>
      <c r="L142" s="3569" t="s">
        <v>106</v>
      </c>
      <c r="M142" s="300" t="s">
        <v>310</v>
      </c>
      <c r="N142" s="3559" t="s">
        <v>106</v>
      </c>
      <c r="O142" s="298" t="s">
        <v>311</v>
      </c>
      <c r="P142" s="3569" t="s">
        <v>106</v>
      </c>
      <c r="Q142" s="300" t="s">
        <v>310</v>
      </c>
      <c r="R142" s="297" t="s">
        <v>106</v>
      </c>
      <c r="S142" s="298" t="s">
        <v>311</v>
      </c>
      <c r="T142" s="301" t="s">
        <v>106</v>
      </c>
    </row>
    <row r="143" spans="1:25">
      <c r="B143" s="319" t="s">
        <v>237</v>
      </c>
      <c r="C143" s="340">
        <v>5</v>
      </c>
      <c r="D143" s="320">
        <v>24284</v>
      </c>
      <c r="E143" s="308">
        <v>0</v>
      </c>
      <c r="F143" s="3560">
        <v>0</v>
      </c>
      <c r="G143" s="304">
        <v>0</v>
      </c>
      <c r="H143" s="3570">
        <v>0</v>
      </c>
      <c r="I143" s="308">
        <v>4</v>
      </c>
      <c r="J143" s="3563">
        <v>80</v>
      </c>
      <c r="K143" s="322">
        <v>22684</v>
      </c>
      <c r="L143" s="3573">
        <v>93.411299621149723</v>
      </c>
      <c r="M143" s="308">
        <v>1</v>
      </c>
      <c r="N143" s="3563">
        <v>20</v>
      </c>
      <c r="O143" s="304">
        <v>1600</v>
      </c>
      <c r="P143" s="3570">
        <v>6.5887003788502723</v>
      </c>
      <c r="Q143" s="308">
        <v>0</v>
      </c>
      <c r="R143" s="309">
        <v>0</v>
      </c>
      <c r="S143" s="304">
        <v>0</v>
      </c>
      <c r="T143" s="321">
        <v>0</v>
      </c>
    </row>
    <row r="144" spans="1:25">
      <c r="B144" s="311" t="s">
        <v>121</v>
      </c>
      <c r="C144" s="341">
        <v>5</v>
      </c>
      <c r="D144" s="312">
        <v>24284</v>
      </c>
      <c r="E144" s="316">
        <v>0</v>
      </c>
      <c r="F144" s="3561">
        <v>0</v>
      </c>
      <c r="G144" s="323">
        <v>0</v>
      </c>
      <c r="H144" s="3571">
        <v>0</v>
      </c>
      <c r="I144" s="316">
        <v>4</v>
      </c>
      <c r="J144" s="3561">
        <v>80</v>
      </c>
      <c r="K144" s="314">
        <v>22684</v>
      </c>
      <c r="L144" s="3574">
        <v>93.411299621149723</v>
      </c>
      <c r="M144" s="316">
        <v>1</v>
      </c>
      <c r="N144" s="3561">
        <v>20</v>
      </c>
      <c r="O144" s="323">
        <v>1600</v>
      </c>
      <c r="P144" s="3571">
        <v>6.5887003788502723</v>
      </c>
      <c r="Q144" s="316">
        <v>0</v>
      </c>
      <c r="R144" s="317">
        <v>0</v>
      </c>
      <c r="S144" s="323">
        <v>0</v>
      </c>
      <c r="T144" s="324">
        <v>0</v>
      </c>
    </row>
    <row r="145" spans="2:22">
      <c r="B145" s="303" t="s">
        <v>238</v>
      </c>
      <c r="C145" s="340">
        <v>5</v>
      </c>
      <c r="D145" s="320">
        <v>24284</v>
      </c>
      <c r="E145" s="308">
        <v>0</v>
      </c>
      <c r="F145" s="3560">
        <v>0</v>
      </c>
      <c r="G145" s="304">
        <v>0</v>
      </c>
      <c r="H145" s="3570">
        <v>0</v>
      </c>
      <c r="I145" s="308">
        <v>4</v>
      </c>
      <c r="J145" s="3563">
        <v>80</v>
      </c>
      <c r="K145" s="322">
        <v>22684</v>
      </c>
      <c r="L145" s="3573">
        <v>93.411299621149723</v>
      </c>
      <c r="M145" s="308">
        <v>1</v>
      </c>
      <c r="N145" s="3563">
        <v>20</v>
      </c>
      <c r="O145" s="304">
        <v>1600</v>
      </c>
      <c r="P145" s="3570">
        <v>6.5887003788502723</v>
      </c>
      <c r="Q145" s="308">
        <v>0</v>
      </c>
      <c r="R145" s="309">
        <v>0</v>
      </c>
      <c r="S145" s="304">
        <v>0</v>
      </c>
      <c r="T145" s="321">
        <v>0</v>
      </c>
    </row>
    <row r="146" spans="2:22">
      <c r="B146" s="325" t="s">
        <v>125</v>
      </c>
      <c r="C146" s="341">
        <v>9</v>
      </c>
      <c r="D146" s="312">
        <v>39612</v>
      </c>
      <c r="E146" s="316">
        <v>0</v>
      </c>
      <c r="F146" s="3561">
        <v>0</v>
      </c>
      <c r="G146" s="323">
        <v>0</v>
      </c>
      <c r="H146" s="3571">
        <v>0</v>
      </c>
      <c r="I146" s="316">
        <v>8</v>
      </c>
      <c r="J146" s="3561">
        <v>88.888888888888886</v>
      </c>
      <c r="K146" s="314">
        <v>38012</v>
      </c>
      <c r="L146" s="3574">
        <v>95.960819953549432</v>
      </c>
      <c r="M146" s="316">
        <v>1</v>
      </c>
      <c r="N146" s="3561">
        <v>11.111111111111111</v>
      </c>
      <c r="O146" s="323">
        <v>1600</v>
      </c>
      <c r="P146" s="3571">
        <v>4.0391800464505705</v>
      </c>
      <c r="Q146" s="316">
        <v>0</v>
      </c>
      <c r="R146" s="317">
        <v>0</v>
      </c>
      <c r="S146" s="323">
        <v>0</v>
      </c>
      <c r="T146" s="324">
        <v>0</v>
      </c>
    </row>
    <row r="147" spans="2:22">
      <c r="B147" s="303" t="s">
        <v>312</v>
      </c>
      <c r="C147" s="340">
        <v>10</v>
      </c>
      <c r="D147" s="320">
        <v>41612</v>
      </c>
      <c r="E147" s="308">
        <v>1</v>
      </c>
      <c r="F147" s="3560">
        <v>10</v>
      </c>
      <c r="G147" s="304">
        <v>2000</v>
      </c>
      <c r="H147" s="3570">
        <v>4.8063058733057771</v>
      </c>
      <c r="I147" s="308">
        <v>8</v>
      </c>
      <c r="J147" s="3563">
        <v>80</v>
      </c>
      <c r="K147" s="322">
        <v>38012</v>
      </c>
      <c r="L147" s="3573">
        <v>91.348649428049598</v>
      </c>
      <c r="M147" s="308">
        <v>1</v>
      </c>
      <c r="N147" s="3563">
        <v>10</v>
      </c>
      <c r="O147" s="304">
        <v>1600</v>
      </c>
      <c r="P147" s="3570">
        <v>3.8450446986446214</v>
      </c>
      <c r="Q147" s="308">
        <v>0</v>
      </c>
      <c r="R147" s="309">
        <v>0</v>
      </c>
      <c r="S147" s="304">
        <v>0</v>
      </c>
      <c r="T147" s="321">
        <v>0</v>
      </c>
    </row>
    <row r="148" spans="2:22">
      <c r="B148" s="325" t="s">
        <v>129</v>
      </c>
      <c r="C148" s="436">
        <v>11</v>
      </c>
      <c r="D148" s="312">
        <v>44562</v>
      </c>
      <c r="E148" s="316">
        <v>2</v>
      </c>
      <c r="F148" s="3561">
        <v>18.181818181818183</v>
      </c>
      <c r="G148" s="313">
        <v>4950</v>
      </c>
      <c r="H148" s="3571">
        <v>11.108119025178404</v>
      </c>
      <c r="I148" s="326">
        <v>8</v>
      </c>
      <c r="J148" s="3561">
        <v>72.727272727272734</v>
      </c>
      <c r="K148" s="314">
        <v>38012</v>
      </c>
      <c r="L148" s="3574">
        <v>85.301377855572014</v>
      </c>
      <c r="M148" s="326">
        <v>1</v>
      </c>
      <c r="N148" s="3561">
        <v>9.0909090909090917</v>
      </c>
      <c r="O148" s="313">
        <v>1600</v>
      </c>
      <c r="P148" s="3571">
        <v>3.5905031192495849</v>
      </c>
      <c r="Q148" s="326">
        <v>0</v>
      </c>
      <c r="R148" s="317">
        <v>0</v>
      </c>
      <c r="S148" s="323">
        <v>0</v>
      </c>
      <c r="T148" s="324">
        <v>0</v>
      </c>
    </row>
    <row r="149" spans="2:22">
      <c r="B149" s="303" t="s">
        <v>460</v>
      </c>
      <c r="C149" s="583">
        <v>11</v>
      </c>
      <c r="D149" s="585">
        <v>44562</v>
      </c>
      <c r="E149" s="575">
        <v>2</v>
      </c>
      <c r="F149" s="3560">
        <f t="shared" ref="F149:F162" si="78">SUM(E149/$C149)*100</f>
        <v>18.181818181818183</v>
      </c>
      <c r="G149" s="462">
        <v>4950</v>
      </c>
      <c r="H149" s="3570">
        <f t="shared" ref="H149:H162" si="79">SUM(G149/$D149)*100</f>
        <v>11.108119025178404</v>
      </c>
      <c r="I149" s="575">
        <v>8</v>
      </c>
      <c r="J149" s="3560">
        <f t="shared" ref="J149:J157" si="80">SUM(I149/$C149)*100</f>
        <v>72.727272727272734</v>
      </c>
      <c r="K149" s="582">
        <v>38012</v>
      </c>
      <c r="L149" s="3572">
        <f t="shared" ref="L149:L157" si="81">SUM(K149/$D149)*100</f>
        <v>85.301377855572014</v>
      </c>
      <c r="M149" s="575">
        <v>1</v>
      </c>
      <c r="N149" s="3565">
        <f t="shared" ref="N149:N157" si="82">SUM(M149/$C149)*100</f>
        <v>9.0909090909090917</v>
      </c>
      <c r="O149" s="581">
        <v>1600</v>
      </c>
      <c r="P149" s="3572">
        <f t="shared" ref="P149:P157" si="83">SUM(O149/$D149)*100</f>
        <v>3.5905031192495849</v>
      </c>
      <c r="Q149" s="308">
        <v>0</v>
      </c>
      <c r="R149" s="580">
        <f t="shared" ref="R149:R154" si="84">SUM(Q149/$C149)*100</f>
        <v>0</v>
      </c>
      <c r="S149" s="337">
        <v>0</v>
      </c>
      <c r="T149" s="321">
        <f t="shared" ref="T149:T157" si="85">SUM(S149/$D149)*100</f>
        <v>0</v>
      </c>
      <c r="V149" s="437"/>
    </row>
    <row r="150" spans="2:22">
      <c r="B150" s="325" t="s">
        <v>575</v>
      </c>
      <c r="C150" s="436">
        <v>11</v>
      </c>
      <c r="D150" s="312">
        <v>44562</v>
      </c>
      <c r="E150" s="316">
        <v>2</v>
      </c>
      <c r="F150" s="3566">
        <f t="shared" si="78"/>
        <v>18.181818181818183</v>
      </c>
      <c r="G150" s="338">
        <v>4950</v>
      </c>
      <c r="H150" s="3571">
        <f t="shared" si="79"/>
        <v>11.108119025178404</v>
      </c>
      <c r="I150" s="316">
        <v>8</v>
      </c>
      <c r="J150" s="3566">
        <f t="shared" si="80"/>
        <v>72.727272727272734</v>
      </c>
      <c r="K150" s="314">
        <v>38012</v>
      </c>
      <c r="L150" s="3571">
        <f t="shared" si="81"/>
        <v>85.301377855572014</v>
      </c>
      <c r="M150" s="316">
        <v>1</v>
      </c>
      <c r="N150" s="3566">
        <f t="shared" si="82"/>
        <v>9.0909090909090917</v>
      </c>
      <c r="O150" s="314">
        <v>1600</v>
      </c>
      <c r="P150" s="3571">
        <f t="shared" si="83"/>
        <v>3.5905031192495849</v>
      </c>
      <c r="Q150" s="316">
        <v>0</v>
      </c>
      <c r="R150" s="315">
        <f t="shared" si="84"/>
        <v>0</v>
      </c>
      <c r="S150" s="338">
        <v>0</v>
      </c>
      <c r="T150" s="324">
        <f t="shared" si="85"/>
        <v>0</v>
      </c>
      <c r="U150" s="294"/>
      <c r="V150" s="437"/>
    </row>
    <row r="151" spans="2:22">
      <c r="B151" s="303" t="s">
        <v>493</v>
      </c>
      <c r="C151" s="641">
        <v>11</v>
      </c>
      <c r="D151" s="320">
        <v>44562</v>
      </c>
      <c r="E151" s="308">
        <v>2</v>
      </c>
      <c r="F151" s="3567">
        <f t="shared" si="78"/>
        <v>18.181818181818183</v>
      </c>
      <c r="G151" s="581">
        <v>4950</v>
      </c>
      <c r="H151" s="3573">
        <f t="shared" si="79"/>
        <v>11.108119025178404</v>
      </c>
      <c r="I151" s="308">
        <v>8</v>
      </c>
      <c r="J151" s="3567">
        <f t="shared" si="80"/>
        <v>72.727272727272734</v>
      </c>
      <c r="K151" s="322">
        <v>38012</v>
      </c>
      <c r="L151" s="3570">
        <f t="shared" si="81"/>
        <v>85.301377855572014</v>
      </c>
      <c r="M151" s="308">
        <v>1</v>
      </c>
      <c r="N151" s="3560">
        <f t="shared" si="82"/>
        <v>9.0909090909090917</v>
      </c>
      <c r="O151" s="306">
        <v>1600</v>
      </c>
      <c r="P151" s="3573">
        <f t="shared" si="83"/>
        <v>3.5905031192495849</v>
      </c>
      <c r="Q151" s="308">
        <v>0</v>
      </c>
      <c r="R151" s="580">
        <f t="shared" si="84"/>
        <v>0</v>
      </c>
      <c r="S151" s="337">
        <v>0</v>
      </c>
      <c r="T151" s="321">
        <f t="shared" si="85"/>
        <v>0</v>
      </c>
      <c r="U151" s="294"/>
      <c r="V151" s="437"/>
    </row>
    <row r="152" spans="2:22">
      <c r="B152" s="556" t="s">
        <v>484</v>
      </c>
      <c r="C152" s="436">
        <v>11</v>
      </c>
      <c r="D152" s="312">
        <v>44562</v>
      </c>
      <c r="E152" s="316">
        <v>2</v>
      </c>
      <c r="F152" s="3566">
        <f t="shared" si="78"/>
        <v>18.181818181818183</v>
      </c>
      <c r="G152" s="314">
        <v>4950</v>
      </c>
      <c r="H152" s="3574">
        <f t="shared" si="79"/>
        <v>11.108119025178404</v>
      </c>
      <c r="I152" s="316">
        <v>8</v>
      </c>
      <c r="J152" s="3566">
        <f t="shared" si="80"/>
        <v>72.727272727272734</v>
      </c>
      <c r="K152" s="314">
        <v>38012</v>
      </c>
      <c r="L152" s="3571">
        <f t="shared" si="81"/>
        <v>85.301377855572014</v>
      </c>
      <c r="M152" s="316">
        <v>1</v>
      </c>
      <c r="N152" s="3561">
        <f t="shared" si="82"/>
        <v>9.0909090909090917</v>
      </c>
      <c r="O152" s="313">
        <v>1600</v>
      </c>
      <c r="P152" s="3574">
        <f t="shared" si="83"/>
        <v>3.5905031192495849</v>
      </c>
      <c r="Q152" s="316">
        <v>0</v>
      </c>
      <c r="R152" s="315">
        <f t="shared" si="84"/>
        <v>0</v>
      </c>
      <c r="S152" s="314">
        <v>0</v>
      </c>
      <c r="T152" s="324">
        <f t="shared" si="85"/>
        <v>0</v>
      </c>
      <c r="U152" s="294"/>
      <c r="V152" s="437"/>
    </row>
    <row r="153" spans="2:22">
      <c r="B153" s="303" t="s">
        <v>419</v>
      </c>
      <c r="C153" s="641">
        <v>11</v>
      </c>
      <c r="D153" s="320">
        <v>44562</v>
      </c>
      <c r="E153" s="308">
        <v>2</v>
      </c>
      <c r="F153" s="3567">
        <f t="shared" si="78"/>
        <v>18.181818181818183</v>
      </c>
      <c r="G153" s="322">
        <v>4950</v>
      </c>
      <c r="H153" s="3573">
        <f t="shared" si="79"/>
        <v>11.108119025178404</v>
      </c>
      <c r="I153" s="308">
        <v>8</v>
      </c>
      <c r="J153" s="3567">
        <f t="shared" si="80"/>
        <v>72.727272727272734</v>
      </c>
      <c r="K153" s="322">
        <v>38012</v>
      </c>
      <c r="L153" s="3570">
        <f t="shared" si="81"/>
        <v>85.301377855572014</v>
      </c>
      <c r="M153" s="308">
        <v>1</v>
      </c>
      <c r="N153" s="3563">
        <f t="shared" si="82"/>
        <v>9.0909090909090917</v>
      </c>
      <c r="O153" s="306">
        <v>1600</v>
      </c>
      <c r="P153" s="3573">
        <f t="shared" si="83"/>
        <v>3.5905031192495849</v>
      </c>
      <c r="Q153" s="308">
        <v>0</v>
      </c>
      <c r="R153" s="580">
        <f t="shared" si="84"/>
        <v>0</v>
      </c>
      <c r="S153" s="322">
        <v>0</v>
      </c>
      <c r="T153" s="321">
        <f t="shared" si="85"/>
        <v>0</v>
      </c>
      <c r="U153" s="294"/>
      <c r="V153" s="437"/>
    </row>
    <row r="154" spans="2:22">
      <c r="B154" s="325" t="s">
        <v>211</v>
      </c>
      <c r="C154" s="436">
        <v>11</v>
      </c>
      <c r="D154" s="312">
        <v>44562</v>
      </c>
      <c r="E154" s="316">
        <v>2</v>
      </c>
      <c r="F154" s="3566">
        <f t="shared" si="78"/>
        <v>18.181818181818183</v>
      </c>
      <c r="G154" s="314">
        <v>4950</v>
      </c>
      <c r="H154" s="3574">
        <f t="shared" si="79"/>
        <v>11.108119025178404</v>
      </c>
      <c r="I154" s="316">
        <v>8</v>
      </c>
      <c r="J154" s="3566">
        <f t="shared" si="80"/>
        <v>72.727272727272734</v>
      </c>
      <c r="K154" s="314">
        <v>38012</v>
      </c>
      <c r="L154" s="3571">
        <f t="shared" si="81"/>
        <v>85.301377855572014</v>
      </c>
      <c r="M154" s="316">
        <v>1</v>
      </c>
      <c r="N154" s="3561">
        <f t="shared" si="82"/>
        <v>9.0909090909090917</v>
      </c>
      <c r="O154" s="313">
        <v>1600</v>
      </c>
      <c r="P154" s="3574">
        <f t="shared" si="83"/>
        <v>3.5905031192495849</v>
      </c>
      <c r="Q154" s="316">
        <v>0</v>
      </c>
      <c r="R154" s="315">
        <f t="shared" si="84"/>
        <v>0</v>
      </c>
      <c r="S154" s="314">
        <v>0</v>
      </c>
      <c r="T154" s="324">
        <f t="shared" si="85"/>
        <v>0</v>
      </c>
      <c r="U154" s="294"/>
      <c r="V154" s="437"/>
    </row>
    <row r="155" spans="2:22">
      <c r="B155" s="1986" t="s">
        <v>681</v>
      </c>
      <c r="C155" s="641">
        <v>11</v>
      </c>
      <c r="D155" s="1328">
        <v>44562</v>
      </c>
      <c r="E155" s="308">
        <v>2</v>
      </c>
      <c r="F155" s="3563">
        <f t="shared" si="78"/>
        <v>18.181818181818183</v>
      </c>
      <c r="G155" s="337">
        <v>4950</v>
      </c>
      <c r="H155" s="3570">
        <f t="shared" si="79"/>
        <v>11.108119025178404</v>
      </c>
      <c r="I155" s="308">
        <v>8</v>
      </c>
      <c r="J155" s="3563">
        <f t="shared" si="80"/>
        <v>72.727272727272734</v>
      </c>
      <c r="K155" s="337">
        <v>38012</v>
      </c>
      <c r="L155" s="3570">
        <f t="shared" si="81"/>
        <v>85.301377855572014</v>
      </c>
      <c r="M155" s="308">
        <v>1</v>
      </c>
      <c r="N155" s="3563">
        <f t="shared" si="82"/>
        <v>9.0909090909090917</v>
      </c>
      <c r="O155" s="337">
        <v>1600</v>
      </c>
      <c r="P155" s="3570">
        <f t="shared" si="83"/>
        <v>3.5905031192495849</v>
      </c>
      <c r="Q155" s="308">
        <v>0</v>
      </c>
      <c r="R155" s="309">
        <v>0</v>
      </c>
      <c r="S155" s="322">
        <v>0</v>
      </c>
      <c r="T155" s="321">
        <f t="shared" si="85"/>
        <v>0</v>
      </c>
      <c r="U155" s="294"/>
      <c r="V155" s="437"/>
    </row>
    <row r="156" spans="2:22">
      <c r="B156" s="556" t="s">
        <v>641</v>
      </c>
      <c r="C156" s="436">
        <v>11</v>
      </c>
      <c r="D156" s="1390">
        <v>44562</v>
      </c>
      <c r="E156" s="316">
        <v>2</v>
      </c>
      <c r="F156" s="3561">
        <f t="shared" si="78"/>
        <v>18.181818181818183</v>
      </c>
      <c r="G156" s="338">
        <v>4950</v>
      </c>
      <c r="H156" s="3571">
        <f t="shared" si="79"/>
        <v>11.108119025178404</v>
      </c>
      <c r="I156" s="316">
        <v>8</v>
      </c>
      <c r="J156" s="3561">
        <f t="shared" si="80"/>
        <v>72.727272727272734</v>
      </c>
      <c r="K156" s="338">
        <v>38012</v>
      </c>
      <c r="L156" s="3571">
        <f t="shared" si="81"/>
        <v>85.301377855572014</v>
      </c>
      <c r="M156" s="316">
        <v>1</v>
      </c>
      <c r="N156" s="3561">
        <f t="shared" si="82"/>
        <v>9.0909090909090917</v>
      </c>
      <c r="O156" s="338">
        <v>1600</v>
      </c>
      <c r="P156" s="3571">
        <f t="shared" si="83"/>
        <v>3.5905031192495849</v>
      </c>
      <c r="Q156" s="316">
        <v>0</v>
      </c>
      <c r="R156" s="317">
        <v>0</v>
      </c>
      <c r="S156" s="314">
        <v>0</v>
      </c>
      <c r="T156" s="324">
        <f t="shared" si="85"/>
        <v>0</v>
      </c>
      <c r="U156" s="294"/>
      <c r="V156" s="437"/>
    </row>
    <row r="157" spans="2:22">
      <c r="B157" s="577" t="s">
        <v>734</v>
      </c>
      <c r="C157" s="641">
        <v>10</v>
      </c>
      <c r="D157" s="320">
        <v>41612</v>
      </c>
      <c r="E157" s="1642">
        <v>1</v>
      </c>
      <c r="F157" s="3563">
        <f t="shared" si="78"/>
        <v>10</v>
      </c>
      <c r="G157" s="337">
        <v>2000</v>
      </c>
      <c r="H157" s="3570">
        <f t="shared" si="79"/>
        <v>4.8063058733057771</v>
      </c>
      <c r="I157" s="308">
        <v>8</v>
      </c>
      <c r="J157" s="3563">
        <f t="shared" si="80"/>
        <v>80</v>
      </c>
      <c r="K157" s="322">
        <v>38012</v>
      </c>
      <c r="L157" s="3570">
        <f t="shared" si="81"/>
        <v>91.348649428049598</v>
      </c>
      <c r="M157" s="1642">
        <v>1</v>
      </c>
      <c r="N157" s="3563">
        <f t="shared" si="82"/>
        <v>10</v>
      </c>
      <c r="O157" s="337">
        <v>1600</v>
      </c>
      <c r="P157" s="3570">
        <f t="shared" si="83"/>
        <v>3.8450446986446214</v>
      </c>
      <c r="Q157" s="1642">
        <v>0</v>
      </c>
      <c r="R157" s="309">
        <f t="shared" ref="R157" si="86">SUM(Q157/$C157)*100</f>
        <v>0</v>
      </c>
      <c r="S157" s="322">
        <v>0</v>
      </c>
      <c r="T157" s="321">
        <f t="shared" si="85"/>
        <v>0</v>
      </c>
      <c r="U157" s="294"/>
      <c r="V157" s="437"/>
    </row>
    <row r="158" spans="2:22">
      <c r="B158" s="556" t="s">
        <v>723</v>
      </c>
      <c r="C158" s="436">
        <f>SUM(E158,I158,M158,Q158)</f>
        <v>10</v>
      </c>
      <c r="D158" s="312">
        <f>SUM(G158,K158,O158,S158)</f>
        <v>41612</v>
      </c>
      <c r="E158" s="326">
        <v>1</v>
      </c>
      <c r="F158" s="3566">
        <f t="shared" si="78"/>
        <v>10</v>
      </c>
      <c r="G158" s="314">
        <v>2000</v>
      </c>
      <c r="H158" s="3574">
        <f t="shared" si="79"/>
        <v>4.8063058733057771</v>
      </c>
      <c r="I158" s="316">
        <v>8</v>
      </c>
      <c r="J158" s="3561">
        <f t="shared" ref="J158:J159" si="87">SUM(I158/$C158)*100</f>
        <v>80</v>
      </c>
      <c r="K158" s="314">
        <v>38012</v>
      </c>
      <c r="L158" s="3571">
        <f>SUM(K158/$D158)*100</f>
        <v>91.348649428049598</v>
      </c>
      <c r="M158" s="326">
        <v>1</v>
      </c>
      <c r="N158" s="3561">
        <f t="shared" ref="N158:N162" si="88">SUM(M158/$C158)*100</f>
        <v>10</v>
      </c>
      <c r="O158" s="314">
        <v>1600</v>
      </c>
      <c r="P158" s="3574">
        <f t="shared" ref="P158:P162" si="89">SUM(O158/$D158)*100</f>
        <v>3.8450446986446214</v>
      </c>
      <c r="Q158" s="316">
        <v>0</v>
      </c>
      <c r="R158" s="317">
        <f t="shared" ref="R158:R162" si="90">SUM(Q158/$C158)*100</f>
        <v>0</v>
      </c>
      <c r="S158" s="314">
        <v>0</v>
      </c>
      <c r="T158" s="324">
        <f t="shared" ref="T158:T162" si="91">SUM(S158/$D158)*100</f>
        <v>0</v>
      </c>
      <c r="U158" s="294"/>
      <c r="V158" s="437"/>
    </row>
    <row r="159" spans="2:22">
      <c r="B159" s="577" t="s">
        <v>800</v>
      </c>
      <c r="C159" s="641">
        <f>SUM(E159,I159,M159,Q159)</f>
        <v>9</v>
      </c>
      <c r="D159" s="320">
        <f>SUM(G159,K159,O159,S159)</f>
        <v>40012</v>
      </c>
      <c r="E159" s="1642">
        <v>1</v>
      </c>
      <c r="F159" s="3563">
        <f t="shared" si="78"/>
        <v>11.111111111111111</v>
      </c>
      <c r="G159" s="337">
        <v>2000</v>
      </c>
      <c r="H159" s="3570">
        <f t="shared" si="79"/>
        <v>4.9985004498650403</v>
      </c>
      <c r="I159" s="308">
        <v>8</v>
      </c>
      <c r="J159" s="3563">
        <f t="shared" si="87"/>
        <v>88.888888888888886</v>
      </c>
      <c r="K159" s="322">
        <v>38012</v>
      </c>
      <c r="L159" s="3570">
        <f>SUM(K159/$D159)*100</f>
        <v>95.001499550134966</v>
      </c>
      <c r="M159" s="1642">
        <v>0</v>
      </c>
      <c r="N159" s="3563">
        <f t="shared" si="88"/>
        <v>0</v>
      </c>
      <c r="O159" s="337">
        <v>0</v>
      </c>
      <c r="P159" s="3570">
        <f t="shared" si="89"/>
        <v>0</v>
      </c>
      <c r="Q159" s="1642">
        <v>0</v>
      </c>
      <c r="R159" s="309">
        <f t="shared" si="90"/>
        <v>0</v>
      </c>
      <c r="S159" s="322">
        <v>0</v>
      </c>
      <c r="T159" s="321">
        <f t="shared" si="91"/>
        <v>0</v>
      </c>
      <c r="U159" s="294"/>
      <c r="V159" s="437"/>
    </row>
    <row r="160" spans="2:22">
      <c r="B160" s="556" t="s">
        <v>747</v>
      </c>
      <c r="C160" s="436">
        <f>SUM(E160,I160,M160,Q160)</f>
        <v>10</v>
      </c>
      <c r="D160" s="312">
        <f>SUM(G160,K160,O160,S160)</f>
        <v>41612</v>
      </c>
      <c r="E160" s="326">
        <v>1</v>
      </c>
      <c r="F160" s="3566">
        <f t="shared" si="78"/>
        <v>10</v>
      </c>
      <c r="G160" s="314">
        <v>2000</v>
      </c>
      <c r="H160" s="3574">
        <f t="shared" si="79"/>
        <v>4.8063058733057771</v>
      </c>
      <c r="I160" s="316">
        <v>8</v>
      </c>
      <c r="J160" s="3561">
        <f t="shared" ref="J160" si="92">SUM(I160/$C160)*100</f>
        <v>80</v>
      </c>
      <c r="K160" s="314">
        <v>38012</v>
      </c>
      <c r="L160" s="3571">
        <f t="shared" ref="L160" si="93">SUM(K160/$D160)*100</f>
        <v>91.348649428049598</v>
      </c>
      <c r="M160" s="326">
        <v>1</v>
      </c>
      <c r="N160" s="3561">
        <f t="shared" si="88"/>
        <v>10</v>
      </c>
      <c r="O160" s="314">
        <v>1600</v>
      </c>
      <c r="P160" s="3574">
        <f t="shared" si="89"/>
        <v>3.8450446986446214</v>
      </c>
      <c r="Q160" s="316">
        <v>0</v>
      </c>
      <c r="R160" s="317">
        <f t="shared" si="90"/>
        <v>0</v>
      </c>
      <c r="S160" s="314">
        <v>0</v>
      </c>
      <c r="T160" s="324">
        <f t="shared" si="91"/>
        <v>0</v>
      </c>
      <c r="U160" s="294"/>
      <c r="V160" s="437"/>
    </row>
    <row r="161" spans="2:22">
      <c r="B161" s="577" t="s">
        <v>820</v>
      </c>
      <c r="C161" s="641">
        <v>10</v>
      </c>
      <c r="D161" s="1328">
        <v>41612</v>
      </c>
      <c r="E161" s="2361">
        <v>1</v>
      </c>
      <c r="F161" s="3564">
        <f t="shared" si="78"/>
        <v>10</v>
      </c>
      <c r="G161" s="2363">
        <v>2000</v>
      </c>
      <c r="H161" s="3575">
        <f t="shared" si="79"/>
        <v>4.8063058733057771</v>
      </c>
      <c r="I161" s="2361">
        <v>8</v>
      </c>
      <c r="J161" s="3564">
        <f t="shared" ref="J161:J162" si="94">SUM(I161/$C161)*100</f>
        <v>80</v>
      </c>
      <c r="K161" s="2363">
        <v>38012</v>
      </c>
      <c r="L161" s="3570">
        <f t="shared" ref="L161:L162" si="95">SUM(K161/$D161)*100</f>
        <v>91.348649428049598</v>
      </c>
      <c r="M161" s="2361">
        <v>1</v>
      </c>
      <c r="N161" s="3564">
        <f t="shared" si="88"/>
        <v>10</v>
      </c>
      <c r="O161" s="2363">
        <v>1600</v>
      </c>
      <c r="P161" s="3573">
        <f t="shared" si="89"/>
        <v>3.8450446986446214</v>
      </c>
      <c r="Q161" s="2361">
        <v>0</v>
      </c>
      <c r="R161" s="2362">
        <f t="shared" si="90"/>
        <v>0</v>
      </c>
      <c r="S161" s="2363">
        <v>0</v>
      </c>
      <c r="T161" s="2364">
        <f t="shared" si="91"/>
        <v>0</v>
      </c>
      <c r="U161" s="294"/>
      <c r="V161" s="437"/>
    </row>
    <row r="162" spans="2:22">
      <c r="B162" s="556" t="s">
        <v>817</v>
      </c>
      <c r="C162" s="436">
        <v>10</v>
      </c>
      <c r="D162" s="312">
        <v>41612</v>
      </c>
      <c r="E162" s="326">
        <v>1</v>
      </c>
      <c r="F162" s="3566">
        <f t="shared" si="78"/>
        <v>10</v>
      </c>
      <c r="G162" s="314">
        <v>2000</v>
      </c>
      <c r="H162" s="3574">
        <f t="shared" si="79"/>
        <v>4.8063058733057771</v>
      </c>
      <c r="I162" s="316">
        <v>8</v>
      </c>
      <c r="J162" s="3566">
        <f t="shared" si="94"/>
        <v>80</v>
      </c>
      <c r="K162" s="314">
        <v>38012</v>
      </c>
      <c r="L162" s="3571">
        <f t="shared" si="95"/>
        <v>91.348649428049598</v>
      </c>
      <c r="M162" s="326">
        <v>1</v>
      </c>
      <c r="N162" s="3566">
        <f t="shared" si="88"/>
        <v>10</v>
      </c>
      <c r="O162" s="313">
        <v>1600</v>
      </c>
      <c r="P162" s="3571">
        <f t="shared" si="89"/>
        <v>3.8450446986446214</v>
      </c>
      <c r="Q162" s="316">
        <v>0</v>
      </c>
      <c r="R162" s="315">
        <f t="shared" si="90"/>
        <v>0</v>
      </c>
      <c r="S162" s="314">
        <v>0</v>
      </c>
      <c r="T162" s="318">
        <f t="shared" si="91"/>
        <v>0</v>
      </c>
      <c r="U162" s="294"/>
      <c r="V162" s="437"/>
    </row>
    <row r="163" spans="2:22">
      <c r="B163" s="577" t="s">
        <v>880</v>
      </c>
      <c r="C163" s="641">
        <v>10</v>
      </c>
      <c r="D163" s="1328">
        <v>41612</v>
      </c>
      <c r="E163" s="1642">
        <v>1</v>
      </c>
      <c r="F163" s="3563">
        <f t="shared" ref="F163:F165" si="96">SUM(E163/$C163)*100</f>
        <v>10</v>
      </c>
      <c r="G163" s="322">
        <v>2000</v>
      </c>
      <c r="H163" s="3570">
        <f t="shared" ref="H163:H166" si="97">SUM(G163/$D163)*100</f>
        <v>4.8063058733057771</v>
      </c>
      <c r="I163" s="1642">
        <v>8</v>
      </c>
      <c r="J163" s="3563">
        <f t="shared" ref="J163:J166" si="98">SUM(I163/$C163)*100</f>
        <v>80</v>
      </c>
      <c r="K163" s="322">
        <v>38012</v>
      </c>
      <c r="L163" s="3570">
        <f t="shared" ref="L163:L166" si="99">SUM(K163/$D163)*100</f>
        <v>91.348649428049598</v>
      </c>
      <c r="M163" s="1642">
        <v>1</v>
      </c>
      <c r="N163" s="3563">
        <f t="shared" ref="N163:N166" si="100">SUM(M163/$C163)*100</f>
        <v>10</v>
      </c>
      <c r="O163" s="322">
        <v>1600</v>
      </c>
      <c r="P163" s="3573">
        <f t="shared" ref="P163:P166" si="101">SUM(O163/$D163)*100</f>
        <v>3.8450446986446214</v>
      </c>
      <c r="Q163" s="1642">
        <v>0</v>
      </c>
      <c r="R163" s="309">
        <f t="shared" ref="R163:R164" si="102">SUM(Q163/$C163)*100</f>
        <v>0</v>
      </c>
      <c r="S163" s="322">
        <v>0</v>
      </c>
      <c r="T163" s="321">
        <f t="shared" ref="T163:T166" si="103">SUM(S163/$D163)*100</f>
        <v>0</v>
      </c>
      <c r="U163" s="294"/>
      <c r="V163" s="437"/>
    </row>
    <row r="164" spans="2:22">
      <c r="B164" s="556" t="s">
        <v>873</v>
      </c>
      <c r="C164" s="436">
        <v>10</v>
      </c>
      <c r="D164" s="1390">
        <v>39937</v>
      </c>
      <c r="E164" s="326">
        <v>1</v>
      </c>
      <c r="F164" s="3561">
        <f t="shared" si="96"/>
        <v>10</v>
      </c>
      <c r="G164" s="314">
        <v>2000</v>
      </c>
      <c r="H164" s="3571">
        <f t="shared" si="97"/>
        <v>5.0078874226907377</v>
      </c>
      <c r="I164" s="326">
        <v>8</v>
      </c>
      <c r="J164" s="3561">
        <f t="shared" si="98"/>
        <v>80</v>
      </c>
      <c r="K164" s="314">
        <v>36337</v>
      </c>
      <c r="L164" s="3571">
        <f t="shared" si="99"/>
        <v>90.985802639156674</v>
      </c>
      <c r="M164" s="326">
        <v>1</v>
      </c>
      <c r="N164" s="3561">
        <f t="shared" si="100"/>
        <v>10</v>
      </c>
      <c r="O164" s="314">
        <v>1600</v>
      </c>
      <c r="P164" s="3574">
        <f t="shared" si="101"/>
        <v>4.0063099381525902</v>
      </c>
      <c r="Q164" s="326">
        <v>0</v>
      </c>
      <c r="R164" s="317">
        <f t="shared" si="102"/>
        <v>0</v>
      </c>
      <c r="S164" s="314">
        <v>0</v>
      </c>
      <c r="T164" s="324">
        <f t="shared" si="103"/>
        <v>0</v>
      </c>
      <c r="U164" s="294"/>
    </row>
    <row r="165" spans="2:22">
      <c r="B165" s="1986" t="s">
        <v>967</v>
      </c>
      <c r="C165" s="641">
        <v>11</v>
      </c>
      <c r="D165" s="1328">
        <v>42237</v>
      </c>
      <c r="E165" s="1642">
        <v>1</v>
      </c>
      <c r="F165" s="3563">
        <f t="shared" si="96"/>
        <v>9.0909090909090917</v>
      </c>
      <c r="G165" s="322">
        <v>2000</v>
      </c>
      <c r="H165" s="3570">
        <f t="shared" si="97"/>
        <v>4.7351847905864526</v>
      </c>
      <c r="I165" s="1642">
        <v>9</v>
      </c>
      <c r="J165" s="3563">
        <f t="shared" si="98"/>
        <v>81.818181818181827</v>
      </c>
      <c r="K165" s="322">
        <v>38637</v>
      </c>
      <c r="L165" s="3570">
        <f t="shared" si="99"/>
        <v>91.476667376944391</v>
      </c>
      <c r="M165" s="1642">
        <v>1</v>
      </c>
      <c r="N165" s="3563">
        <f t="shared" si="100"/>
        <v>9.0909090909090917</v>
      </c>
      <c r="O165" s="322">
        <v>1600</v>
      </c>
      <c r="P165" s="3573">
        <f t="shared" si="101"/>
        <v>3.7881478324691624</v>
      </c>
      <c r="Q165" s="1642">
        <v>0</v>
      </c>
      <c r="R165" s="309">
        <v>0</v>
      </c>
      <c r="S165" s="322">
        <v>0</v>
      </c>
      <c r="T165" s="321">
        <f t="shared" si="103"/>
        <v>0</v>
      </c>
      <c r="U165" s="294"/>
    </row>
    <row r="166" spans="2:22">
      <c r="B166" s="556" t="s">
        <v>916</v>
      </c>
      <c r="C166" s="436">
        <v>11</v>
      </c>
      <c r="D166" s="1390">
        <v>42237</v>
      </c>
      <c r="E166" s="326">
        <v>1</v>
      </c>
      <c r="F166" s="3561">
        <f>SUM(E166/$C166)*100</f>
        <v>9.0909090909090917</v>
      </c>
      <c r="G166" s="314">
        <v>2000</v>
      </c>
      <c r="H166" s="3571">
        <f t="shared" si="97"/>
        <v>4.7351847905864526</v>
      </c>
      <c r="I166" s="326">
        <v>9</v>
      </c>
      <c r="J166" s="3561">
        <f t="shared" si="98"/>
        <v>81.818181818181827</v>
      </c>
      <c r="K166" s="314">
        <v>38637</v>
      </c>
      <c r="L166" s="3571">
        <f t="shared" si="99"/>
        <v>91.476667376944391</v>
      </c>
      <c r="M166" s="326">
        <v>1</v>
      </c>
      <c r="N166" s="3561">
        <f t="shared" si="100"/>
        <v>9.0909090909090917</v>
      </c>
      <c r="O166" s="314">
        <v>1600</v>
      </c>
      <c r="P166" s="3574">
        <f t="shared" si="101"/>
        <v>3.7881478324691624</v>
      </c>
      <c r="Q166" s="326">
        <v>0</v>
      </c>
      <c r="R166" s="317">
        <v>0</v>
      </c>
      <c r="S166" s="314">
        <v>0</v>
      </c>
      <c r="T166" s="324">
        <f t="shared" si="103"/>
        <v>0</v>
      </c>
      <c r="U166" s="294"/>
    </row>
    <row r="167" spans="2:22">
      <c r="B167" s="3393" t="s">
        <v>971</v>
      </c>
      <c r="C167" s="790">
        <f>M26</f>
        <v>11</v>
      </c>
      <c r="D167" s="1664">
        <f>O26</f>
        <v>42237</v>
      </c>
      <c r="E167" s="308">
        <v>1</v>
      </c>
      <c r="F167" s="3563">
        <f t="shared" ref="F167:F169" si="104">SUM(E167/$C167)*100</f>
        <v>9.0909090909090917</v>
      </c>
      <c r="G167" s="322">
        <v>2000</v>
      </c>
      <c r="H167" s="3585">
        <f t="shared" ref="H167" si="105">SUM(G167/$D167)*100</f>
        <v>4.7351847905864526</v>
      </c>
      <c r="I167" s="308">
        <v>9</v>
      </c>
      <c r="J167" s="3568">
        <f t="shared" ref="J167:T169" si="106">SUM(I167/$C167)*100</f>
        <v>81.818181818181827</v>
      </c>
      <c r="K167" s="322">
        <v>38637</v>
      </c>
      <c r="L167" s="3585">
        <f t="shared" ref="L167" si="107">SUM(K167/$D167)*100</f>
        <v>91.476667376944391</v>
      </c>
      <c r="M167" s="308">
        <v>1</v>
      </c>
      <c r="N167" s="3568">
        <f t="shared" ref="N167:N168" si="108">SUM(M167/$C167)*100</f>
        <v>9.0909090909090917</v>
      </c>
      <c r="O167" s="322">
        <v>1600</v>
      </c>
      <c r="P167" s="3585">
        <f t="shared" ref="P167:P168" si="109">SUM(O167/$D167)*100</f>
        <v>3.7881478324691624</v>
      </c>
      <c r="Q167" s="3389">
        <v>0</v>
      </c>
      <c r="R167" s="3394">
        <v>0</v>
      </c>
      <c r="S167" s="322">
        <v>0</v>
      </c>
      <c r="T167" s="310">
        <f t="shared" ref="T167:T168" si="110">SUM(S167/$D167)*100</f>
        <v>0</v>
      </c>
      <c r="U167" s="294"/>
      <c r="V167" s="294"/>
    </row>
    <row r="168" spans="2:22">
      <c r="B168" s="556" t="s">
        <v>962</v>
      </c>
      <c r="C168" s="861">
        <f>M27</f>
        <v>11</v>
      </c>
      <c r="D168" s="4274">
        <f>O27</f>
        <v>42237</v>
      </c>
      <c r="E168" s="316">
        <v>1</v>
      </c>
      <c r="F168" s="3561">
        <f t="shared" si="104"/>
        <v>9.0909090909090917</v>
      </c>
      <c r="G168" s="314">
        <v>2000</v>
      </c>
      <c r="H168" s="3588">
        <f>SUM(G168/$D168)*100</f>
        <v>4.7351847905864526</v>
      </c>
      <c r="I168" s="316">
        <v>9</v>
      </c>
      <c r="J168" s="3561">
        <f t="shared" si="106"/>
        <v>81.818181818181827</v>
      </c>
      <c r="K168" s="314">
        <v>38637</v>
      </c>
      <c r="L168" s="3588">
        <f>SUM(K168/$D168)*100</f>
        <v>91.476667376944391</v>
      </c>
      <c r="M168" s="316">
        <v>1</v>
      </c>
      <c r="N168" s="3561">
        <f t="shared" si="108"/>
        <v>9.0909090909090917</v>
      </c>
      <c r="O168" s="314">
        <v>1600</v>
      </c>
      <c r="P168" s="3588">
        <f t="shared" si="109"/>
        <v>3.7881478324691624</v>
      </c>
      <c r="Q168" s="326">
        <v>0</v>
      </c>
      <c r="R168" s="4275">
        <v>0</v>
      </c>
      <c r="S168" s="314">
        <v>0</v>
      </c>
      <c r="T168" s="318">
        <f t="shared" si="110"/>
        <v>0</v>
      </c>
      <c r="U168" s="3378"/>
      <c r="V168" s="3378"/>
    </row>
    <row r="169" spans="2:22" ht="15.75" thickBot="1">
      <c r="B169" s="4269" t="s">
        <v>1033</v>
      </c>
      <c r="C169" s="4270">
        <v>11</v>
      </c>
      <c r="D169" s="4271">
        <v>42237</v>
      </c>
      <c r="E169" s="4260">
        <v>1</v>
      </c>
      <c r="F169" s="3561">
        <f t="shared" si="104"/>
        <v>9.0909090909090917</v>
      </c>
      <c r="G169" s="4262">
        <v>2000</v>
      </c>
      <c r="H169" s="4276">
        <f>SUM(G169/$D169)*100</f>
        <v>4.7351847905864526</v>
      </c>
      <c r="I169" s="4260">
        <v>9</v>
      </c>
      <c r="J169" s="3561">
        <f t="shared" si="106"/>
        <v>81.818181818181827</v>
      </c>
      <c r="K169" s="4262">
        <v>38637</v>
      </c>
      <c r="L169" s="3561">
        <f>SUM(K169/$D169)*100</f>
        <v>91.476667376944391</v>
      </c>
      <c r="M169" s="4260">
        <v>1</v>
      </c>
      <c r="N169" s="3561">
        <f t="shared" si="106"/>
        <v>9.0909090909090917</v>
      </c>
      <c r="O169" s="4262">
        <v>1600</v>
      </c>
      <c r="P169" s="3561">
        <f>SUM(O169/$D169)*100</f>
        <v>3.7881478324691624</v>
      </c>
      <c r="Q169" s="4260">
        <v>0</v>
      </c>
      <c r="R169" s="3561">
        <f t="shared" si="106"/>
        <v>0</v>
      </c>
      <c r="S169" s="4262">
        <v>0</v>
      </c>
      <c r="T169" s="4277">
        <f t="shared" si="106"/>
        <v>0</v>
      </c>
      <c r="U169" s="4278">
        <f>C169-E169-I169-M169-Q169</f>
        <v>0</v>
      </c>
      <c r="V169" s="4278">
        <f>D169-G169-K169-O169-S169</f>
        <v>0</v>
      </c>
    </row>
    <row r="170" spans="2:22" ht="13.7" customHeight="1">
      <c r="B170" s="3368" t="s">
        <v>313</v>
      </c>
      <c r="C170" s="3368"/>
      <c r="D170" s="3369"/>
      <c r="E170" s="3369"/>
      <c r="F170" s="3576"/>
      <c r="G170" s="3369"/>
      <c r="H170" s="3576"/>
      <c r="I170" s="3370"/>
      <c r="J170" s="3370"/>
      <c r="K170" s="3370"/>
      <c r="L170" s="3591"/>
      <c r="M170" s="3370"/>
      <c r="N170" s="3591"/>
      <c r="O170" s="3369"/>
      <c r="P170" s="3591"/>
      <c r="Q170" s="3370"/>
      <c r="R170" s="3370"/>
      <c r="S170" s="3369"/>
      <c r="T170" s="3370"/>
      <c r="U170" s="294"/>
    </row>
    <row r="171" spans="2:22" s="294" customFormat="1">
      <c r="B171" s="293"/>
      <c r="C171" s="293"/>
      <c r="D171" s="293"/>
      <c r="E171" s="293"/>
      <c r="F171" s="3577"/>
      <c r="G171" s="293"/>
      <c r="H171" s="3577"/>
      <c r="L171" s="3592"/>
      <c r="N171" s="3592"/>
      <c r="O171" s="293"/>
      <c r="P171" s="3592"/>
      <c r="S171" s="293"/>
    </row>
    <row r="172" spans="2:22">
      <c r="B172" s="4880" t="s">
        <v>324</v>
      </c>
      <c r="C172" s="4881"/>
      <c r="D172" s="4881"/>
      <c r="E172" s="4881"/>
      <c r="F172" s="4881"/>
      <c r="G172" s="4881"/>
      <c r="H172" s="4881"/>
      <c r="I172" s="4881"/>
      <c r="J172" s="4881"/>
      <c r="K172" s="4881"/>
      <c r="L172" s="4881"/>
      <c r="M172" s="4881"/>
      <c r="N172" s="4881"/>
      <c r="O172" s="4881"/>
      <c r="P172" s="4881"/>
      <c r="Q172" s="4881"/>
      <c r="R172" s="4881"/>
      <c r="S172" s="4881"/>
      <c r="T172" s="4881"/>
    </row>
    <row r="174" spans="2:22">
      <c r="K174" s="437"/>
    </row>
    <row r="178" spans="2:19">
      <c r="B178" s="288"/>
      <c r="C178" s="288"/>
      <c r="D178" s="288"/>
      <c r="E178" s="288"/>
      <c r="F178" s="3583"/>
      <c r="G178" s="293"/>
      <c r="H178" s="3583"/>
      <c r="O178" s="288"/>
      <c r="S178" s="288"/>
    </row>
    <row r="179" spans="2:19">
      <c r="G179" s="293"/>
    </row>
    <row r="202" spans="2:20">
      <c r="B202" s="288"/>
      <c r="C202" s="288"/>
      <c r="D202" s="288"/>
      <c r="E202" s="288"/>
      <c r="F202" s="3583"/>
      <c r="G202" s="288"/>
      <c r="H202" s="3583"/>
      <c r="O202" s="288"/>
      <c r="S202" s="288"/>
      <c r="T202" s="339"/>
    </row>
  </sheetData>
  <mergeCells count="194">
    <mergeCell ref="E66:F66"/>
    <mergeCell ref="G66:H66"/>
    <mergeCell ref="I66:J66"/>
    <mergeCell ref="K66:L66"/>
    <mergeCell ref="M66:N66"/>
    <mergeCell ref="O66:P66"/>
    <mergeCell ref="D1:P1"/>
    <mergeCell ref="E60:F60"/>
    <mergeCell ref="G60:H60"/>
    <mergeCell ref="I60:J60"/>
    <mergeCell ref="K60:L60"/>
    <mergeCell ref="M60:N60"/>
    <mergeCell ref="O60:P60"/>
    <mergeCell ref="M64:N64"/>
    <mergeCell ref="O64:P64"/>
    <mergeCell ref="E64:F64"/>
    <mergeCell ref="G64:H64"/>
    <mergeCell ref="I64:J64"/>
    <mergeCell ref="K64:L64"/>
    <mergeCell ref="E62:F62"/>
    <mergeCell ref="G62:H62"/>
    <mergeCell ref="I62:J62"/>
    <mergeCell ref="K62:L62"/>
    <mergeCell ref="G42:H42"/>
    <mergeCell ref="K48:L48"/>
    <mergeCell ref="E56:F56"/>
    <mergeCell ref="G56:H56"/>
    <mergeCell ref="K42:L42"/>
    <mergeCell ref="K43:L43"/>
    <mergeCell ref="M51:N51"/>
    <mergeCell ref="I55:J55"/>
    <mergeCell ref="I48:J48"/>
    <mergeCell ref="I56:J56"/>
    <mergeCell ref="K56:L56"/>
    <mergeCell ref="M56:N56"/>
    <mergeCell ref="E49:F49"/>
    <mergeCell ref="G54:H54"/>
    <mergeCell ref="I54:J54"/>
    <mergeCell ref="K54:L54"/>
    <mergeCell ref="G50:H50"/>
    <mergeCell ref="G53:H53"/>
    <mergeCell ref="O56:P56"/>
    <mergeCell ref="E54:F54"/>
    <mergeCell ref="O53:P53"/>
    <mergeCell ref="K51:L51"/>
    <mergeCell ref="M53:N53"/>
    <mergeCell ref="I50:J50"/>
    <mergeCell ref="M44:N44"/>
    <mergeCell ref="C2:D2"/>
    <mergeCell ref="E42:F42"/>
    <mergeCell ref="O44:P44"/>
    <mergeCell ref="B35:S35"/>
    <mergeCell ref="O42:P42"/>
    <mergeCell ref="O43:P43"/>
    <mergeCell ref="B34:S34"/>
    <mergeCell ref="I42:J42"/>
    <mergeCell ref="G44:H44"/>
    <mergeCell ref="M43:N43"/>
    <mergeCell ref="C40:D40"/>
    <mergeCell ref="O49:P49"/>
    <mergeCell ref="O50:P50"/>
    <mergeCell ref="O52:P52"/>
    <mergeCell ref="E52:F52"/>
    <mergeCell ref="G52:H52"/>
    <mergeCell ref="E53:F53"/>
    <mergeCell ref="B104:T104"/>
    <mergeCell ref="C73:D73"/>
    <mergeCell ref="E73:H73"/>
    <mergeCell ref="G61:H61"/>
    <mergeCell ref="E2:H2"/>
    <mergeCell ref="M55:N55"/>
    <mergeCell ref="E50:F50"/>
    <mergeCell ref="M47:N47"/>
    <mergeCell ref="K44:L44"/>
    <mergeCell ref="E41:F41"/>
    <mergeCell ref="B33:S33"/>
    <mergeCell ref="E57:F57"/>
    <mergeCell ref="G57:H57"/>
    <mergeCell ref="I57:J57"/>
    <mergeCell ref="K57:L57"/>
    <mergeCell ref="M57:N57"/>
    <mergeCell ref="O51:P51"/>
    <mergeCell ref="M49:N49"/>
    <mergeCell ref="E48:F48"/>
    <mergeCell ref="O55:P55"/>
    <mergeCell ref="O57:P57"/>
    <mergeCell ref="I61:J61"/>
    <mergeCell ref="I51:J51"/>
    <mergeCell ref="G41:H41"/>
    <mergeCell ref="Q2:T2"/>
    <mergeCell ref="E47:F47"/>
    <mergeCell ref="G47:H47"/>
    <mergeCell ref="I47:J47"/>
    <mergeCell ref="K47:L47"/>
    <mergeCell ref="I41:J41"/>
    <mergeCell ref="M41:N41"/>
    <mergeCell ref="K41:L41"/>
    <mergeCell ref="O41:P41"/>
    <mergeCell ref="E45:F45"/>
    <mergeCell ref="I2:L2"/>
    <mergeCell ref="M2:P2"/>
    <mergeCell ref="E40:H40"/>
    <mergeCell ref="I40:L40"/>
    <mergeCell ref="M40:P40"/>
    <mergeCell ref="M42:N42"/>
    <mergeCell ref="O45:P45"/>
    <mergeCell ref="E39:P39"/>
    <mergeCell ref="G43:H43"/>
    <mergeCell ref="M45:N45"/>
    <mergeCell ref="E43:F43"/>
    <mergeCell ref="E44:F44"/>
    <mergeCell ref="I43:J43"/>
    <mergeCell ref="I44:J44"/>
    <mergeCell ref="I73:L73"/>
    <mergeCell ref="M73:P73"/>
    <mergeCell ref="Q73:T73"/>
    <mergeCell ref="M48:N48"/>
    <mergeCell ref="O48:P48"/>
    <mergeCell ref="I49:J49"/>
    <mergeCell ref="I52:J52"/>
    <mergeCell ref="K52:L52"/>
    <mergeCell ref="M52:N52"/>
    <mergeCell ref="M61:N61"/>
    <mergeCell ref="K61:L61"/>
    <mergeCell ref="M54:N54"/>
    <mergeCell ref="O54:P54"/>
    <mergeCell ref="O58:P58"/>
    <mergeCell ref="M50:N50"/>
    <mergeCell ref="M63:N63"/>
    <mergeCell ref="O63:P63"/>
    <mergeCell ref="E72:Q72"/>
    <mergeCell ref="G48:H48"/>
    <mergeCell ref="O61:P61"/>
    <mergeCell ref="M58:N58"/>
    <mergeCell ref="E55:F55"/>
    <mergeCell ref="K55:L55"/>
    <mergeCell ref="G49:H49"/>
    <mergeCell ref="B172:T172"/>
    <mergeCell ref="C141:D141"/>
    <mergeCell ref="E141:H141"/>
    <mergeCell ref="I141:L141"/>
    <mergeCell ref="M141:P141"/>
    <mergeCell ref="Q141:T141"/>
    <mergeCell ref="G45:H45"/>
    <mergeCell ref="I45:J45"/>
    <mergeCell ref="K45:L45"/>
    <mergeCell ref="E46:F46"/>
    <mergeCell ref="G46:H46"/>
    <mergeCell ref="I46:J46"/>
    <mergeCell ref="K46:L46"/>
    <mergeCell ref="O47:P47"/>
    <mergeCell ref="K50:L50"/>
    <mergeCell ref="O46:P46"/>
    <mergeCell ref="M46:N46"/>
    <mergeCell ref="K49:L49"/>
    <mergeCell ref="I53:J53"/>
    <mergeCell ref="E51:F51"/>
    <mergeCell ref="G55:H55"/>
    <mergeCell ref="G51:H51"/>
    <mergeCell ref="K53:L53"/>
    <mergeCell ref="E139:Q139"/>
    <mergeCell ref="E140:Q140"/>
    <mergeCell ref="E107:Q107"/>
    <mergeCell ref="B137:T137"/>
    <mergeCell ref="E109:H109"/>
    <mergeCell ref="C109:D109"/>
    <mergeCell ref="I109:L109"/>
    <mergeCell ref="M109:P109"/>
    <mergeCell ref="Q109:T109"/>
    <mergeCell ref="E108:Q108"/>
    <mergeCell ref="E71:Q71"/>
    <mergeCell ref="M62:N62"/>
    <mergeCell ref="O62:P62"/>
    <mergeCell ref="E63:F63"/>
    <mergeCell ref="G63:H63"/>
    <mergeCell ref="I63:J63"/>
    <mergeCell ref="K63:L63"/>
    <mergeCell ref="E58:F58"/>
    <mergeCell ref="G58:H58"/>
    <mergeCell ref="I58:J58"/>
    <mergeCell ref="K58:L58"/>
    <mergeCell ref="O59:P59"/>
    <mergeCell ref="E61:F61"/>
    <mergeCell ref="E59:F59"/>
    <mergeCell ref="G59:H59"/>
    <mergeCell ref="I59:J59"/>
    <mergeCell ref="K59:L59"/>
    <mergeCell ref="M59:N59"/>
    <mergeCell ref="E65:F65"/>
    <mergeCell ref="G65:H65"/>
    <mergeCell ref="I65:J65"/>
    <mergeCell ref="K65:L65"/>
    <mergeCell ref="M65:N65"/>
    <mergeCell ref="O65:P65"/>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workbookViewId="0">
      <selection activeCell="O30" sqref="O30"/>
    </sheetView>
  </sheetViews>
  <sheetFormatPr defaultColWidth="11.42578125" defaultRowHeight="11.25"/>
  <cols>
    <col min="1" max="2" width="5.7109375" style="286" customWidth="1"/>
    <col min="3" max="3" width="5" style="459" customWidth="1"/>
    <col min="4" max="4" width="5" style="286" customWidth="1"/>
    <col min="5" max="5" width="6.140625" style="286" customWidth="1"/>
    <col min="6" max="6" width="5.28515625" style="286" customWidth="1"/>
    <col min="7" max="7" width="6" style="286" bestFit="1" customWidth="1"/>
    <col min="8" max="8" width="6.85546875" style="286" customWidth="1"/>
    <col min="9" max="9" width="5.42578125" style="286" customWidth="1"/>
    <col min="10" max="10" width="7" style="286" bestFit="1" customWidth="1"/>
    <col min="11" max="12" width="6" style="286" customWidth="1"/>
    <col min="13" max="13" width="5.42578125" style="286" customWidth="1"/>
    <col min="14" max="14" width="7" style="286" bestFit="1" customWidth="1"/>
    <col min="15" max="15" width="4.7109375" style="286" customWidth="1"/>
    <col min="16" max="16" width="6.140625" style="286" customWidth="1"/>
    <col min="17" max="17" width="6.85546875" style="286" bestFit="1" customWidth="1"/>
    <col min="18" max="18" width="5.42578125" style="286" customWidth="1"/>
    <col min="19" max="19" width="4.85546875" style="286" customWidth="1"/>
    <col min="20" max="20" width="5.7109375" style="286" customWidth="1"/>
    <col min="21" max="21" width="4.42578125" style="286" customWidth="1"/>
    <col min="22" max="22" width="4.7109375" style="286" customWidth="1"/>
    <col min="23" max="16384" width="11.42578125" style="286"/>
  </cols>
  <sheetData>
    <row r="1" spans="3:23" ht="19.5" customHeight="1">
      <c r="C1" s="1338" t="s">
        <v>468</v>
      </c>
      <c r="E1" s="4952" t="s">
        <v>48</v>
      </c>
      <c r="F1" s="4953"/>
      <c r="G1" s="4953"/>
      <c r="H1" s="4953"/>
      <c r="I1" s="4953"/>
      <c r="J1" s="4953"/>
      <c r="K1" s="4953"/>
      <c r="L1" s="4953"/>
      <c r="M1" s="4953"/>
      <c r="N1" s="4953"/>
      <c r="O1" s="4953"/>
      <c r="P1" s="4953"/>
      <c r="Q1" s="4953"/>
      <c r="R1" s="4954"/>
      <c r="S1" s="1339"/>
      <c r="T1" s="293"/>
    </row>
    <row r="2" spans="3:23" ht="18.75" customHeight="1" thickBot="1">
      <c r="E2" s="4949" t="s">
        <v>469</v>
      </c>
      <c r="F2" s="4950"/>
      <c r="G2" s="4950"/>
      <c r="H2" s="4950"/>
      <c r="I2" s="4950"/>
      <c r="J2" s="4950"/>
      <c r="K2" s="4950"/>
      <c r="L2" s="4950"/>
      <c r="M2" s="4950"/>
      <c r="N2" s="4950"/>
      <c r="O2" s="4950"/>
      <c r="P2" s="4950"/>
      <c r="Q2" s="4950"/>
      <c r="R2" s="4951"/>
    </row>
    <row r="3" spans="3:23" ht="8.4499999999999993" customHeight="1">
      <c r="C3" s="1340"/>
      <c r="D3" s="1341"/>
      <c r="J3" s="336"/>
      <c r="K3" s="1342"/>
      <c r="L3" s="1342"/>
      <c r="M3" s="1342"/>
      <c r="N3" s="1342"/>
      <c r="O3" s="1342"/>
      <c r="P3" s="1342"/>
      <c r="Q3" s="1342"/>
      <c r="R3" s="1342"/>
      <c r="S3" s="1342"/>
      <c r="T3" s="1342"/>
      <c r="U3" s="1342"/>
      <c r="V3" s="1342"/>
    </row>
    <row r="4" spans="3:23" ht="6.75" customHeight="1" thickBot="1">
      <c r="C4" s="457"/>
      <c r="D4" s="292"/>
      <c r="E4" s="293"/>
      <c r="F4" s="293"/>
      <c r="G4" s="293"/>
      <c r="H4" s="293"/>
      <c r="I4" s="293"/>
      <c r="J4" s="293"/>
      <c r="K4" s="293"/>
      <c r="L4" s="293"/>
      <c r="N4" s="293"/>
      <c r="O4" s="293"/>
      <c r="Q4" s="295"/>
      <c r="U4" s="295"/>
    </row>
    <row r="5" spans="3:23" ht="33.75" customHeight="1" thickBot="1">
      <c r="C5" s="1359"/>
      <c r="D5" s="333"/>
      <c r="E5" s="1360" t="s">
        <v>461</v>
      </c>
      <c r="F5" s="4979" t="s">
        <v>462</v>
      </c>
      <c r="G5" s="4465"/>
      <c r="H5" s="4980" t="s">
        <v>463</v>
      </c>
      <c r="I5" s="4465"/>
      <c r="J5" s="4974" t="s">
        <v>161</v>
      </c>
      <c r="K5" s="4465"/>
      <c r="L5" s="4966" t="s">
        <v>305</v>
      </c>
      <c r="M5" s="4975"/>
      <c r="N5" s="4976"/>
      <c r="O5" s="4966" t="s">
        <v>306</v>
      </c>
      <c r="P5" s="4977"/>
      <c r="Q5" s="4978"/>
      <c r="R5" s="4966" t="s">
        <v>307</v>
      </c>
      <c r="S5" s="4977"/>
      <c r="T5" s="4978"/>
      <c r="U5" s="1361"/>
      <c r="V5" s="1361"/>
    </row>
    <row r="6" spans="3:23" ht="37.5" customHeight="1" thickBot="1">
      <c r="C6" s="1359"/>
      <c r="D6" s="333"/>
      <c r="E6" s="460"/>
      <c r="F6" s="601" t="s">
        <v>308</v>
      </c>
      <c r="G6" s="460" t="s">
        <v>309</v>
      </c>
      <c r="H6" s="597" t="s">
        <v>308</v>
      </c>
      <c r="I6" s="487" t="s">
        <v>309</v>
      </c>
      <c r="J6" s="488" t="s">
        <v>308</v>
      </c>
      <c r="K6" s="490" t="s">
        <v>309</v>
      </c>
      <c r="L6" s="485" t="s">
        <v>464</v>
      </c>
      <c r="M6" s="484" t="s">
        <v>538</v>
      </c>
      <c r="N6" s="489" t="s">
        <v>171</v>
      </c>
      <c r="O6" s="485" t="s">
        <v>464</v>
      </c>
      <c r="P6" s="484" t="s">
        <v>538</v>
      </c>
      <c r="Q6" s="489" t="s">
        <v>171</v>
      </c>
      <c r="R6" s="485" t="s">
        <v>464</v>
      </c>
      <c r="S6" s="484" t="s">
        <v>538</v>
      </c>
      <c r="T6" s="489" t="s">
        <v>171</v>
      </c>
      <c r="U6" s="302"/>
      <c r="V6" s="302"/>
    </row>
    <row r="7" spans="3:23" ht="18" customHeight="1">
      <c r="C7" s="1359"/>
      <c r="D7" s="333"/>
      <c r="E7" s="1887">
        <v>2001</v>
      </c>
      <c r="F7" s="1477">
        <v>240</v>
      </c>
      <c r="G7" s="1363">
        <v>21499</v>
      </c>
      <c r="H7" s="1888">
        <v>165</v>
      </c>
      <c r="I7" s="1363">
        <v>16374</v>
      </c>
      <c r="J7" s="1364">
        <f t="shared" ref="J7:J18" si="0">SUM(F7-H7)</f>
        <v>75</v>
      </c>
      <c r="K7" s="1365">
        <f t="shared" ref="K7:K18" si="1">SUM(G7-I7)</f>
        <v>5125</v>
      </c>
      <c r="L7" s="1889">
        <v>228</v>
      </c>
      <c r="M7" s="1407">
        <v>157</v>
      </c>
      <c r="N7" s="1408">
        <f t="shared" ref="N7:N18" si="2">SUM(L7-M7)</f>
        <v>71</v>
      </c>
      <c r="O7" s="1890">
        <v>11</v>
      </c>
      <c r="P7" s="1410">
        <v>8</v>
      </c>
      <c r="Q7" s="1411">
        <f t="shared" ref="Q7:Q18" si="3">SUM(O7-P7)</f>
        <v>3</v>
      </c>
      <c r="R7" s="1409">
        <v>1</v>
      </c>
      <c r="S7" s="1412">
        <v>0</v>
      </c>
      <c r="T7" s="1411">
        <f t="shared" ref="T7:T18" si="4">SUM(R7-S7)</f>
        <v>1</v>
      </c>
      <c r="U7" s="447"/>
      <c r="V7" s="333"/>
    </row>
    <row r="8" spans="3:23" ht="18" customHeight="1">
      <c r="C8" s="1359"/>
      <c r="D8" s="333"/>
      <c r="E8" s="598">
        <v>2002</v>
      </c>
      <c r="F8" s="860">
        <v>216</v>
      </c>
      <c r="G8" s="312">
        <v>14771</v>
      </c>
      <c r="H8" s="1362">
        <v>147</v>
      </c>
      <c r="I8" s="312">
        <v>10410</v>
      </c>
      <c r="J8" s="1367">
        <f t="shared" si="0"/>
        <v>69</v>
      </c>
      <c r="K8" s="1368">
        <f t="shared" si="1"/>
        <v>4361</v>
      </c>
      <c r="L8" s="1369">
        <v>207</v>
      </c>
      <c r="M8" s="870">
        <v>141</v>
      </c>
      <c r="N8" s="1370">
        <f t="shared" si="2"/>
        <v>66</v>
      </c>
      <c r="O8" s="1369">
        <v>9</v>
      </c>
      <c r="P8" s="870">
        <v>6</v>
      </c>
      <c r="Q8" s="1366">
        <f t="shared" si="3"/>
        <v>3</v>
      </c>
      <c r="R8" s="1371">
        <v>0</v>
      </c>
      <c r="S8" s="868">
        <v>0</v>
      </c>
      <c r="T8" s="1372">
        <f t="shared" si="4"/>
        <v>0</v>
      </c>
      <c r="U8" s="447"/>
      <c r="V8" s="333"/>
    </row>
    <row r="9" spans="3:23" ht="18" customHeight="1">
      <c r="C9" s="1359"/>
      <c r="D9" s="333"/>
      <c r="E9" s="598">
        <v>2003</v>
      </c>
      <c r="F9" s="860">
        <v>252</v>
      </c>
      <c r="G9" s="312">
        <v>27183</v>
      </c>
      <c r="H9" s="1362">
        <v>124</v>
      </c>
      <c r="I9" s="312">
        <v>14329</v>
      </c>
      <c r="J9" s="1367">
        <f t="shared" si="0"/>
        <v>128</v>
      </c>
      <c r="K9" s="1368">
        <f t="shared" si="1"/>
        <v>12854</v>
      </c>
      <c r="L9" s="1369">
        <v>231</v>
      </c>
      <c r="M9" s="870">
        <v>116</v>
      </c>
      <c r="N9" s="1370">
        <f t="shared" si="2"/>
        <v>115</v>
      </c>
      <c r="O9" s="1369">
        <v>21</v>
      </c>
      <c r="P9" s="870">
        <v>7</v>
      </c>
      <c r="Q9" s="1366">
        <f t="shared" si="3"/>
        <v>14</v>
      </c>
      <c r="R9" s="1371">
        <v>0</v>
      </c>
      <c r="S9" s="868">
        <v>1</v>
      </c>
      <c r="T9" s="1372">
        <f t="shared" si="4"/>
        <v>-1</v>
      </c>
      <c r="U9" s="447"/>
      <c r="V9" s="333"/>
    </row>
    <row r="10" spans="3:23" ht="16.5" customHeight="1">
      <c r="C10" s="1359"/>
      <c r="D10" s="333"/>
      <c r="E10" s="598">
        <v>2004</v>
      </c>
      <c r="F10" s="860">
        <v>258</v>
      </c>
      <c r="G10" s="312">
        <v>23895</v>
      </c>
      <c r="H10" s="1362">
        <v>111</v>
      </c>
      <c r="I10" s="312">
        <v>7212</v>
      </c>
      <c r="J10" s="1367">
        <f t="shared" si="0"/>
        <v>147</v>
      </c>
      <c r="K10" s="1368">
        <f t="shared" si="1"/>
        <v>16683</v>
      </c>
      <c r="L10" s="1369">
        <v>248</v>
      </c>
      <c r="M10" s="870">
        <v>109</v>
      </c>
      <c r="N10" s="1370">
        <f t="shared" si="2"/>
        <v>139</v>
      </c>
      <c r="O10" s="1369">
        <v>10</v>
      </c>
      <c r="P10" s="870">
        <v>2</v>
      </c>
      <c r="Q10" s="1366">
        <f t="shared" si="3"/>
        <v>8</v>
      </c>
      <c r="R10" s="1371">
        <v>0</v>
      </c>
      <c r="S10" s="868">
        <v>0</v>
      </c>
      <c r="T10" s="1372">
        <f t="shared" si="4"/>
        <v>0</v>
      </c>
      <c r="U10" s="447"/>
      <c r="V10" s="307"/>
    </row>
    <row r="11" spans="3:23" ht="18" customHeight="1">
      <c r="C11" s="1359"/>
      <c r="D11" s="333"/>
      <c r="E11" s="599" t="s">
        <v>298</v>
      </c>
      <c r="F11" s="860">
        <v>236</v>
      </c>
      <c r="G11" s="312">
        <v>23755</v>
      </c>
      <c r="H11" s="1362">
        <v>140</v>
      </c>
      <c r="I11" s="312">
        <v>13807</v>
      </c>
      <c r="J11" s="1367">
        <f t="shared" si="0"/>
        <v>96</v>
      </c>
      <c r="K11" s="1368">
        <f t="shared" si="1"/>
        <v>9948</v>
      </c>
      <c r="L11" s="1369">
        <v>224</v>
      </c>
      <c r="M11" s="870">
        <v>134</v>
      </c>
      <c r="N11" s="1370">
        <f t="shared" si="2"/>
        <v>90</v>
      </c>
      <c r="O11" s="1369">
        <v>12</v>
      </c>
      <c r="P11" s="870">
        <v>6</v>
      </c>
      <c r="Q11" s="1366">
        <f t="shared" si="3"/>
        <v>6</v>
      </c>
      <c r="R11" s="1371">
        <v>0</v>
      </c>
      <c r="S11" s="868">
        <v>0</v>
      </c>
      <c r="T11" s="1372">
        <f t="shared" si="4"/>
        <v>0</v>
      </c>
      <c r="U11" s="633"/>
      <c r="V11" s="1373"/>
    </row>
    <row r="12" spans="3:23" ht="18" customHeight="1">
      <c r="C12" s="1359"/>
      <c r="D12" s="333"/>
      <c r="E12" s="530" t="s">
        <v>422</v>
      </c>
      <c r="F12" s="1374">
        <v>282</v>
      </c>
      <c r="G12" s="1375">
        <v>27969</v>
      </c>
      <c r="H12" s="1376">
        <v>149</v>
      </c>
      <c r="I12" s="1375">
        <v>9595</v>
      </c>
      <c r="J12" s="1377">
        <v>133</v>
      </c>
      <c r="K12" s="1378">
        <v>18374</v>
      </c>
      <c r="L12" s="1369">
        <v>275</v>
      </c>
      <c r="M12" s="870">
        <v>148</v>
      </c>
      <c r="N12" s="1370">
        <v>127</v>
      </c>
      <c r="O12" s="1369">
        <v>7</v>
      </c>
      <c r="P12" s="870">
        <v>1</v>
      </c>
      <c r="Q12" s="1379">
        <v>6</v>
      </c>
      <c r="R12" s="1371">
        <v>0</v>
      </c>
      <c r="S12" s="868">
        <v>0</v>
      </c>
      <c r="T12" s="1372">
        <v>0</v>
      </c>
      <c r="U12" s="633"/>
      <c r="V12" s="1373"/>
    </row>
    <row r="13" spans="3:23" ht="18" customHeight="1">
      <c r="C13" s="1359"/>
      <c r="D13" s="333"/>
      <c r="E13" s="530" t="s">
        <v>525</v>
      </c>
      <c r="F13" s="1374">
        <v>235</v>
      </c>
      <c r="G13" s="1375">
        <v>20474</v>
      </c>
      <c r="H13" s="1376">
        <v>138</v>
      </c>
      <c r="I13" s="1375">
        <v>9238</v>
      </c>
      <c r="J13" s="1377">
        <v>97</v>
      </c>
      <c r="K13" s="1378">
        <v>11236</v>
      </c>
      <c r="L13" s="1369">
        <v>227</v>
      </c>
      <c r="M13" s="870">
        <v>134</v>
      </c>
      <c r="N13" s="1370">
        <v>93</v>
      </c>
      <c r="O13" s="1369">
        <v>8</v>
      </c>
      <c r="P13" s="870">
        <v>4</v>
      </c>
      <c r="Q13" s="1372">
        <v>4</v>
      </c>
      <c r="R13" s="1371">
        <v>0</v>
      </c>
      <c r="S13" s="868">
        <v>0</v>
      </c>
      <c r="T13" s="1372">
        <v>0</v>
      </c>
      <c r="U13" s="633"/>
      <c r="V13" s="1373"/>
    </row>
    <row r="14" spans="3:23" ht="18" customHeight="1">
      <c r="C14" s="1359"/>
      <c r="D14" s="333"/>
      <c r="E14" s="530" t="s">
        <v>249</v>
      </c>
      <c r="F14" s="1374">
        <v>215</v>
      </c>
      <c r="G14" s="1380">
        <v>21380</v>
      </c>
      <c r="H14" s="1381">
        <v>130</v>
      </c>
      <c r="I14" s="1380">
        <v>11849</v>
      </c>
      <c r="J14" s="1687">
        <v>85</v>
      </c>
      <c r="K14" s="1688">
        <v>9531</v>
      </c>
      <c r="L14" s="1382">
        <v>203</v>
      </c>
      <c r="M14" s="1383">
        <v>124</v>
      </c>
      <c r="N14" s="1384">
        <v>79</v>
      </c>
      <c r="O14" s="1382">
        <v>12</v>
      </c>
      <c r="P14" s="1383">
        <v>6</v>
      </c>
      <c r="Q14" s="1691">
        <v>6</v>
      </c>
      <c r="R14" s="1382">
        <v>0</v>
      </c>
      <c r="S14" s="1383">
        <v>0</v>
      </c>
      <c r="T14" s="1385">
        <v>0</v>
      </c>
      <c r="U14" s="633"/>
      <c r="V14" s="1373"/>
      <c r="W14" s="1349"/>
    </row>
    <row r="15" spans="3:23" ht="18" customHeight="1">
      <c r="C15" s="1359"/>
      <c r="D15" s="333"/>
      <c r="E15" s="599" t="s">
        <v>638</v>
      </c>
      <c r="F15" s="341">
        <f t="shared" ref="F15:K15" si="5">SUM(F18:F21)</f>
        <v>239</v>
      </c>
      <c r="G15" s="1386">
        <f t="shared" si="5"/>
        <v>26256</v>
      </c>
      <c r="H15" s="341">
        <f t="shared" si="5"/>
        <v>119</v>
      </c>
      <c r="I15" s="1386">
        <f t="shared" si="5"/>
        <v>10788</v>
      </c>
      <c r="J15" s="1689">
        <f t="shared" si="5"/>
        <v>120</v>
      </c>
      <c r="K15" s="1690">
        <f t="shared" si="5"/>
        <v>15468</v>
      </c>
      <c r="L15" s="1387">
        <f t="shared" ref="L15:T15" si="6">SUM(L18:L21)</f>
        <v>222</v>
      </c>
      <c r="M15" s="1388">
        <f t="shared" si="6"/>
        <v>111</v>
      </c>
      <c r="N15" s="1389">
        <f t="shared" si="6"/>
        <v>111</v>
      </c>
      <c r="O15" s="1387">
        <f t="shared" si="6"/>
        <v>17</v>
      </c>
      <c r="P15" s="1388">
        <f t="shared" si="6"/>
        <v>8</v>
      </c>
      <c r="Q15" s="1692">
        <f t="shared" si="6"/>
        <v>9</v>
      </c>
      <c r="R15" s="1387">
        <f t="shared" si="6"/>
        <v>0</v>
      </c>
      <c r="S15" s="1388">
        <f t="shared" si="6"/>
        <v>0</v>
      </c>
      <c r="T15" s="1692">
        <f t="shared" si="6"/>
        <v>0</v>
      </c>
      <c r="U15" s="633"/>
      <c r="V15" s="1373"/>
      <c r="W15" s="1349"/>
    </row>
    <row r="16" spans="3:23" ht="18" customHeight="1">
      <c r="C16" s="1359"/>
      <c r="D16" s="333"/>
      <c r="E16" s="599" t="s">
        <v>697</v>
      </c>
      <c r="F16" s="341">
        <f>SUM(F22:F25)</f>
        <v>204</v>
      </c>
      <c r="G16" s="1386">
        <f t="shared" ref="G16:T16" si="7">SUM(G22:G25)</f>
        <v>19388</v>
      </c>
      <c r="H16" s="341">
        <f t="shared" si="7"/>
        <v>124</v>
      </c>
      <c r="I16" s="1386">
        <f t="shared" si="7"/>
        <v>9015</v>
      </c>
      <c r="J16" s="1689">
        <f t="shared" si="7"/>
        <v>80</v>
      </c>
      <c r="K16" s="1690">
        <f t="shared" si="7"/>
        <v>10373</v>
      </c>
      <c r="L16" s="1387">
        <f t="shared" si="7"/>
        <v>195</v>
      </c>
      <c r="M16" s="1388">
        <f t="shared" si="7"/>
        <v>123</v>
      </c>
      <c r="N16" s="1389">
        <f t="shared" si="7"/>
        <v>72</v>
      </c>
      <c r="O16" s="1387">
        <f t="shared" si="7"/>
        <v>9</v>
      </c>
      <c r="P16" s="1388">
        <f t="shared" si="7"/>
        <v>1</v>
      </c>
      <c r="Q16" s="1692">
        <f t="shared" si="7"/>
        <v>8</v>
      </c>
      <c r="R16" s="1387">
        <f t="shared" si="7"/>
        <v>0</v>
      </c>
      <c r="S16" s="1388">
        <f t="shared" si="7"/>
        <v>0</v>
      </c>
      <c r="T16" s="1692">
        <f t="shared" si="7"/>
        <v>0</v>
      </c>
      <c r="U16" s="633"/>
      <c r="V16" s="1373"/>
      <c r="W16" s="1349"/>
    </row>
    <row r="17" spans="3:23" ht="18" customHeight="1" thickBot="1">
      <c r="C17" s="1359"/>
      <c r="D17" s="333"/>
      <c r="E17" s="1891" t="s">
        <v>758</v>
      </c>
      <c r="F17" s="1892">
        <f>SUM(F26:F29)</f>
        <v>222</v>
      </c>
      <c r="G17" s="1893">
        <f>SUM(G26:G29)</f>
        <v>19043</v>
      </c>
      <c r="H17" s="1892">
        <f>SUM(H26:H29)</f>
        <v>139</v>
      </c>
      <c r="I17" s="1894">
        <f>SUM(I26:I29)</f>
        <v>12657</v>
      </c>
      <c r="J17" s="1895">
        <f>F17-H17</f>
        <v>83</v>
      </c>
      <c r="K17" s="1896">
        <f>G17-I17</f>
        <v>6386</v>
      </c>
      <c r="L17" s="1897">
        <f>SUM(L26:L29)</f>
        <v>215</v>
      </c>
      <c r="M17" s="1898">
        <f>SUM(M26:M29)</f>
        <v>137</v>
      </c>
      <c r="N17" s="1899">
        <f>L17-M17</f>
        <v>78</v>
      </c>
      <c r="O17" s="1897">
        <f>SUM(O26:O29)</f>
        <v>7</v>
      </c>
      <c r="P17" s="1898">
        <f>SUM(P26:P29)</f>
        <v>2</v>
      </c>
      <c r="Q17" s="1900">
        <f>O17-P17</f>
        <v>5</v>
      </c>
      <c r="R17" s="1897">
        <f>SUM(R26:R29)</f>
        <v>0</v>
      </c>
      <c r="S17" s="1898">
        <f>SUM(S26:S29)</f>
        <v>0</v>
      </c>
      <c r="T17" s="1900">
        <f>R17-S17</f>
        <v>0</v>
      </c>
      <c r="U17" s="633"/>
      <c r="V17" s="1373"/>
      <c r="W17" s="1349"/>
    </row>
    <row r="18" spans="3:23" ht="18" customHeight="1">
      <c r="C18" s="1359"/>
      <c r="D18" s="333"/>
      <c r="E18" s="1337" t="s">
        <v>416</v>
      </c>
      <c r="F18" s="436">
        <v>76</v>
      </c>
      <c r="G18" s="1390">
        <v>9472</v>
      </c>
      <c r="H18" s="436">
        <v>49</v>
      </c>
      <c r="I18" s="1391">
        <v>4530</v>
      </c>
      <c r="J18" s="1392">
        <f t="shared" si="0"/>
        <v>27</v>
      </c>
      <c r="K18" s="1368">
        <f t="shared" si="1"/>
        <v>4942</v>
      </c>
      <c r="L18" s="316">
        <v>71</v>
      </c>
      <c r="M18" s="314">
        <v>48</v>
      </c>
      <c r="N18" s="1393">
        <f t="shared" si="2"/>
        <v>23</v>
      </c>
      <c r="O18" s="316">
        <v>5</v>
      </c>
      <c r="P18" s="314">
        <v>1</v>
      </c>
      <c r="Q18" s="1366">
        <f t="shared" si="3"/>
        <v>4</v>
      </c>
      <c r="R18" s="316">
        <v>0</v>
      </c>
      <c r="S18" s="314">
        <v>0</v>
      </c>
      <c r="T18" s="1366">
        <f t="shared" si="4"/>
        <v>0</v>
      </c>
      <c r="U18" s="56"/>
      <c r="V18" s="447"/>
    </row>
    <row r="19" spans="3:23" s="293" customFormat="1" ht="18" customHeight="1">
      <c r="C19" s="1394"/>
      <c r="D19" s="1395"/>
      <c r="E19" s="815" t="s">
        <v>211</v>
      </c>
      <c r="F19" s="1396">
        <v>54</v>
      </c>
      <c r="G19" s="1397">
        <v>4727</v>
      </c>
      <c r="H19" s="1396">
        <v>26</v>
      </c>
      <c r="I19" s="1398">
        <v>2632</v>
      </c>
      <c r="J19" s="1399">
        <f t="shared" ref="J19:K31" si="8">SUM(F19-H19)</f>
        <v>28</v>
      </c>
      <c r="K19" s="1378">
        <f t="shared" si="8"/>
        <v>2095</v>
      </c>
      <c r="L19" s="1371">
        <v>49</v>
      </c>
      <c r="M19" s="1400">
        <v>22</v>
      </c>
      <c r="N19" s="1401">
        <f t="shared" ref="N19:N36" si="9">SUM(L19-M19)</f>
        <v>27</v>
      </c>
      <c r="O19" s="1371">
        <v>5</v>
      </c>
      <c r="P19" s="1400">
        <v>4</v>
      </c>
      <c r="Q19" s="1372">
        <f t="shared" ref="Q19:Q36" si="10">SUM(O19-P19)</f>
        <v>1</v>
      </c>
      <c r="R19" s="1371">
        <v>0</v>
      </c>
      <c r="S19" s="1400">
        <v>0</v>
      </c>
      <c r="T19" s="1372">
        <f>SUM(R19-S19)</f>
        <v>0</v>
      </c>
      <c r="U19" s="50"/>
      <c r="V19" s="447"/>
    </row>
    <row r="20" spans="3:23" s="293" customFormat="1" ht="18" customHeight="1">
      <c r="C20" s="1394"/>
      <c r="D20" s="1402"/>
      <c r="E20" s="816" t="s">
        <v>332</v>
      </c>
      <c r="F20" s="1396">
        <v>40</v>
      </c>
      <c r="G20" s="1397">
        <v>1986</v>
      </c>
      <c r="H20" s="1396">
        <v>24</v>
      </c>
      <c r="I20" s="1398">
        <v>1901</v>
      </c>
      <c r="J20" s="1399">
        <f t="shared" si="8"/>
        <v>16</v>
      </c>
      <c r="K20" s="1378">
        <f t="shared" si="8"/>
        <v>85</v>
      </c>
      <c r="L20" s="1371">
        <v>40</v>
      </c>
      <c r="M20" s="1400">
        <v>23</v>
      </c>
      <c r="N20" s="1401">
        <f t="shared" si="9"/>
        <v>17</v>
      </c>
      <c r="O20" s="1371">
        <v>0</v>
      </c>
      <c r="P20" s="1400">
        <v>1</v>
      </c>
      <c r="Q20" s="1372">
        <f t="shared" si="10"/>
        <v>-1</v>
      </c>
      <c r="R20" s="1371">
        <v>0</v>
      </c>
      <c r="S20" s="1400">
        <v>0</v>
      </c>
      <c r="T20" s="1379">
        <f>SUM(R20-S20)</f>
        <v>0</v>
      </c>
      <c r="U20" s="50"/>
      <c r="V20" s="447"/>
    </row>
    <row r="21" spans="3:23" s="293" customFormat="1" ht="18" customHeight="1" thickBot="1">
      <c r="C21" s="590"/>
      <c r="D21" s="1395"/>
      <c r="E21" s="1624" t="s">
        <v>551</v>
      </c>
      <c r="F21" s="641">
        <v>69</v>
      </c>
      <c r="G21" s="1328">
        <v>10071</v>
      </c>
      <c r="H21" s="641">
        <v>20</v>
      </c>
      <c r="I21" s="1622">
        <v>1725</v>
      </c>
      <c r="J21" s="1625">
        <f t="shared" si="8"/>
        <v>49</v>
      </c>
      <c r="K21" s="1626">
        <f t="shared" si="8"/>
        <v>8346</v>
      </c>
      <c r="L21" s="308">
        <v>62</v>
      </c>
      <c r="M21" s="581">
        <v>18</v>
      </c>
      <c r="N21" s="1627">
        <f t="shared" si="9"/>
        <v>44</v>
      </c>
      <c r="O21" s="308">
        <v>7</v>
      </c>
      <c r="P21" s="322">
        <v>2</v>
      </c>
      <c r="Q21" s="1628">
        <f t="shared" si="10"/>
        <v>5</v>
      </c>
      <c r="R21" s="308">
        <v>0</v>
      </c>
      <c r="S21" s="322">
        <v>0</v>
      </c>
      <c r="T21" s="1628">
        <v>0</v>
      </c>
      <c r="U21" s="50"/>
      <c r="V21" s="560"/>
    </row>
    <row r="22" spans="3:23" s="293" customFormat="1" ht="18" customHeight="1">
      <c r="C22" s="590"/>
      <c r="D22" s="1402"/>
      <c r="E22" s="1629" t="s">
        <v>603</v>
      </c>
      <c r="F22" s="1406">
        <v>72</v>
      </c>
      <c r="G22" s="1363">
        <v>4320</v>
      </c>
      <c r="H22" s="1406">
        <v>39</v>
      </c>
      <c r="I22" s="1363">
        <v>2249</v>
      </c>
      <c r="J22" s="1364">
        <f t="shared" si="8"/>
        <v>33</v>
      </c>
      <c r="K22" s="1365">
        <f t="shared" si="8"/>
        <v>2071</v>
      </c>
      <c r="L22" s="1631">
        <v>72</v>
      </c>
      <c r="M22" s="1632">
        <v>39</v>
      </c>
      <c r="N22" s="1633">
        <f t="shared" si="9"/>
        <v>33</v>
      </c>
      <c r="O22" s="1631">
        <v>0</v>
      </c>
      <c r="P22" s="1632">
        <v>0</v>
      </c>
      <c r="Q22" s="1637">
        <f t="shared" si="10"/>
        <v>0</v>
      </c>
      <c r="R22" s="1479">
        <v>0</v>
      </c>
      <c r="S22" s="1632">
        <v>0</v>
      </c>
      <c r="T22" s="1635">
        <v>0</v>
      </c>
      <c r="U22" s="50"/>
      <c r="V22" s="447"/>
    </row>
    <row r="23" spans="3:23" s="293" customFormat="1" ht="18" customHeight="1">
      <c r="C23" s="1402"/>
      <c r="D23" s="1395"/>
      <c r="E23" s="1630" t="s">
        <v>641</v>
      </c>
      <c r="F23" s="1396">
        <v>38</v>
      </c>
      <c r="G23" s="1375">
        <v>4863</v>
      </c>
      <c r="H23" s="1396">
        <v>37</v>
      </c>
      <c r="I23" s="1375">
        <v>3466</v>
      </c>
      <c r="J23" s="1377">
        <f t="shared" si="8"/>
        <v>1</v>
      </c>
      <c r="K23" s="1378">
        <f t="shared" si="8"/>
        <v>1397</v>
      </c>
      <c r="L23" s="1454">
        <v>34</v>
      </c>
      <c r="M23" s="1455">
        <v>37</v>
      </c>
      <c r="N23" s="1634">
        <f t="shared" si="9"/>
        <v>-3</v>
      </c>
      <c r="O23" s="1454">
        <v>4</v>
      </c>
      <c r="P23" s="1455">
        <v>0</v>
      </c>
      <c r="Q23" s="1638">
        <f t="shared" si="10"/>
        <v>4</v>
      </c>
      <c r="R23" s="1457">
        <v>0</v>
      </c>
      <c r="S23" s="1455">
        <v>0</v>
      </c>
      <c r="T23" s="1379">
        <v>0</v>
      </c>
      <c r="U23" s="50"/>
      <c r="V23" s="447"/>
    </row>
    <row r="24" spans="3:23" s="293" customFormat="1" ht="18" customHeight="1">
      <c r="C24" s="304"/>
      <c r="D24" s="1404"/>
      <c r="E24" s="1630" t="s">
        <v>654</v>
      </c>
      <c r="F24" s="1396">
        <v>39</v>
      </c>
      <c r="G24" s="1375">
        <v>3937</v>
      </c>
      <c r="H24" s="1396">
        <v>25</v>
      </c>
      <c r="I24" s="1375">
        <v>2154</v>
      </c>
      <c r="J24" s="1377">
        <f t="shared" si="8"/>
        <v>14</v>
      </c>
      <c r="K24" s="1378">
        <f t="shared" si="8"/>
        <v>1783</v>
      </c>
      <c r="L24" s="1454">
        <v>35</v>
      </c>
      <c r="M24" s="1455">
        <v>24</v>
      </c>
      <c r="N24" s="1634">
        <f t="shared" si="9"/>
        <v>11</v>
      </c>
      <c r="O24" s="1454">
        <v>4</v>
      </c>
      <c r="P24" s="1455">
        <v>1</v>
      </c>
      <c r="Q24" s="1638">
        <f t="shared" si="10"/>
        <v>3</v>
      </c>
      <c r="R24" s="1457">
        <v>0</v>
      </c>
      <c r="S24" s="1455">
        <v>0</v>
      </c>
      <c r="T24" s="1379">
        <v>0</v>
      </c>
      <c r="U24" s="50"/>
      <c r="V24" s="447"/>
    </row>
    <row r="25" spans="3:23" s="293" customFormat="1" ht="18" customHeight="1" thickBot="1">
      <c r="C25" s="304"/>
      <c r="D25" s="1405"/>
      <c r="E25" s="1645" t="s">
        <v>655</v>
      </c>
      <c r="F25" s="583">
        <v>55</v>
      </c>
      <c r="G25" s="585">
        <v>6268</v>
      </c>
      <c r="H25" s="583">
        <v>23</v>
      </c>
      <c r="I25" s="585">
        <v>1146</v>
      </c>
      <c r="J25" s="1646">
        <f t="shared" si="8"/>
        <v>32</v>
      </c>
      <c r="K25" s="1647">
        <f t="shared" si="8"/>
        <v>5122</v>
      </c>
      <c r="L25" s="1648">
        <v>54</v>
      </c>
      <c r="M25" s="1649">
        <v>23</v>
      </c>
      <c r="N25" s="1650">
        <f t="shared" si="9"/>
        <v>31</v>
      </c>
      <c r="O25" s="1648">
        <v>1</v>
      </c>
      <c r="P25" s="1649">
        <v>0</v>
      </c>
      <c r="Q25" s="1651">
        <f t="shared" si="10"/>
        <v>1</v>
      </c>
      <c r="R25" s="1652">
        <v>0</v>
      </c>
      <c r="S25" s="1649">
        <v>0</v>
      </c>
      <c r="T25" s="1653">
        <v>0</v>
      </c>
      <c r="U25" s="50"/>
      <c r="V25" s="447"/>
    </row>
    <row r="26" spans="3:23" s="293" customFormat="1" ht="18" customHeight="1">
      <c r="C26" s="304"/>
      <c r="D26" s="1405"/>
      <c r="E26" s="1629" t="s">
        <v>705</v>
      </c>
      <c r="F26" s="1406">
        <v>64</v>
      </c>
      <c r="G26" s="1363">
        <v>7063</v>
      </c>
      <c r="H26" s="1406">
        <v>51</v>
      </c>
      <c r="I26" s="1363">
        <v>3791</v>
      </c>
      <c r="J26" s="1364">
        <f t="shared" si="8"/>
        <v>13</v>
      </c>
      <c r="K26" s="1365">
        <f t="shared" si="8"/>
        <v>3272</v>
      </c>
      <c r="L26" s="1631">
        <v>63</v>
      </c>
      <c r="M26" s="1632">
        <v>50</v>
      </c>
      <c r="N26" s="1633">
        <f t="shared" si="9"/>
        <v>13</v>
      </c>
      <c r="O26" s="1631">
        <v>1</v>
      </c>
      <c r="P26" s="1632">
        <v>1</v>
      </c>
      <c r="Q26" s="1637">
        <f t="shared" si="10"/>
        <v>0</v>
      </c>
      <c r="R26" s="1479">
        <v>0</v>
      </c>
      <c r="S26" s="1632">
        <v>0</v>
      </c>
      <c r="T26" s="1635">
        <v>0</v>
      </c>
      <c r="U26" s="50"/>
      <c r="V26" s="447"/>
    </row>
    <row r="27" spans="3:23" s="293" customFormat="1" ht="18" customHeight="1">
      <c r="C27" s="304"/>
      <c r="D27" s="1405"/>
      <c r="E27" s="1630" t="s">
        <v>723</v>
      </c>
      <c r="F27" s="1396">
        <v>57</v>
      </c>
      <c r="G27" s="1375">
        <v>5095</v>
      </c>
      <c r="H27" s="1396">
        <v>25</v>
      </c>
      <c r="I27" s="1375">
        <v>1822</v>
      </c>
      <c r="J27" s="1377">
        <f t="shared" si="8"/>
        <v>32</v>
      </c>
      <c r="K27" s="1378">
        <f t="shared" si="8"/>
        <v>3273</v>
      </c>
      <c r="L27" s="1454">
        <v>53</v>
      </c>
      <c r="M27" s="1455">
        <v>25</v>
      </c>
      <c r="N27" s="1634">
        <f t="shared" si="9"/>
        <v>28</v>
      </c>
      <c r="O27" s="1454">
        <v>4</v>
      </c>
      <c r="P27" s="1455">
        <v>0</v>
      </c>
      <c r="Q27" s="1638">
        <f t="shared" si="10"/>
        <v>4</v>
      </c>
      <c r="R27" s="1457">
        <v>0</v>
      </c>
      <c r="S27" s="1455">
        <v>0</v>
      </c>
      <c r="T27" s="1379">
        <v>0</v>
      </c>
      <c r="U27" s="50"/>
      <c r="V27" s="447"/>
    </row>
    <row r="28" spans="3:23" s="293" customFormat="1" ht="18" customHeight="1">
      <c r="C28" s="304"/>
      <c r="D28" s="1405"/>
      <c r="E28" s="1630" t="s">
        <v>724</v>
      </c>
      <c r="F28" s="1396">
        <v>52</v>
      </c>
      <c r="G28" s="1375">
        <v>3861</v>
      </c>
      <c r="H28" s="1396">
        <v>29</v>
      </c>
      <c r="I28" s="1375">
        <v>5070</v>
      </c>
      <c r="J28" s="1377">
        <f t="shared" si="8"/>
        <v>23</v>
      </c>
      <c r="K28" s="1378">
        <f>SUM(G28-I28)</f>
        <v>-1209</v>
      </c>
      <c r="L28" s="1454">
        <v>51</v>
      </c>
      <c r="M28" s="1455">
        <v>28</v>
      </c>
      <c r="N28" s="1634">
        <f t="shared" si="9"/>
        <v>23</v>
      </c>
      <c r="O28" s="1454">
        <v>1</v>
      </c>
      <c r="P28" s="1455">
        <v>1</v>
      </c>
      <c r="Q28" s="1638">
        <f t="shared" si="10"/>
        <v>0</v>
      </c>
      <c r="R28" s="1457">
        <v>0</v>
      </c>
      <c r="S28" s="1455">
        <v>0</v>
      </c>
      <c r="T28" s="1379">
        <v>0</v>
      </c>
      <c r="U28" s="50"/>
      <c r="V28" s="447"/>
    </row>
    <row r="29" spans="3:23" s="293" customFormat="1" ht="18" customHeight="1" thickBot="1">
      <c r="C29" s="304"/>
      <c r="D29" s="1405"/>
      <c r="E29" s="1645" t="s">
        <v>725</v>
      </c>
      <c r="F29" s="583">
        <v>49</v>
      </c>
      <c r="G29" s="585">
        <v>3024</v>
      </c>
      <c r="H29" s="583">
        <v>34</v>
      </c>
      <c r="I29" s="585">
        <v>1974</v>
      </c>
      <c r="J29" s="1646">
        <f t="shared" si="8"/>
        <v>15</v>
      </c>
      <c r="K29" s="1647">
        <f>SUM(G29-I29)</f>
        <v>1050</v>
      </c>
      <c r="L29" s="1648">
        <v>48</v>
      </c>
      <c r="M29" s="1649">
        <v>34</v>
      </c>
      <c r="N29" s="1650">
        <f t="shared" si="9"/>
        <v>14</v>
      </c>
      <c r="O29" s="1648">
        <v>1</v>
      </c>
      <c r="P29" s="1649">
        <v>0</v>
      </c>
      <c r="Q29" s="1651">
        <f t="shared" si="10"/>
        <v>1</v>
      </c>
      <c r="R29" s="1652">
        <v>0</v>
      </c>
      <c r="S29" s="1649">
        <v>0</v>
      </c>
      <c r="T29" s="1653">
        <v>0</v>
      </c>
      <c r="U29" s="50"/>
      <c r="V29" s="447"/>
    </row>
    <row r="30" spans="3:23" s="293" customFormat="1" ht="18" customHeight="1">
      <c r="C30" s="304"/>
      <c r="D30" s="1405"/>
      <c r="E30" s="1629" t="s">
        <v>746</v>
      </c>
      <c r="F30" s="1406">
        <v>44</v>
      </c>
      <c r="G30" s="1363">
        <v>3911</v>
      </c>
      <c r="H30" s="1406">
        <v>40</v>
      </c>
      <c r="I30" s="1363">
        <v>3455</v>
      </c>
      <c r="J30" s="1364">
        <f t="shared" si="8"/>
        <v>4</v>
      </c>
      <c r="K30" s="1365">
        <f>SUM(G30-I30)</f>
        <v>456</v>
      </c>
      <c r="L30" s="1631">
        <v>40</v>
      </c>
      <c r="M30" s="1632">
        <v>36</v>
      </c>
      <c r="N30" s="1633">
        <f t="shared" si="9"/>
        <v>4</v>
      </c>
      <c r="O30" s="1631">
        <v>4</v>
      </c>
      <c r="P30" s="1632">
        <v>4</v>
      </c>
      <c r="Q30" s="1637">
        <f t="shared" si="10"/>
        <v>0</v>
      </c>
      <c r="R30" s="1479">
        <v>0</v>
      </c>
      <c r="S30" s="1632">
        <v>0</v>
      </c>
      <c r="T30" s="1635">
        <v>0</v>
      </c>
      <c r="U30" s="50"/>
      <c r="V30" s="447"/>
    </row>
    <row r="31" spans="3:23" s="293" customFormat="1" ht="18" customHeight="1">
      <c r="C31" s="304"/>
      <c r="D31" s="1405"/>
      <c r="E31" s="1630" t="s">
        <v>747</v>
      </c>
      <c r="F31" s="1396">
        <v>48</v>
      </c>
      <c r="G31" s="1375">
        <v>4902</v>
      </c>
      <c r="H31" s="1396">
        <v>29</v>
      </c>
      <c r="I31" s="1375">
        <v>1772</v>
      </c>
      <c r="J31" s="1377">
        <f t="shared" si="8"/>
        <v>19</v>
      </c>
      <c r="K31" s="1378">
        <f>SUM(G31-I31)</f>
        <v>3130</v>
      </c>
      <c r="L31" s="1454">
        <v>42</v>
      </c>
      <c r="M31" s="1455">
        <v>27</v>
      </c>
      <c r="N31" s="1634">
        <f t="shared" si="9"/>
        <v>15</v>
      </c>
      <c r="O31" s="1454">
        <v>6</v>
      </c>
      <c r="P31" s="1455">
        <v>2</v>
      </c>
      <c r="Q31" s="1638">
        <f t="shared" si="10"/>
        <v>4</v>
      </c>
      <c r="R31" s="1457">
        <v>0</v>
      </c>
      <c r="S31" s="1455">
        <v>0</v>
      </c>
      <c r="T31" s="1379">
        <v>0</v>
      </c>
      <c r="U31" s="50"/>
      <c r="V31" s="447"/>
    </row>
    <row r="32" spans="3:23" s="293" customFormat="1" ht="18" customHeight="1">
      <c r="C32" s="304"/>
      <c r="D32" s="1405"/>
      <c r="E32" s="1630" t="s">
        <v>748</v>
      </c>
      <c r="F32" s="1396">
        <v>50</v>
      </c>
      <c r="G32" s="1375">
        <v>3209</v>
      </c>
      <c r="H32" s="1396">
        <f>SUM(M32,P32,S32)</f>
        <v>24</v>
      </c>
      <c r="I32" s="1375">
        <v>2563</v>
      </c>
      <c r="J32" s="1377">
        <f>SUM(F32-H32)</f>
        <v>26</v>
      </c>
      <c r="K32" s="1378">
        <f>SUM(G32-I32)</f>
        <v>646</v>
      </c>
      <c r="L32" s="1454">
        <v>47</v>
      </c>
      <c r="M32" s="1455">
        <v>22</v>
      </c>
      <c r="N32" s="1634">
        <f t="shared" si="9"/>
        <v>25</v>
      </c>
      <c r="O32" s="1454">
        <v>3</v>
      </c>
      <c r="P32" s="1455">
        <v>2</v>
      </c>
      <c r="Q32" s="1638">
        <f t="shared" si="10"/>
        <v>1</v>
      </c>
      <c r="R32" s="1457">
        <v>0</v>
      </c>
      <c r="S32" s="1455">
        <v>0</v>
      </c>
      <c r="T32" s="1379">
        <v>0</v>
      </c>
      <c r="U32" s="50"/>
      <c r="V32" s="447"/>
    </row>
    <row r="33" spans="3:22" s="293" customFormat="1" ht="18" customHeight="1" thickBot="1">
      <c r="C33" s="304"/>
      <c r="D33" s="1405"/>
      <c r="E33" s="1645" t="s">
        <v>749</v>
      </c>
      <c r="F33" s="583">
        <v>36</v>
      </c>
      <c r="G33" s="585">
        <v>5533</v>
      </c>
      <c r="H33" s="583">
        <f t="shared" ref="H33:H34" si="11">SUM(M33,P33,S33)</f>
        <v>21</v>
      </c>
      <c r="I33" s="585">
        <v>1208</v>
      </c>
      <c r="J33" s="1646">
        <f t="shared" ref="J33:J34" si="12">SUM(F33-H33)</f>
        <v>15</v>
      </c>
      <c r="K33" s="1647">
        <f t="shared" ref="K33:K34" si="13">SUM(G33-I33)</f>
        <v>4325</v>
      </c>
      <c r="L33" s="1648">
        <v>29</v>
      </c>
      <c r="M33" s="1649">
        <v>21</v>
      </c>
      <c r="N33" s="1650">
        <f t="shared" si="9"/>
        <v>8</v>
      </c>
      <c r="O33" s="1648">
        <v>7</v>
      </c>
      <c r="P33" s="1649">
        <v>0</v>
      </c>
      <c r="Q33" s="1651">
        <f t="shared" si="10"/>
        <v>7</v>
      </c>
      <c r="R33" s="1652">
        <v>0</v>
      </c>
      <c r="S33" s="1649">
        <v>0</v>
      </c>
      <c r="T33" s="1653">
        <v>0</v>
      </c>
      <c r="U33" s="50"/>
      <c r="V33" s="447"/>
    </row>
    <row r="34" spans="3:22" s="293" customFormat="1" ht="18" customHeight="1" thickBot="1">
      <c r="C34" s="304"/>
      <c r="D34" s="1405"/>
      <c r="E34" s="1629" t="s">
        <v>809</v>
      </c>
      <c r="F34" s="1406">
        <v>11</v>
      </c>
      <c r="G34" s="1363">
        <v>1169</v>
      </c>
      <c r="H34" s="1406">
        <f t="shared" si="11"/>
        <v>14</v>
      </c>
      <c r="I34" s="1363">
        <v>953</v>
      </c>
      <c r="J34" s="1364">
        <f t="shared" si="12"/>
        <v>-3</v>
      </c>
      <c r="K34" s="1365">
        <f t="shared" si="13"/>
        <v>216</v>
      </c>
      <c r="L34" s="1631">
        <v>10</v>
      </c>
      <c r="M34" s="1632">
        <v>13</v>
      </c>
      <c r="N34" s="1633">
        <f t="shared" si="9"/>
        <v>-3</v>
      </c>
      <c r="O34" s="1631">
        <v>1</v>
      </c>
      <c r="P34" s="1632">
        <v>1</v>
      </c>
      <c r="Q34" s="1637">
        <f t="shared" si="10"/>
        <v>0</v>
      </c>
      <c r="R34" s="1479">
        <v>0</v>
      </c>
      <c r="S34" s="1632">
        <v>0</v>
      </c>
      <c r="T34" s="1635">
        <v>0</v>
      </c>
      <c r="U34" s="50"/>
      <c r="V34" s="447"/>
    </row>
    <row r="35" spans="3:22" s="293" customFormat="1" ht="18" customHeight="1" thickBot="1">
      <c r="C35" s="304"/>
      <c r="D35" s="1405"/>
      <c r="E35" s="1630" t="s">
        <v>817</v>
      </c>
      <c r="F35" s="641">
        <v>26</v>
      </c>
      <c r="G35" s="320">
        <v>2797</v>
      </c>
      <c r="H35" s="641"/>
      <c r="I35" s="320"/>
      <c r="J35" s="1364">
        <f t="shared" ref="J35:J36" si="14">SUM(F35-H35)</f>
        <v>26</v>
      </c>
      <c r="K35" s="1365">
        <f t="shared" ref="K35:K36" si="15">SUM(G35-I35)</f>
        <v>2797</v>
      </c>
      <c r="L35" s="2255">
        <v>26</v>
      </c>
      <c r="M35" s="2256"/>
      <c r="N35" s="1633">
        <f t="shared" si="9"/>
        <v>26</v>
      </c>
      <c r="O35" s="2255">
        <v>0</v>
      </c>
      <c r="P35" s="2257"/>
      <c r="Q35" s="1637">
        <f t="shared" si="10"/>
        <v>0</v>
      </c>
      <c r="R35" s="590">
        <v>0</v>
      </c>
      <c r="S35" s="2257"/>
      <c r="T35" s="1635">
        <v>0</v>
      </c>
      <c r="U35" s="50"/>
      <c r="V35" s="447"/>
    </row>
    <row r="36" spans="3:22" s="293" customFormat="1" ht="18" customHeight="1" thickBot="1">
      <c r="C36" s="304"/>
      <c r="D36" s="1405"/>
      <c r="E36" s="1630" t="s">
        <v>797</v>
      </c>
      <c r="F36" s="641">
        <v>10</v>
      </c>
      <c r="G36" s="320">
        <v>502</v>
      </c>
      <c r="H36" s="641"/>
      <c r="I36" s="320"/>
      <c r="J36" s="1364">
        <f t="shared" si="14"/>
        <v>10</v>
      </c>
      <c r="K36" s="1365">
        <f t="shared" si="15"/>
        <v>502</v>
      </c>
      <c r="L36" s="2255">
        <v>10</v>
      </c>
      <c r="M36" s="2256"/>
      <c r="N36" s="1633">
        <f t="shared" si="9"/>
        <v>10</v>
      </c>
      <c r="O36" s="2255">
        <v>0</v>
      </c>
      <c r="P36" s="2257"/>
      <c r="Q36" s="1637">
        <f t="shared" si="10"/>
        <v>0</v>
      </c>
      <c r="R36" s="590">
        <v>0</v>
      </c>
      <c r="S36" s="2257"/>
      <c r="T36" s="1635">
        <v>0</v>
      </c>
      <c r="U36" s="50"/>
      <c r="V36" s="447"/>
    </row>
    <row r="37" spans="3:22" s="293" customFormat="1" ht="4.7" customHeight="1" thickBot="1">
      <c r="C37" s="603"/>
      <c r="E37" s="2265"/>
      <c r="F37" s="2266"/>
      <c r="G37" s="2267"/>
      <c r="H37" s="2266"/>
      <c r="I37" s="2267"/>
      <c r="J37" s="2268"/>
      <c r="K37" s="2269"/>
      <c r="L37" s="2270"/>
      <c r="M37" s="2271"/>
      <c r="N37" s="2272"/>
      <c r="O37" s="2270"/>
      <c r="P37" s="2273"/>
      <c r="Q37" s="2274"/>
      <c r="R37" s="2270"/>
      <c r="S37" s="2273"/>
      <c r="T37" s="2274"/>
      <c r="U37" s="23"/>
      <c r="V37" s="364"/>
    </row>
    <row r="38" spans="3:22" ht="12.2" customHeight="1">
      <c r="E38" s="1351" t="s">
        <v>313</v>
      </c>
      <c r="S38" s="293"/>
      <c r="U38" s="3"/>
      <c r="V38" s="440"/>
    </row>
    <row r="39" spans="3:22" ht="11.25" customHeight="1">
      <c r="C39" s="1351"/>
      <c r="F39" s="531"/>
      <c r="G39" s="531"/>
      <c r="H39" s="531"/>
      <c r="I39" s="531"/>
      <c r="J39" s="531"/>
      <c r="K39" s="531"/>
      <c r="L39" s="531"/>
      <c r="M39" s="531"/>
      <c r="N39" s="531"/>
      <c r="O39" s="531"/>
      <c r="P39" s="531"/>
      <c r="Q39" s="531"/>
      <c r="R39" s="531"/>
      <c r="S39" s="531"/>
      <c r="T39" s="531"/>
      <c r="U39" s="3"/>
      <c r="V39" s="440"/>
    </row>
    <row r="40" spans="3:22" ht="11.25" customHeight="1">
      <c r="C40" s="1351"/>
      <c r="F40" s="531"/>
      <c r="G40" s="531"/>
      <c r="H40" s="531"/>
      <c r="I40" s="531"/>
      <c r="J40" s="531"/>
      <c r="K40" s="531"/>
      <c r="L40" s="531"/>
      <c r="M40" s="531"/>
      <c r="N40" s="531"/>
      <c r="O40" s="531"/>
      <c r="P40" s="531"/>
      <c r="Q40" s="531"/>
      <c r="R40" s="531"/>
      <c r="S40" s="531"/>
      <c r="T40" s="531"/>
      <c r="U40" s="3"/>
      <c r="V40" s="440"/>
    </row>
    <row r="41" spans="3:22" ht="11.25" customHeight="1">
      <c r="C41" s="1351"/>
      <c r="F41" s="531"/>
      <c r="G41" s="531"/>
      <c r="H41" s="531"/>
      <c r="I41" s="531"/>
      <c r="J41" s="531"/>
      <c r="K41" s="531"/>
      <c r="L41" s="531"/>
      <c r="M41" s="531"/>
      <c r="N41" s="531"/>
      <c r="O41" s="531"/>
      <c r="P41" s="531"/>
      <c r="Q41" s="531"/>
      <c r="R41" s="531"/>
      <c r="S41" s="531"/>
      <c r="T41" s="531"/>
      <c r="U41" s="3"/>
      <c r="V41" s="440"/>
    </row>
    <row r="42" spans="3:22" ht="11.25" customHeight="1">
      <c r="C42" s="1351"/>
      <c r="F42" s="531"/>
      <c r="G42" s="531"/>
      <c r="H42" s="531"/>
      <c r="I42" s="531"/>
      <c r="J42" s="531"/>
      <c r="K42" s="531"/>
      <c r="L42" s="531"/>
      <c r="M42" s="531"/>
      <c r="N42" s="531"/>
      <c r="O42" s="531"/>
      <c r="P42" s="531"/>
      <c r="Q42" s="531"/>
      <c r="R42" s="531"/>
      <c r="S42" s="531"/>
      <c r="T42" s="531"/>
      <c r="U42" s="3"/>
      <c r="V42" s="440"/>
    </row>
    <row r="43" spans="3:22" ht="16.5" customHeight="1" thickBot="1">
      <c r="C43" s="1351"/>
      <c r="D43" s="531"/>
      <c r="E43" s="531"/>
      <c r="F43" s="531"/>
      <c r="G43" s="531"/>
      <c r="H43" s="531"/>
      <c r="I43" s="531"/>
      <c r="J43" s="531"/>
      <c r="K43" s="531"/>
      <c r="L43" s="531"/>
      <c r="M43" s="531"/>
      <c r="N43" s="531"/>
      <c r="O43" s="531"/>
      <c r="P43" s="531"/>
      <c r="Q43" s="531"/>
      <c r="R43" s="531"/>
      <c r="S43" s="531"/>
      <c r="T43" s="531"/>
      <c r="U43" s="3"/>
      <c r="V43" s="440"/>
    </row>
    <row r="44" spans="3:22" ht="21.2" customHeight="1">
      <c r="C44" s="1338" t="s">
        <v>470</v>
      </c>
      <c r="E44" s="4952" t="s">
        <v>48</v>
      </c>
      <c r="F44" s="4953"/>
      <c r="G44" s="4953"/>
      <c r="H44" s="4953"/>
      <c r="I44" s="4953"/>
      <c r="J44" s="4953"/>
      <c r="K44" s="4953"/>
      <c r="L44" s="4953"/>
      <c r="M44" s="4953"/>
      <c r="N44" s="4953"/>
      <c r="O44" s="4953"/>
      <c r="P44" s="4953"/>
      <c r="Q44" s="4953"/>
      <c r="R44" s="4954"/>
      <c r="S44" s="1339"/>
      <c r="T44" s="293"/>
    </row>
    <row r="45" spans="3:22" ht="18" customHeight="1" thickBot="1">
      <c r="E45" s="4949" t="s">
        <v>471</v>
      </c>
      <c r="F45" s="4950"/>
      <c r="G45" s="4950"/>
      <c r="H45" s="4950"/>
      <c r="I45" s="4950"/>
      <c r="J45" s="4950"/>
      <c r="K45" s="4950"/>
      <c r="L45" s="4950"/>
      <c r="M45" s="4950"/>
      <c r="N45" s="4950"/>
      <c r="O45" s="4950"/>
      <c r="P45" s="4950"/>
      <c r="Q45" s="4950"/>
      <c r="R45" s="4951"/>
    </row>
    <row r="46" spans="3:22" ht="9" customHeight="1" thickBot="1">
      <c r="C46" s="1352"/>
      <c r="D46" s="1341"/>
      <c r="J46" s="336"/>
      <c r="K46" s="1344"/>
      <c r="L46" s="1344"/>
      <c r="M46" s="1344"/>
      <c r="N46" s="1344"/>
      <c r="O46" s="1344"/>
      <c r="P46" s="1344"/>
      <c r="Q46" s="1344"/>
      <c r="R46" s="1344"/>
      <c r="S46" s="1344"/>
      <c r="T46" s="1344"/>
      <c r="U46" s="23"/>
      <c r="V46" s="364"/>
    </row>
    <row r="47" spans="3:22" ht="37.5" customHeight="1" thickBot="1">
      <c r="E47" s="477" t="s">
        <v>461</v>
      </c>
      <c r="F47" s="4964" t="s">
        <v>462</v>
      </c>
      <c r="G47" s="4965"/>
      <c r="H47" s="4964" t="s">
        <v>463</v>
      </c>
      <c r="I47" s="4965"/>
      <c r="J47" s="4972" t="s">
        <v>161</v>
      </c>
      <c r="K47" s="4965"/>
      <c r="L47" s="4973" t="s">
        <v>305</v>
      </c>
      <c r="M47" s="4750"/>
      <c r="N47" s="4751"/>
      <c r="O47" s="4973" t="s">
        <v>306</v>
      </c>
      <c r="P47" s="4657"/>
      <c r="Q47" s="4658"/>
      <c r="R47" s="4973" t="s">
        <v>307</v>
      </c>
      <c r="S47" s="4657"/>
      <c r="T47" s="4658"/>
      <c r="U47" s="5"/>
      <c r="V47" s="1293"/>
    </row>
    <row r="48" spans="3:22" ht="34.5" customHeight="1" thickBot="1">
      <c r="E48" s="1346"/>
      <c r="F48" s="1353" t="s">
        <v>308</v>
      </c>
      <c r="G48" s="1354" t="s">
        <v>309</v>
      </c>
      <c r="H48" s="1343" t="s">
        <v>308</v>
      </c>
      <c r="I48" s="1345" t="s">
        <v>309</v>
      </c>
      <c r="J48" s="1355" t="s">
        <v>308</v>
      </c>
      <c r="K48" s="1678" t="s">
        <v>309</v>
      </c>
      <c r="L48" s="1347" t="s">
        <v>464</v>
      </c>
      <c r="M48" s="1348" t="s">
        <v>538</v>
      </c>
      <c r="N48" s="491" t="s">
        <v>171</v>
      </c>
      <c r="O48" s="1347" t="s">
        <v>464</v>
      </c>
      <c r="P48" s="1348" t="s">
        <v>538</v>
      </c>
      <c r="Q48" s="491" t="s">
        <v>171</v>
      </c>
      <c r="R48" s="1347" t="s">
        <v>464</v>
      </c>
      <c r="S48" s="1348" t="s">
        <v>538</v>
      </c>
      <c r="T48" s="491" t="s">
        <v>171</v>
      </c>
      <c r="U48" s="440"/>
      <c r="V48" s="440"/>
    </row>
    <row r="49" spans="3:20" ht="16.5" customHeight="1">
      <c r="C49" s="1359"/>
      <c r="D49" s="333"/>
      <c r="E49" s="738">
        <v>2001</v>
      </c>
      <c r="F49" s="1406" t="s">
        <v>148</v>
      </c>
      <c r="G49" s="1363" t="s">
        <v>148</v>
      </c>
      <c r="H49" s="1406" t="s">
        <v>148</v>
      </c>
      <c r="I49" s="1467" t="s">
        <v>148</v>
      </c>
      <c r="J49" s="1364" t="s">
        <v>148</v>
      </c>
      <c r="K49" s="1682" t="s">
        <v>148</v>
      </c>
      <c r="L49" s="1677" t="s">
        <v>148</v>
      </c>
      <c r="M49" s="1407" t="s">
        <v>148</v>
      </c>
      <c r="N49" s="1408" t="s">
        <v>148</v>
      </c>
      <c r="O49" s="1409" t="s">
        <v>148</v>
      </c>
      <c r="P49" s="1410" t="s">
        <v>148</v>
      </c>
      <c r="Q49" s="1411" t="s">
        <v>148</v>
      </c>
      <c r="R49" s="1409" t="s">
        <v>148</v>
      </c>
      <c r="S49" s="1412" t="s">
        <v>148</v>
      </c>
      <c r="T49" s="1411" t="s">
        <v>148</v>
      </c>
    </row>
    <row r="50" spans="3:20" ht="16.5" customHeight="1">
      <c r="C50" s="1359"/>
      <c r="D50" s="333"/>
      <c r="E50" s="469">
        <v>2002</v>
      </c>
      <c r="F50" s="1413">
        <v>-10</v>
      </c>
      <c r="G50" s="1414">
        <v>-31.294478812968038</v>
      </c>
      <c r="H50" s="1413">
        <v>-10.909090909090907</v>
      </c>
      <c r="I50" s="1679">
        <v>-36.423598387687797</v>
      </c>
      <c r="J50" s="1415">
        <v>-8</v>
      </c>
      <c r="K50" s="1683">
        <v>-14.907317073170731</v>
      </c>
      <c r="L50" s="1612">
        <v>-9.2105263157894655</v>
      </c>
      <c r="M50" s="977">
        <v>-10.191082802547768</v>
      </c>
      <c r="N50" s="1417">
        <v>-7.0422535211267672</v>
      </c>
      <c r="O50" s="960">
        <v>-18.181818181818173</v>
      </c>
      <c r="P50" s="977">
        <v>-25</v>
      </c>
      <c r="Q50" s="1417">
        <v>0</v>
      </c>
      <c r="R50" s="960">
        <v>-100</v>
      </c>
      <c r="S50" s="978">
        <v>0</v>
      </c>
      <c r="T50" s="1417">
        <v>-100</v>
      </c>
    </row>
    <row r="51" spans="3:20" ht="16.5" customHeight="1">
      <c r="C51" s="1359"/>
      <c r="D51" s="333"/>
      <c r="E51" s="469">
        <v>2003</v>
      </c>
      <c r="F51" s="1413">
        <v>16.666666666666671</v>
      </c>
      <c r="G51" s="1414">
        <v>84.029517297407097</v>
      </c>
      <c r="H51" s="1413">
        <v>-15.646258503401356</v>
      </c>
      <c r="I51" s="1679">
        <v>37.646493756003849</v>
      </c>
      <c r="J51" s="1415">
        <v>85.507246376811594</v>
      </c>
      <c r="K51" s="1683">
        <v>194.74891080027515</v>
      </c>
      <c r="L51" s="1612">
        <v>11.594202898550733</v>
      </c>
      <c r="M51" s="978">
        <v>-17.730496453900713</v>
      </c>
      <c r="N51" s="1417">
        <v>74.242424242424249</v>
      </c>
      <c r="O51" s="960">
        <v>133.33333333333334</v>
      </c>
      <c r="P51" s="977">
        <v>16.666666666666671</v>
      </c>
      <c r="Q51" s="1417">
        <v>366.66666666666669</v>
      </c>
      <c r="R51" s="960">
        <v>0</v>
      </c>
      <c r="S51" s="977">
        <v>0</v>
      </c>
      <c r="T51" s="1417">
        <v>0</v>
      </c>
    </row>
    <row r="52" spans="3:20" ht="16.5" customHeight="1">
      <c r="C52" s="1359"/>
      <c r="D52" s="333"/>
      <c r="E52" s="469">
        <v>2004</v>
      </c>
      <c r="F52" s="1413">
        <v>2.3809523809523796</v>
      </c>
      <c r="G52" s="1414">
        <v>-12.095795166096451</v>
      </c>
      <c r="H52" s="1413">
        <v>-10.483870967741936</v>
      </c>
      <c r="I52" s="1679">
        <v>-49.668504431572337</v>
      </c>
      <c r="J52" s="1415">
        <v>14.84375</v>
      </c>
      <c r="K52" s="1683">
        <v>29.788392718219995</v>
      </c>
      <c r="L52" s="1612">
        <v>7.3593073593073655</v>
      </c>
      <c r="M52" s="977">
        <v>-6.0344827586206833</v>
      </c>
      <c r="N52" s="1417">
        <v>20.869565217391298</v>
      </c>
      <c r="O52" s="960">
        <v>-52.380952380952387</v>
      </c>
      <c r="P52" s="977">
        <v>-71.428571428571431</v>
      </c>
      <c r="Q52" s="1417">
        <v>-42.857142857142861</v>
      </c>
      <c r="R52" s="960">
        <v>0</v>
      </c>
      <c r="S52" s="977">
        <v>-100</v>
      </c>
      <c r="T52" s="1417">
        <v>-100</v>
      </c>
    </row>
    <row r="53" spans="3:20" ht="16.5" customHeight="1">
      <c r="C53" s="1359"/>
      <c r="D53" s="333"/>
      <c r="E53" s="470" t="s">
        <v>298</v>
      </c>
      <c r="F53" s="1413">
        <v>-8.5271317829457445</v>
      </c>
      <c r="G53" s="1414">
        <v>-0.5858966310943714</v>
      </c>
      <c r="H53" s="1413">
        <v>26.126126126126124</v>
      </c>
      <c r="I53" s="1679">
        <v>91.444814198557964</v>
      </c>
      <c r="J53" s="1415">
        <v>-34.693877551020407</v>
      </c>
      <c r="K53" s="1683">
        <v>-40.370436971767667</v>
      </c>
      <c r="L53" s="1612">
        <v>-9.6774193548387188</v>
      </c>
      <c r="M53" s="977">
        <v>22.935779816513758</v>
      </c>
      <c r="N53" s="1417">
        <v>-35.251798561151077</v>
      </c>
      <c r="O53" s="960">
        <v>20</v>
      </c>
      <c r="P53" s="977">
        <v>200</v>
      </c>
      <c r="Q53" s="1417">
        <v>-25</v>
      </c>
      <c r="R53" s="960">
        <v>0</v>
      </c>
      <c r="S53" s="978">
        <v>0</v>
      </c>
      <c r="T53" s="1417">
        <v>0</v>
      </c>
    </row>
    <row r="54" spans="3:20" ht="16.5" customHeight="1">
      <c r="C54" s="1359"/>
      <c r="D54" s="333"/>
      <c r="E54" s="737" t="s">
        <v>422</v>
      </c>
      <c r="F54" s="1418">
        <v>19.491525423728802</v>
      </c>
      <c r="G54" s="1419">
        <v>17.739423279309619</v>
      </c>
      <c r="H54" s="1418">
        <v>6.4285714285714306</v>
      </c>
      <c r="I54" s="1680">
        <v>-30.506264938074892</v>
      </c>
      <c r="J54" s="1420">
        <v>38.541666666666686</v>
      </c>
      <c r="K54" s="1684">
        <v>84.700442299959775</v>
      </c>
      <c r="L54" s="982">
        <v>22.767857142857139</v>
      </c>
      <c r="M54" s="978">
        <v>10.447761194029852</v>
      </c>
      <c r="N54" s="1422">
        <v>41.111111111111114</v>
      </c>
      <c r="O54" s="979">
        <v>-41.666666666666664</v>
      </c>
      <c r="P54" s="978">
        <v>-83.333333333333343</v>
      </c>
      <c r="Q54" s="1422">
        <v>0</v>
      </c>
      <c r="R54" s="979">
        <v>0</v>
      </c>
      <c r="S54" s="978">
        <v>0</v>
      </c>
      <c r="T54" s="1422">
        <v>0</v>
      </c>
    </row>
    <row r="55" spans="3:20" ht="16.5" customHeight="1">
      <c r="C55" s="1359"/>
      <c r="D55" s="333"/>
      <c r="E55" s="470" t="s">
        <v>525</v>
      </c>
      <c r="F55" s="1418">
        <v>-16.666666666666657</v>
      </c>
      <c r="G55" s="1419">
        <v>-26.797525832171331</v>
      </c>
      <c r="H55" s="1418">
        <v>-7.3825503355704711</v>
      </c>
      <c r="I55" s="1680">
        <v>-3.7206878582595095</v>
      </c>
      <c r="J55" s="1420">
        <v>-27.067669172932327</v>
      </c>
      <c r="K55" s="1684">
        <v>-38.848372700555132</v>
      </c>
      <c r="L55" s="1657">
        <v>-17.454545454545453</v>
      </c>
      <c r="M55" s="978">
        <v>-9.4594594594594668</v>
      </c>
      <c r="N55" s="1424">
        <v>-26.771653543307082</v>
      </c>
      <c r="O55" s="1423">
        <v>14.285714285714278</v>
      </c>
      <c r="P55" s="978">
        <v>300</v>
      </c>
      <c r="Q55" s="1424">
        <v>-33.333333333333343</v>
      </c>
      <c r="R55" s="1423">
        <v>0</v>
      </c>
      <c r="S55" s="978">
        <v>0</v>
      </c>
      <c r="T55" s="1424">
        <v>0</v>
      </c>
    </row>
    <row r="56" spans="3:20" ht="18" customHeight="1">
      <c r="C56" s="1359"/>
      <c r="D56" s="333"/>
      <c r="E56" s="737" t="s">
        <v>249</v>
      </c>
      <c r="F56" s="1418">
        <v>-8.5106382978723474</v>
      </c>
      <c r="G56" s="1419">
        <v>4.4251245482074921</v>
      </c>
      <c r="H56" s="1418">
        <v>-5.7971014492753596</v>
      </c>
      <c r="I56" s="1680">
        <v>28.263693440138553</v>
      </c>
      <c r="J56" s="1420">
        <v>-12.371134020618555</v>
      </c>
      <c r="K56" s="1684">
        <v>-15.174439302242789</v>
      </c>
      <c r="L56" s="1657">
        <v>-10.572687224669608</v>
      </c>
      <c r="M56" s="978">
        <v>-7.4626865671641838</v>
      </c>
      <c r="N56" s="1424">
        <v>-15.053763440860209</v>
      </c>
      <c r="O56" s="1423">
        <v>50</v>
      </c>
      <c r="P56" s="978">
        <v>50</v>
      </c>
      <c r="Q56" s="1424">
        <v>50</v>
      </c>
      <c r="R56" s="1423">
        <v>0</v>
      </c>
      <c r="S56" s="978">
        <v>0</v>
      </c>
      <c r="T56" s="1424">
        <v>0</v>
      </c>
    </row>
    <row r="57" spans="3:20" ht="18" customHeight="1">
      <c r="C57" s="1359"/>
      <c r="D57" s="333"/>
      <c r="E57" s="735" t="s">
        <v>638</v>
      </c>
      <c r="F57" s="1418">
        <f t="shared" ref="F57:Q57" si="16">SUM(F15/F14)*100-100</f>
        <v>11.162790697674424</v>
      </c>
      <c r="G57" s="1425">
        <f t="shared" si="16"/>
        <v>22.806361085126284</v>
      </c>
      <c r="H57" s="1418">
        <f t="shared" si="16"/>
        <v>-8.461538461538467</v>
      </c>
      <c r="I57" s="1681">
        <f t="shared" si="16"/>
        <v>-8.954342138577104</v>
      </c>
      <c r="J57" s="1686">
        <f t="shared" si="16"/>
        <v>41.176470588235304</v>
      </c>
      <c r="K57" s="1685">
        <f t="shared" si="16"/>
        <v>62.291469940195157</v>
      </c>
      <c r="L57" s="1657">
        <f t="shared" si="16"/>
        <v>9.3596059113300498</v>
      </c>
      <c r="M57" s="978">
        <f t="shared" si="16"/>
        <v>-10.483870967741936</v>
      </c>
      <c r="N57" s="1424">
        <f t="shared" si="16"/>
        <v>40.506329113924039</v>
      </c>
      <c r="O57" s="1423">
        <f t="shared" si="16"/>
        <v>41.666666666666686</v>
      </c>
      <c r="P57" s="978">
        <f t="shared" si="16"/>
        <v>33.333333333333314</v>
      </c>
      <c r="Q57" s="1424">
        <f t="shared" si="16"/>
        <v>50</v>
      </c>
      <c r="R57" s="1423">
        <v>0</v>
      </c>
      <c r="S57" s="978">
        <v>0</v>
      </c>
      <c r="T57" s="1424">
        <v>0</v>
      </c>
    </row>
    <row r="58" spans="3:20" ht="18" customHeight="1">
      <c r="C58" s="1359"/>
      <c r="D58" s="333"/>
      <c r="E58" s="735" t="s">
        <v>697</v>
      </c>
      <c r="F58" s="1418">
        <f t="shared" ref="F58:Q59" si="17">SUM(F16/F15)*100-100</f>
        <v>-14.644351464435147</v>
      </c>
      <c r="G58" s="1425">
        <f t="shared" si="17"/>
        <v>-26.157830591102979</v>
      </c>
      <c r="H58" s="1418">
        <f t="shared" si="17"/>
        <v>4.2016806722689211</v>
      </c>
      <c r="I58" s="1681">
        <f t="shared" si="17"/>
        <v>-16.434927697441609</v>
      </c>
      <c r="J58" s="1686">
        <f t="shared" si="17"/>
        <v>-33.333333333333343</v>
      </c>
      <c r="K58" s="1685">
        <f t="shared" si="17"/>
        <v>-32.938970778381176</v>
      </c>
      <c r="L58" s="1657">
        <f t="shared" si="17"/>
        <v>-12.162162162162161</v>
      </c>
      <c r="M58" s="978">
        <f t="shared" si="17"/>
        <v>10.810810810810807</v>
      </c>
      <c r="N58" s="1424">
        <f t="shared" si="17"/>
        <v>-35.13513513513513</v>
      </c>
      <c r="O58" s="1423">
        <f>SUM(O16/O15)*100-100</f>
        <v>-47.058823529411761</v>
      </c>
      <c r="P58" s="978">
        <f t="shared" si="17"/>
        <v>-87.5</v>
      </c>
      <c r="Q58" s="1424">
        <f t="shared" si="17"/>
        <v>-11.111111111111114</v>
      </c>
      <c r="R58" s="1423">
        <v>0</v>
      </c>
      <c r="S58" s="978">
        <v>0</v>
      </c>
      <c r="T58" s="1424">
        <v>0</v>
      </c>
    </row>
    <row r="59" spans="3:20" ht="18" customHeight="1" thickBot="1">
      <c r="C59" s="1359"/>
      <c r="D59" s="333"/>
      <c r="E59" s="736" t="s">
        <v>758</v>
      </c>
      <c r="F59" s="1418">
        <f t="shared" si="17"/>
        <v>8.8235294117646959</v>
      </c>
      <c r="G59" s="1425">
        <f t="shared" si="17"/>
        <v>-1.7794512069321229</v>
      </c>
      <c r="H59" s="1418">
        <f t="shared" si="17"/>
        <v>12.09677419354837</v>
      </c>
      <c r="I59" s="1681">
        <f t="shared" si="17"/>
        <v>40.399334442595659</v>
      </c>
      <c r="J59" s="1686">
        <f t="shared" si="17"/>
        <v>3.7500000000000142</v>
      </c>
      <c r="K59" s="1685">
        <f t="shared" si="17"/>
        <v>-38.436325074713196</v>
      </c>
      <c r="L59" s="1657">
        <f t="shared" si="17"/>
        <v>10.256410256410263</v>
      </c>
      <c r="M59" s="978">
        <f t="shared" si="17"/>
        <v>11.382113821138205</v>
      </c>
      <c r="N59" s="1424">
        <f t="shared" si="17"/>
        <v>8.3333333333333286</v>
      </c>
      <c r="O59" s="1423">
        <f>SUM(O17/O16)*100-100</f>
        <v>-22.222222222222214</v>
      </c>
      <c r="P59" s="978">
        <f>SUM(P17/P16)*100-100</f>
        <v>100</v>
      </c>
      <c r="Q59" s="1424">
        <f t="shared" si="17"/>
        <v>-37.5</v>
      </c>
      <c r="R59" s="1423">
        <v>0</v>
      </c>
      <c r="S59" s="978">
        <v>0</v>
      </c>
      <c r="T59" s="1424">
        <v>0</v>
      </c>
    </row>
    <row r="60" spans="3:20" s="293" customFormat="1" ht="20.25" customHeight="1">
      <c r="C60" s="1429"/>
      <c r="D60" s="1404"/>
      <c r="E60" s="471" t="s">
        <v>416</v>
      </c>
      <c r="F60" s="1848">
        <v>31.034482758620697</v>
      </c>
      <c r="G60" s="1849">
        <v>155.86169638033493</v>
      </c>
      <c r="H60" s="1850">
        <v>28.94736842105263</v>
      </c>
      <c r="I60" s="1849">
        <v>80.262634301631522</v>
      </c>
      <c r="J60" s="1851">
        <v>35</v>
      </c>
      <c r="K60" s="1852">
        <v>315.64339781328846</v>
      </c>
      <c r="L60" s="1658">
        <v>22.41379310344827</v>
      </c>
      <c r="M60" s="1659">
        <v>26.315789473684205</v>
      </c>
      <c r="N60" s="1853">
        <v>14.999999999999986</v>
      </c>
      <c r="O60" s="1854">
        <v>0</v>
      </c>
      <c r="P60" s="1855">
        <v>0</v>
      </c>
      <c r="Q60" s="1856">
        <v>0</v>
      </c>
      <c r="R60" s="1857">
        <v>0</v>
      </c>
      <c r="S60" s="1855">
        <v>0</v>
      </c>
      <c r="T60" s="1856">
        <v>0</v>
      </c>
    </row>
    <row r="61" spans="3:20" s="293" customFormat="1" ht="20.25" customHeight="1">
      <c r="C61" s="1429"/>
      <c r="D61" s="1404"/>
      <c r="E61" s="530" t="s">
        <v>211</v>
      </c>
      <c r="F61" s="1430">
        <v>-1.818181818181813</v>
      </c>
      <c r="G61" s="1431">
        <v>-34.691903840840013</v>
      </c>
      <c r="H61" s="1432">
        <v>-7.1428571428571388</v>
      </c>
      <c r="I61" s="1431">
        <v>-22.17622708456534</v>
      </c>
      <c r="J61" s="1433">
        <v>3.7037037037036953</v>
      </c>
      <c r="K61" s="1434">
        <v>-45.669087136929463</v>
      </c>
      <c r="L61" s="979">
        <v>2.0833333333333286</v>
      </c>
      <c r="M61" s="978">
        <v>-12</v>
      </c>
      <c r="N61" s="1422">
        <v>17.391304347826093</v>
      </c>
      <c r="O61" s="1828">
        <v>0</v>
      </c>
      <c r="P61" s="981">
        <v>0</v>
      </c>
      <c r="Q61" s="1435">
        <v>0</v>
      </c>
      <c r="R61" s="1829">
        <v>0</v>
      </c>
      <c r="S61" s="981">
        <v>0</v>
      </c>
      <c r="T61" s="1435">
        <v>0</v>
      </c>
    </row>
    <row r="62" spans="3:20" s="293" customFormat="1" ht="20.25" customHeight="1">
      <c r="C62" s="1429"/>
      <c r="D62" s="1404"/>
      <c r="E62" s="530" t="s">
        <v>332</v>
      </c>
      <c r="F62" s="1418">
        <v>-11.111111111111114</v>
      </c>
      <c r="G62" s="1419">
        <v>-63.890909090909091</v>
      </c>
      <c r="H62" s="1436">
        <v>-11.111111111111114</v>
      </c>
      <c r="I62" s="1419">
        <v>-39.860803543182534</v>
      </c>
      <c r="J62" s="1437">
        <v>-11.111111111111114</v>
      </c>
      <c r="K62" s="1421">
        <v>-96.365968362548102</v>
      </c>
      <c r="L62" s="979">
        <v>-4.7619047619047734</v>
      </c>
      <c r="M62" s="978">
        <v>-8</v>
      </c>
      <c r="N62" s="1422">
        <v>0</v>
      </c>
      <c r="O62" s="979">
        <v>0</v>
      </c>
      <c r="P62" s="978">
        <v>0</v>
      </c>
      <c r="Q62" s="1422">
        <v>0</v>
      </c>
      <c r="R62" s="982">
        <v>0</v>
      </c>
      <c r="S62" s="978">
        <v>0</v>
      </c>
      <c r="T62" s="1422">
        <v>0</v>
      </c>
    </row>
    <row r="63" spans="3:20" s="293" customFormat="1" ht="20.25" customHeight="1" thickBot="1">
      <c r="C63" s="1394"/>
      <c r="D63" s="1395"/>
      <c r="E63" s="600" t="s">
        <v>551</v>
      </c>
      <c r="F63" s="1426">
        <v>21.05263157894737</v>
      </c>
      <c r="G63" s="1427">
        <v>103.86639676113361</v>
      </c>
      <c r="H63" s="1858">
        <v>-45.945945945945944</v>
      </c>
      <c r="I63" s="1427">
        <v>-38.23845327604726</v>
      </c>
      <c r="J63" s="1859">
        <v>145.00000000000003</v>
      </c>
      <c r="K63" s="1438">
        <v>288.72845831392641</v>
      </c>
      <c r="L63" s="1860">
        <v>12.72727272727272</v>
      </c>
      <c r="M63" s="980">
        <v>-50</v>
      </c>
      <c r="N63" s="1861">
        <v>131.57894736842107</v>
      </c>
      <c r="O63" s="1860">
        <v>0</v>
      </c>
      <c r="P63" s="980">
        <v>0</v>
      </c>
      <c r="Q63" s="1861">
        <v>0</v>
      </c>
      <c r="R63" s="1862">
        <v>0</v>
      </c>
      <c r="S63" s="980">
        <v>0</v>
      </c>
      <c r="T63" s="1861">
        <v>0</v>
      </c>
    </row>
    <row r="64" spans="3:20" s="293" customFormat="1" ht="20.25" customHeight="1">
      <c r="C64" s="1394"/>
      <c r="D64" s="1395"/>
      <c r="E64" s="471" t="s">
        <v>603</v>
      </c>
      <c r="F64" s="1654">
        <f t="shared" ref="F64:N64" si="18">SUM(F22/F18)*100-100</f>
        <v>-5.2631578947368496</v>
      </c>
      <c r="G64" s="1655">
        <f t="shared" si="18"/>
        <v>-54.391891891891895</v>
      </c>
      <c r="H64" s="1654">
        <f t="shared" si="18"/>
        <v>-20.408163265306129</v>
      </c>
      <c r="I64" s="1655">
        <f t="shared" si="18"/>
        <v>-50.353200883002209</v>
      </c>
      <c r="J64" s="1656">
        <f t="shared" si="18"/>
        <v>22.222222222222229</v>
      </c>
      <c r="K64" s="1416">
        <f t="shared" si="18"/>
        <v>-58.093889113719143</v>
      </c>
      <c r="L64" s="1658">
        <f t="shared" si="18"/>
        <v>1.4084507042253449</v>
      </c>
      <c r="M64" s="1659">
        <f t="shared" si="18"/>
        <v>-18.75</v>
      </c>
      <c r="N64" s="1660">
        <f t="shared" si="18"/>
        <v>43.478260869565219</v>
      </c>
      <c r="O64" s="1658">
        <v>0</v>
      </c>
      <c r="P64" s="1659">
        <v>0</v>
      </c>
      <c r="Q64" s="1660">
        <v>0</v>
      </c>
      <c r="R64" s="1658">
        <v>0</v>
      </c>
      <c r="S64" s="1659">
        <v>0</v>
      </c>
      <c r="T64" s="1660">
        <v>0</v>
      </c>
    </row>
    <row r="65" spans="3:20" s="293" customFormat="1" ht="20.25" customHeight="1">
      <c r="C65" s="1394"/>
      <c r="D65" s="1395"/>
      <c r="E65" s="530" t="s">
        <v>641</v>
      </c>
      <c r="F65" s="1418">
        <f t="shared" ref="F65:N65" si="19">SUM(F23/F19)*100-100</f>
        <v>-29.629629629629633</v>
      </c>
      <c r="G65" s="1425">
        <f t="shared" si="19"/>
        <v>2.8770890628305494</v>
      </c>
      <c r="H65" s="1418">
        <f t="shared" si="19"/>
        <v>42.307692307692321</v>
      </c>
      <c r="I65" s="1425">
        <f t="shared" si="19"/>
        <v>31.686930091185417</v>
      </c>
      <c r="J65" s="1420">
        <f t="shared" si="19"/>
        <v>-96.428571428571431</v>
      </c>
      <c r="K65" s="1421">
        <f t="shared" si="19"/>
        <v>-33.317422434367543</v>
      </c>
      <c r="L65" s="1423">
        <f t="shared" si="19"/>
        <v>-30.612244897959187</v>
      </c>
      <c r="M65" s="978">
        <f t="shared" si="19"/>
        <v>68.181818181818187</v>
      </c>
      <c r="N65" s="1424">
        <f t="shared" si="19"/>
        <v>-111.11111111111111</v>
      </c>
      <c r="O65" s="1423">
        <v>0</v>
      </c>
      <c r="P65" s="978">
        <v>0</v>
      </c>
      <c r="Q65" s="1424">
        <v>0</v>
      </c>
      <c r="R65" s="1423">
        <v>0</v>
      </c>
      <c r="S65" s="978">
        <v>0</v>
      </c>
      <c r="T65" s="1424">
        <v>0</v>
      </c>
    </row>
    <row r="66" spans="3:20" s="293" customFormat="1" ht="20.25" customHeight="1">
      <c r="C66" s="1394"/>
      <c r="D66" s="1395"/>
      <c r="E66" s="530" t="s">
        <v>654</v>
      </c>
      <c r="F66" s="1418">
        <f t="shared" ref="F66:N66" si="20">SUM(F24/F20)*100-100</f>
        <v>-2.5</v>
      </c>
      <c r="G66" s="1425">
        <f t="shared" si="20"/>
        <v>98.237663645518637</v>
      </c>
      <c r="H66" s="1418">
        <f t="shared" si="20"/>
        <v>4.1666666666666714</v>
      </c>
      <c r="I66" s="1425">
        <f t="shared" si="20"/>
        <v>13.308784850078908</v>
      </c>
      <c r="J66" s="1420">
        <f t="shared" si="20"/>
        <v>-12.5</v>
      </c>
      <c r="K66" s="1421">
        <f t="shared" si="20"/>
        <v>1997.6470588235293</v>
      </c>
      <c r="L66" s="1423">
        <f t="shared" si="20"/>
        <v>-12.5</v>
      </c>
      <c r="M66" s="978">
        <f t="shared" si="20"/>
        <v>4.3478260869565162</v>
      </c>
      <c r="N66" s="1424">
        <f t="shared" si="20"/>
        <v>-35.294117647058826</v>
      </c>
      <c r="O66" s="1423">
        <v>0</v>
      </c>
      <c r="P66" s="978">
        <v>0</v>
      </c>
      <c r="Q66" s="1424">
        <v>0</v>
      </c>
      <c r="R66" s="1423">
        <v>0</v>
      </c>
      <c r="S66" s="978">
        <v>0</v>
      </c>
      <c r="T66" s="1424">
        <v>0</v>
      </c>
    </row>
    <row r="67" spans="3:20" s="293" customFormat="1" ht="20.25" customHeight="1" thickBot="1">
      <c r="C67" s="1394"/>
      <c r="D67" s="1395"/>
      <c r="E67" s="600" t="s">
        <v>655</v>
      </c>
      <c r="F67" s="1426">
        <f t="shared" ref="F67:N67" si="21">SUM(F25/F21)*100-100</f>
        <v>-20.289855072463766</v>
      </c>
      <c r="G67" s="1427">
        <f t="shared" si="21"/>
        <v>-37.76189057690398</v>
      </c>
      <c r="H67" s="1426">
        <f t="shared" si="21"/>
        <v>14.999999999999986</v>
      </c>
      <c r="I67" s="1427">
        <f t="shared" si="21"/>
        <v>-33.565217391304344</v>
      </c>
      <c r="J67" s="1439">
        <f t="shared" si="21"/>
        <v>-34.693877551020407</v>
      </c>
      <c r="K67" s="1438">
        <f t="shared" si="21"/>
        <v>-38.629283489096579</v>
      </c>
      <c r="L67" s="1428">
        <f t="shared" si="21"/>
        <v>-12.903225806451616</v>
      </c>
      <c r="M67" s="980">
        <f t="shared" si="21"/>
        <v>27.777777777777771</v>
      </c>
      <c r="N67" s="1661">
        <f t="shared" si="21"/>
        <v>-29.545454545454547</v>
      </c>
      <c r="O67" s="1428">
        <v>0</v>
      </c>
      <c r="P67" s="980">
        <v>0</v>
      </c>
      <c r="Q67" s="1661">
        <v>0</v>
      </c>
      <c r="R67" s="1428">
        <v>0</v>
      </c>
      <c r="S67" s="980">
        <v>0</v>
      </c>
      <c r="T67" s="1661">
        <v>0</v>
      </c>
    </row>
    <row r="68" spans="3:20" s="293" customFormat="1" ht="20.25" customHeight="1">
      <c r="C68" s="1394"/>
      <c r="D68" s="1395"/>
      <c r="E68" s="471" t="s">
        <v>705</v>
      </c>
      <c r="F68" s="1654">
        <f t="shared" ref="F68:N68" si="22">SUM(F26/F22)*100-100</f>
        <v>-11.111111111111114</v>
      </c>
      <c r="G68" s="1655">
        <f t="shared" si="22"/>
        <v>63.495370370370352</v>
      </c>
      <c r="H68" s="1654">
        <f t="shared" si="22"/>
        <v>30.769230769230774</v>
      </c>
      <c r="I68" s="1655">
        <f t="shared" si="22"/>
        <v>68.563806136060492</v>
      </c>
      <c r="J68" s="1656">
        <f t="shared" si="22"/>
        <v>-60.606060606060609</v>
      </c>
      <c r="K68" s="1416">
        <f t="shared" si="22"/>
        <v>57.991308546595832</v>
      </c>
      <c r="L68" s="1658">
        <f t="shared" si="22"/>
        <v>-12.5</v>
      </c>
      <c r="M68" s="1659">
        <f t="shared" si="22"/>
        <v>28.205128205128204</v>
      </c>
      <c r="N68" s="1660">
        <f t="shared" si="22"/>
        <v>-60.606060606060609</v>
      </c>
      <c r="O68" s="1658" t="s">
        <v>601</v>
      </c>
      <c r="P68" s="1659" t="s">
        <v>601</v>
      </c>
      <c r="Q68" s="1660" t="s">
        <v>601</v>
      </c>
      <c r="R68" s="1658">
        <v>0</v>
      </c>
      <c r="S68" s="1659">
        <v>0</v>
      </c>
      <c r="T68" s="1660">
        <v>0</v>
      </c>
    </row>
    <row r="69" spans="3:20" s="293" customFormat="1" ht="20.25" customHeight="1">
      <c r="C69" s="1394"/>
      <c r="D69" s="1395"/>
      <c r="E69" s="530" t="s">
        <v>723</v>
      </c>
      <c r="F69" s="1418">
        <f t="shared" ref="F69:M69" si="23">SUM(F27/F23)*100-100</f>
        <v>50</v>
      </c>
      <c r="G69" s="1425">
        <f t="shared" si="23"/>
        <v>4.7707176639934232</v>
      </c>
      <c r="H69" s="1418">
        <f t="shared" si="23"/>
        <v>-32.432432432432435</v>
      </c>
      <c r="I69" s="1425">
        <f t="shared" si="23"/>
        <v>-47.43219849971149</v>
      </c>
      <c r="J69" s="1420">
        <f t="shared" si="23"/>
        <v>3100</v>
      </c>
      <c r="K69" s="1421">
        <f t="shared" si="23"/>
        <v>134.28775948460986</v>
      </c>
      <c r="L69" s="1423">
        <f t="shared" si="23"/>
        <v>55.882352941176464</v>
      </c>
      <c r="M69" s="978">
        <f t="shared" si="23"/>
        <v>-32.432432432432435</v>
      </c>
      <c r="N69" s="1424">
        <f>SUM(N27/N23)*100-100</f>
        <v>-1033.3333333333335</v>
      </c>
      <c r="O69" s="1423">
        <f t="shared" ref="O69:Q69" si="24">SUM(O27/O23)*100-100</f>
        <v>0</v>
      </c>
      <c r="P69" s="978" t="s">
        <v>601</v>
      </c>
      <c r="Q69" s="1424">
        <f t="shared" si="24"/>
        <v>0</v>
      </c>
      <c r="R69" s="1423">
        <v>0</v>
      </c>
      <c r="S69" s="978">
        <v>0</v>
      </c>
      <c r="T69" s="1424">
        <v>0</v>
      </c>
    </row>
    <row r="70" spans="3:20" s="293" customFormat="1" ht="20.25" customHeight="1">
      <c r="C70" s="1394"/>
      <c r="D70" s="1395"/>
      <c r="E70" s="530" t="s">
        <v>724</v>
      </c>
      <c r="F70" s="1418">
        <f t="shared" ref="F70:M71" si="25">SUM(F28/F24)*100-100</f>
        <v>33.333333333333314</v>
      </c>
      <c r="G70" s="1425">
        <f t="shared" si="25"/>
        <v>-1.930403860807715</v>
      </c>
      <c r="H70" s="1418">
        <f t="shared" si="25"/>
        <v>15.999999999999986</v>
      </c>
      <c r="I70" s="1425">
        <f t="shared" si="25"/>
        <v>135.37604456824513</v>
      </c>
      <c r="J70" s="1420">
        <f t="shared" si="25"/>
        <v>64.285714285714278</v>
      </c>
      <c r="K70" s="1421">
        <f t="shared" si="25"/>
        <v>-167.80706674144699</v>
      </c>
      <c r="L70" s="1423">
        <f t="shared" si="25"/>
        <v>45.714285714285694</v>
      </c>
      <c r="M70" s="978">
        <f t="shared" si="25"/>
        <v>16.666666666666671</v>
      </c>
      <c r="N70" s="1424">
        <f>SUM(N28/N24)*100-100</f>
        <v>109.09090909090909</v>
      </c>
      <c r="O70" s="1423">
        <f t="shared" ref="O70:Q70" si="26">SUM(O28/O24)*100-100</f>
        <v>-75</v>
      </c>
      <c r="P70" s="978">
        <f t="shared" si="26"/>
        <v>0</v>
      </c>
      <c r="Q70" s="1424">
        <f t="shared" si="26"/>
        <v>-100</v>
      </c>
      <c r="R70" s="1423">
        <v>0</v>
      </c>
      <c r="S70" s="978">
        <v>0</v>
      </c>
      <c r="T70" s="1424">
        <v>0</v>
      </c>
    </row>
    <row r="71" spans="3:20" s="293" customFormat="1" ht="20.25" customHeight="1" thickBot="1">
      <c r="C71" s="1394"/>
      <c r="D71" s="1395"/>
      <c r="E71" s="600" t="s">
        <v>725</v>
      </c>
      <c r="F71" s="1426">
        <f t="shared" si="25"/>
        <v>-10.909090909090907</v>
      </c>
      <c r="G71" s="1427">
        <f t="shared" si="25"/>
        <v>-51.754945756222085</v>
      </c>
      <c r="H71" s="1426">
        <f t="shared" si="25"/>
        <v>47.826086956521721</v>
      </c>
      <c r="I71" s="1427">
        <f t="shared" si="25"/>
        <v>72.251308900523554</v>
      </c>
      <c r="J71" s="1439">
        <f t="shared" si="25"/>
        <v>-53.125</v>
      </c>
      <c r="K71" s="1438">
        <f t="shared" si="25"/>
        <v>-79.50019523623584</v>
      </c>
      <c r="L71" s="1428">
        <f t="shared" si="25"/>
        <v>-11.111111111111114</v>
      </c>
      <c r="M71" s="980">
        <f t="shared" si="25"/>
        <v>47.826086956521721</v>
      </c>
      <c r="N71" s="1661">
        <f>SUM(N29/N25)*100-100</f>
        <v>-54.838709677419359</v>
      </c>
      <c r="O71" s="1428">
        <f t="shared" ref="O71:Q71" si="27">SUM(O29/O25)*100-100</f>
        <v>0</v>
      </c>
      <c r="P71" s="980" t="s">
        <v>601</v>
      </c>
      <c r="Q71" s="1661">
        <f t="shared" si="27"/>
        <v>0</v>
      </c>
      <c r="R71" s="1428">
        <v>0</v>
      </c>
      <c r="S71" s="980">
        <v>0</v>
      </c>
      <c r="T71" s="1661">
        <v>0</v>
      </c>
    </row>
    <row r="72" spans="3:20" s="293" customFormat="1" ht="20.25" customHeight="1">
      <c r="C72" s="1394"/>
      <c r="D72" s="1395"/>
      <c r="E72" s="471" t="s">
        <v>746</v>
      </c>
      <c r="F72" s="1654">
        <f>SUM(F30/F26)*100-100</f>
        <v>-31.25</v>
      </c>
      <c r="G72" s="1655">
        <f t="shared" ref="G72:N73" si="28">SUM(G30/G26)*100-100</f>
        <v>-44.626929066968714</v>
      </c>
      <c r="H72" s="1654">
        <f t="shared" si="28"/>
        <v>-21.568627450980387</v>
      </c>
      <c r="I72" s="1655">
        <f t="shared" si="28"/>
        <v>-8.8630968082300257</v>
      </c>
      <c r="J72" s="1656">
        <f t="shared" si="28"/>
        <v>-69.230769230769226</v>
      </c>
      <c r="K72" s="1416">
        <f t="shared" si="28"/>
        <v>-86.063569682151595</v>
      </c>
      <c r="L72" s="1658">
        <f t="shared" si="28"/>
        <v>-36.507936507936513</v>
      </c>
      <c r="M72" s="1659">
        <f t="shared" si="28"/>
        <v>-28</v>
      </c>
      <c r="N72" s="1660">
        <f t="shared" si="28"/>
        <v>-69.230769230769226</v>
      </c>
      <c r="O72" s="1658">
        <f>SUM(O30/O26)*100-100</f>
        <v>300</v>
      </c>
      <c r="P72" s="1659">
        <f t="shared" ref="P72:P76" si="29">SUM(P30/P26)*100-100</f>
        <v>300</v>
      </c>
      <c r="Q72" s="1660" t="s">
        <v>601</v>
      </c>
      <c r="R72" s="1658">
        <v>0</v>
      </c>
      <c r="S72" s="1659">
        <v>0</v>
      </c>
      <c r="T72" s="1660">
        <v>0</v>
      </c>
    </row>
    <row r="73" spans="3:20" s="293" customFormat="1" ht="20.25" customHeight="1">
      <c r="C73" s="1394"/>
      <c r="D73" s="1395"/>
      <c r="E73" s="530" t="s">
        <v>747</v>
      </c>
      <c r="F73" s="1418">
        <f>SUM(F31/F27)*100-100</f>
        <v>-15.789473684210535</v>
      </c>
      <c r="G73" s="1425">
        <f t="shared" si="28"/>
        <v>-3.7880274779195275</v>
      </c>
      <c r="H73" s="1418">
        <f t="shared" si="28"/>
        <v>15.999999999999986</v>
      </c>
      <c r="I73" s="1425">
        <f t="shared" si="28"/>
        <v>-2.74423710208562</v>
      </c>
      <c r="J73" s="1420">
        <f t="shared" si="28"/>
        <v>-40.625</v>
      </c>
      <c r="K73" s="1421">
        <f t="shared" si="28"/>
        <v>-4.3690803544149048</v>
      </c>
      <c r="L73" s="1423">
        <f t="shared" si="28"/>
        <v>-20.754716981132077</v>
      </c>
      <c r="M73" s="978">
        <f t="shared" si="28"/>
        <v>8</v>
      </c>
      <c r="N73" s="1424">
        <f t="shared" si="28"/>
        <v>-46.428571428571431</v>
      </c>
      <c r="O73" s="1423">
        <f>SUM(O31/O27)*100-100</f>
        <v>50</v>
      </c>
      <c r="P73" s="978" t="s">
        <v>601</v>
      </c>
      <c r="Q73" s="1424">
        <f>SUM(Q31/Q27)*100-100</f>
        <v>0</v>
      </c>
      <c r="R73" s="1423">
        <v>0</v>
      </c>
      <c r="S73" s="978">
        <v>0</v>
      </c>
      <c r="T73" s="1424">
        <v>0</v>
      </c>
    </row>
    <row r="74" spans="3:20" s="293" customFormat="1" ht="20.25" customHeight="1">
      <c r="C74" s="1394"/>
      <c r="D74" s="1395"/>
      <c r="E74" s="530" t="s">
        <v>748</v>
      </c>
      <c r="F74" s="1418">
        <f t="shared" ref="F74:O74" si="30">SUM(F32/F28)*100-100</f>
        <v>-3.8461538461538396</v>
      </c>
      <c r="G74" s="1425">
        <f t="shared" si="30"/>
        <v>-16.886816886816888</v>
      </c>
      <c r="H74" s="1418">
        <f t="shared" si="30"/>
        <v>-17.241379310344826</v>
      </c>
      <c r="I74" s="1425">
        <f t="shared" si="30"/>
        <v>-49.447731755424066</v>
      </c>
      <c r="J74" s="1420">
        <f t="shared" si="30"/>
        <v>13.043478260869563</v>
      </c>
      <c r="K74" s="1421">
        <f t="shared" si="30"/>
        <v>-153.43258891645991</v>
      </c>
      <c r="L74" s="1423">
        <f t="shared" si="30"/>
        <v>-7.8431372549019613</v>
      </c>
      <c r="M74" s="978">
        <f t="shared" si="30"/>
        <v>-21.428571428571431</v>
      </c>
      <c r="N74" s="1424">
        <f t="shared" si="30"/>
        <v>8.6956521739130324</v>
      </c>
      <c r="O74" s="1423">
        <f t="shared" si="30"/>
        <v>200</v>
      </c>
      <c r="P74" s="978">
        <f t="shared" si="29"/>
        <v>100</v>
      </c>
      <c r="Q74" s="1424" t="s">
        <v>601</v>
      </c>
      <c r="R74" s="1423">
        <v>0</v>
      </c>
      <c r="S74" s="978">
        <v>0</v>
      </c>
      <c r="T74" s="1424">
        <v>0</v>
      </c>
    </row>
    <row r="75" spans="3:20" s="293" customFormat="1" ht="20.25" customHeight="1" thickBot="1">
      <c r="C75" s="1394"/>
      <c r="D75" s="1395"/>
      <c r="E75" s="600" t="s">
        <v>749</v>
      </c>
      <c r="F75" s="1426">
        <f t="shared" ref="F75:O76" si="31">SUM(F33/F29)*100-100</f>
        <v>-26.530612244897952</v>
      </c>
      <c r="G75" s="1427">
        <f t="shared" si="31"/>
        <v>82.969576719576708</v>
      </c>
      <c r="H75" s="1426">
        <f t="shared" si="31"/>
        <v>-38.235294117647058</v>
      </c>
      <c r="I75" s="1427">
        <f t="shared" si="31"/>
        <v>-38.80445795339412</v>
      </c>
      <c r="J75" s="1439">
        <f t="shared" si="31"/>
        <v>0</v>
      </c>
      <c r="K75" s="1438">
        <f t="shared" si="31"/>
        <v>311.90476190476187</v>
      </c>
      <c r="L75" s="1428">
        <f t="shared" si="31"/>
        <v>-39.583333333333336</v>
      </c>
      <c r="M75" s="980">
        <f t="shared" si="31"/>
        <v>-38.235294117647058</v>
      </c>
      <c r="N75" s="1661">
        <f t="shared" si="31"/>
        <v>-42.857142857142861</v>
      </c>
      <c r="O75" s="1428">
        <f t="shared" si="31"/>
        <v>600</v>
      </c>
      <c r="P75" s="980" t="s">
        <v>601</v>
      </c>
      <c r="Q75" s="1661">
        <f t="shared" ref="Q75" si="32">SUM(Q33/Q29)*100-100</f>
        <v>600</v>
      </c>
      <c r="R75" s="1428">
        <v>0</v>
      </c>
      <c r="S75" s="980">
        <v>0</v>
      </c>
      <c r="T75" s="1661">
        <v>0</v>
      </c>
    </row>
    <row r="76" spans="3:20" s="293" customFormat="1" ht="20.25" customHeight="1">
      <c r="C76" s="1394"/>
      <c r="D76" s="1395"/>
      <c r="E76" s="471" t="s">
        <v>809</v>
      </c>
      <c r="F76" s="1654">
        <f t="shared" ref="F76:K76" si="33">SUM(F34/F30)*100-100</f>
        <v>-75</v>
      </c>
      <c r="G76" s="1655">
        <f t="shared" si="33"/>
        <v>-70.109946305292766</v>
      </c>
      <c r="H76" s="1654">
        <f t="shared" si="33"/>
        <v>-65</v>
      </c>
      <c r="I76" s="1655">
        <f t="shared" si="33"/>
        <v>-72.416787264833573</v>
      </c>
      <c r="J76" s="1656">
        <f t="shared" si="33"/>
        <v>-175</v>
      </c>
      <c r="K76" s="1416">
        <f t="shared" si="33"/>
        <v>-52.631578947368425</v>
      </c>
      <c r="L76" s="1658">
        <f t="shared" si="31"/>
        <v>-75</v>
      </c>
      <c r="M76" s="1659">
        <f t="shared" si="31"/>
        <v>-63.888888888888893</v>
      </c>
      <c r="N76" s="1660">
        <f t="shared" si="31"/>
        <v>-175</v>
      </c>
      <c r="O76" s="1658">
        <f t="shared" si="31"/>
        <v>-75</v>
      </c>
      <c r="P76" s="1659">
        <f t="shared" si="29"/>
        <v>-75</v>
      </c>
      <c r="Q76" s="1660" t="s">
        <v>601</v>
      </c>
      <c r="R76" s="1658">
        <v>0</v>
      </c>
      <c r="S76" s="1659">
        <v>0</v>
      </c>
      <c r="T76" s="1660">
        <v>0</v>
      </c>
    </row>
    <row r="77" spans="3:20" s="293" customFormat="1" ht="20.25" customHeight="1">
      <c r="C77" s="1394"/>
      <c r="D77" s="1395"/>
      <c r="E77" s="2258"/>
      <c r="F77" s="2259"/>
      <c r="G77" s="1539"/>
      <c r="H77" s="2259"/>
      <c r="I77" s="1539"/>
      <c r="J77" s="2260"/>
      <c r="K77" s="2261"/>
      <c r="L77" s="2262"/>
      <c r="M77" s="2263"/>
      <c r="N77" s="2264"/>
      <c r="O77" s="2262"/>
      <c r="P77" s="2263"/>
      <c r="Q77" s="2264"/>
      <c r="R77" s="2262"/>
      <c r="S77" s="2263"/>
      <c r="T77" s="2264"/>
    </row>
    <row r="78" spans="3:20" s="293" customFormat="1" ht="20.25" customHeight="1" thickBot="1">
      <c r="C78" s="1394"/>
      <c r="D78" s="1395"/>
      <c r="E78" s="2258"/>
      <c r="F78" s="2259"/>
      <c r="G78" s="1539"/>
      <c r="H78" s="2259"/>
      <c r="I78" s="1539"/>
      <c r="J78" s="2260"/>
      <c r="K78" s="2261"/>
      <c r="L78" s="2262"/>
      <c r="M78" s="2263"/>
      <c r="N78" s="2264"/>
      <c r="O78" s="2262"/>
      <c r="P78" s="2263"/>
      <c r="Q78" s="2264"/>
      <c r="R78" s="2262"/>
      <c r="S78" s="2263"/>
      <c r="T78" s="2264"/>
    </row>
    <row r="79" spans="3:20" s="293" customFormat="1" ht="5.25" customHeight="1" thickBot="1">
      <c r="C79" s="1394"/>
      <c r="D79" s="1395"/>
      <c r="E79" s="2275"/>
      <c r="F79" s="2276"/>
      <c r="G79" s="2277"/>
      <c r="H79" s="2276"/>
      <c r="I79" s="2277"/>
      <c r="J79" s="2278"/>
      <c r="K79" s="2279"/>
      <c r="L79" s="2280"/>
      <c r="M79" s="2281"/>
      <c r="N79" s="2282"/>
      <c r="O79" s="2280"/>
      <c r="P79" s="2281"/>
      <c r="Q79" s="2282"/>
      <c r="R79" s="2280"/>
      <c r="S79" s="2281"/>
      <c r="T79" s="2282"/>
    </row>
    <row r="80" spans="3:20" ht="12.75" customHeight="1">
      <c r="C80" s="1331"/>
      <c r="D80" s="1332"/>
      <c r="E80" s="1351" t="s">
        <v>313</v>
      </c>
    </row>
    <row r="81" spans="3:21" ht="12.75" customHeight="1">
      <c r="C81" s="1331"/>
      <c r="D81" s="1332"/>
      <c r="E81" s="1351"/>
    </row>
    <row r="82" spans="3:21" ht="12.75" customHeight="1">
      <c r="C82" s="1331"/>
      <c r="D82" s="1332"/>
      <c r="E82" s="1351"/>
    </row>
    <row r="83" spans="3:21" ht="12.75" customHeight="1">
      <c r="C83" s="1331"/>
      <c r="D83" s="1332"/>
      <c r="E83" s="1351"/>
    </row>
    <row r="84" spans="3:21" ht="12.75" customHeight="1">
      <c r="C84" s="1331"/>
      <c r="D84" s="1332"/>
      <c r="E84" s="1351"/>
    </row>
    <row r="85" spans="3:21" ht="12.75" customHeight="1">
      <c r="C85" s="1331"/>
      <c r="D85" s="1332"/>
      <c r="E85" s="1351"/>
    </row>
    <row r="86" spans="3:21" ht="12.75" customHeight="1">
      <c r="C86" s="1331"/>
      <c r="D86" s="1332"/>
      <c r="E86" s="1351"/>
    </row>
    <row r="87" spans="3:21" ht="12.75" customHeight="1">
      <c r="C87" s="1331"/>
      <c r="D87" s="1332"/>
      <c r="E87" s="1351"/>
    </row>
    <row r="88" spans="3:21" ht="12.75" customHeight="1">
      <c r="C88" s="1331"/>
      <c r="D88" s="1332"/>
      <c r="E88" s="1351"/>
    </row>
    <row r="89" spans="3:21" ht="12.75" customHeight="1">
      <c r="C89" s="1331"/>
      <c r="D89" s="1332"/>
      <c r="E89" s="1351"/>
    </row>
    <row r="90" spans="3:21" ht="12.75" customHeight="1">
      <c r="C90" s="1331"/>
      <c r="D90" s="1332"/>
      <c r="E90" s="1351"/>
    </row>
    <row r="91" spans="3:21" ht="12.75" customHeight="1">
      <c r="C91" s="1331"/>
      <c r="D91" s="1332"/>
      <c r="E91" s="1351"/>
    </row>
    <row r="92" spans="3:21" ht="12.75" customHeight="1" thickBot="1">
      <c r="C92" s="1331"/>
      <c r="D92" s="1332"/>
      <c r="E92" s="1351"/>
    </row>
    <row r="93" spans="3:21" ht="18" customHeight="1">
      <c r="C93" s="1338" t="s">
        <v>474</v>
      </c>
      <c r="E93" s="4952" t="s">
        <v>472</v>
      </c>
      <c r="F93" s="4953"/>
      <c r="G93" s="4953"/>
      <c r="H93" s="4953"/>
      <c r="I93" s="4953"/>
      <c r="J93" s="4953"/>
      <c r="K93" s="4953"/>
      <c r="L93" s="4953"/>
      <c r="M93" s="4953"/>
      <c r="N93" s="4953"/>
      <c r="O93" s="4953"/>
      <c r="P93" s="4953"/>
      <c r="Q93" s="4953"/>
      <c r="R93" s="4953"/>
      <c r="S93" s="4953"/>
      <c r="T93" s="4954"/>
    </row>
    <row r="94" spans="3:21" ht="19.5" customHeight="1" thickBot="1">
      <c r="C94" s="1356"/>
      <c r="E94" s="4949" t="s">
        <v>473</v>
      </c>
      <c r="F94" s="4970"/>
      <c r="G94" s="4970"/>
      <c r="H94" s="4970"/>
      <c r="I94" s="4970"/>
      <c r="J94" s="4970"/>
      <c r="K94" s="4970"/>
      <c r="L94" s="4970"/>
      <c r="M94" s="4970"/>
      <c r="N94" s="4970"/>
      <c r="O94" s="4970"/>
      <c r="P94" s="4970"/>
      <c r="Q94" s="4970"/>
      <c r="R94" s="4970"/>
      <c r="S94" s="4970"/>
      <c r="T94" s="4971"/>
    </row>
    <row r="95" spans="3:21" ht="24.75" customHeight="1" thickBot="1"/>
    <row r="96" spans="3:21" ht="28.5" customHeight="1" thickBot="1">
      <c r="C96" s="1440" t="s">
        <v>461</v>
      </c>
      <c r="D96" s="4979" t="s">
        <v>700</v>
      </c>
      <c r="E96" s="4981"/>
      <c r="F96" s="4966" t="s">
        <v>315</v>
      </c>
      <c r="G96" s="4967"/>
      <c r="H96" s="4967"/>
      <c r="I96" s="4967"/>
      <c r="J96" s="4966" t="s">
        <v>316</v>
      </c>
      <c r="K96" s="4968"/>
      <c r="L96" s="4968"/>
      <c r="M96" s="4969"/>
      <c r="N96" s="4983" t="s">
        <v>317</v>
      </c>
      <c r="O96" s="4968"/>
      <c r="P96" s="4968"/>
      <c r="Q96" s="4968"/>
      <c r="R96" s="4982" t="s">
        <v>318</v>
      </c>
      <c r="S96" s="4968"/>
      <c r="T96" s="4968"/>
      <c r="U96" s="4969"/>
    </row>
    <row r="97" spans="3:22" ht="28.5" customHeight="1" thickBot="1">
      <c r="C97" s="1441" t="s">
        <v>99</v>
      </c>
      <c r="D97" s="481" t="s">
        <v>308</v>
      </c>
      <c r="E97" s="460" t="s">
        <v>309</v>
      </c>
      <c r="F97" s="482" t="s">
        <v>310</v>
      </c>
      <c r="G97" s="483" t="s">
        <v>106</v>
      </c>
      <c r="H97" s="484" t="s">
        <v>311</v>
      </c>
      <c r="I97" s="482" t="s">
        <v>106</v>
      </c>
      <c r="J97" s="485" t="s">
        <v>310</v>
      </c>
      <c r="K97" s="483" t="s">
        <v>106</v>
      </c>
      <c r="L97" s="484" t="s">
        <v>311</v>
      </c>
      <c r="M97" s="486" t="s">
        <v>106</v>
      </c>
      <c r="N97" s="482" t="s">
        <v>310</v>
      </c>
      <c r="O97" s="483" t="s">
        <v>106</v>
      </c>
      <c r="P97" s="484" t="s">
        <v>311</v>
      </c>
      <c r="Q97" s="482" t="s">
        <v>106</v>
      </c>
      <c r="R97" s="485" t="s">
        <v>310</v>
      </c>
      <c r="S97" s="483" t="s">
        <v>106</v>
      </c>
      <c r="T97" s="484" t="s">
        <v>311</v>
      </c>
      <c r="U97" s="486" t="s">
        <v>106</v>
      </c>
    </row>
    <row r="98" spans="3:22" ht="18" customHeight="1">
      <c r="C98" s="738">
        <v>2001</v>
      </c>
      <c r="D98" s="1874">
        <v>228</v>
      </c>
      <c r="E98" s="1363">
        <v>13424</v>
      </c>
      <c r="F98" s="1472">
        <v>104</v>
      </c>
      <c r="G98" s="1469">
        <f t="shared" ref="G98:G111" si="34">SUM(F98/$D98)*100</f>
        <v>45.614035087719294</v>
      </c>
      <c r="H98" s="1470">
        <v>4437</v>
      </c>
      <c r="I98" s="1480">
        <f t="shared" ref="I98:I111" si="35">SUM(H98/$E98)*100</f>
        <v>33.052741358760429</v>
      </c>
      <c r="J98" s="1481">
        <v>53</v>
      </c>
      <c r="K98" s="1469">
        <f t="shared" ref="K98:K111" si="36">SUM(J98/$D98)*100</f>
        <v>23.245614035087719</v>
      </c>
      <c r="L98" s="1472">
        <v>4525</v>
      </c>
      <c r="M98" s="1473">
        <f t="shared" ref="M98:M111" si="37">SUM(L98/$E98)*100</f>
        <v>33.708283671036945</v>
      </c>
      <c r="N98" s="1472">
        <v>68</v>
      </c>
      <c r="O98" s="1469">
        <f t="shared" ref="O98:O111" si="38">SUM(N98/$D98)*100</f>
        <v>29.82456140350877</v>
      </c>
      <c r="P98" s="1472">
        <v>4331</v>
      </c>
      <c r="Q98" s="1482">
        <f t="shared" ref="Q98:Q111" si="39">SUM(P98/$E98)*100</f>
        <v>32.263110846245532</v>
      </c>
      <c r="R98" s="1468">
        <v>3</v>
      </c>
      <c r="S98" s="1469">
        <f t="shared" ref="S98:S111" si="40">SUM(R98/$D98)*100</f>
        <v>1.3157894736842104</v>
      </c>
      <c r="T98" s="1483">
        <v>131</v>
      </c>
      <c r="U98" s="1471">
        <f t="shared" ref="U98:U111" si="41">SUM(T98/$E98)*100</f>
        <v>0.97586412395709177</v>
      </c>
    </row>
    <row r="99" spans="3:22" ht="18" customHeight="1">
      <c r="C99" s="469">
        <v>2002</v>
      </c>
      <c r="D99" s="1442">
        <v>207</v>
      </c>
      <c r="E99" s="312">
        <v>11912</v>
      </c>
      <c r="F99" s="323">
        <v>91</v>
      </c>
      <c r="G99" s="317">
        <f t="shared" si="34"/>
        <v>43.961352657004831</v>
      </c>
      <c r="H99" s="323">
        <v>4462</v>
      </c>
      <c r="I99" s="324">
        <f t="shared" si="35"/>
        <v>37.458025520483545</v>
      </c>
      <c r="J99" s="316">
        <v>43</v>
      </c>
      <c r="K99" s="317">
        <f t="shared" si="36"/>
        <v>20.772946859903382</v>
      </c>
      <c r="L99" s="314">
        <v>3277</v>
      </c>
      <c r="M99" s="318">
        <f t="shared" si="37"/>
        <v>27.51007387508395</v>
      </c>
      <c r="N99" s="323">
        <v>72</v>
      </c>
      <c r="O99" s="317">
        <f t="shared" si="38"/>
        <v>34.782608695652172</v>
      </c>
      <c r="P99" s="323">
        <v>4073</v>
      </c>
      <c r="Q99" s="324">
        <f t="shared" si="39"/>
        <v>34.192411014103428</v>
      </c>
      <c r="R99" s="316">
        <v>1</v>
      </c>
      <c r="S99" s="317">
        <f t="shared" si="40"/>
        <v>0.48309178743961351</v>
      </c>
      <c r="T99" s="323">
        <v>100</v>
      </c>
      <c r="U99" s="324">
        <f t="shared" si="41"/>
        <v>0.83948959032907988</v>
      </c>
    </row>
    <row r="100" spans="3:22" ht="18" customHeight="1">
      <c r="C100" s="469">
        <v>2003</v>
      </c>
      <c r="D100" s="1442">
        <v>231</v>
      </c>
      <c r="E100" s="312">
        <v>14661</v>
      </c>
      <c r="F100" s="323">
        <v>115</v>
      </c>
      <c r="G100" s="317">
        <f t="shared" si="34"/>
        <v>49.783549783549788</v>
      </c>
      <c r="H100" s="323">
        <v>6160</v>
      </c>
      <c r="I100" s="324">
        <f t="shared" si="35"/>
        <v>42.016233544778665</v>
      </c>
      <c r="J100" s="316">
        <v>55</v>
      </c>
      <c r="K100" s="317">
        <f t="shared" si="36"/>
        <v>23.809523809523807</v>
      </c>
      <c r="L100" s="314">
        <v>4663</v>
      </c>
      <c r="M100" s="318">
        <f t="shared" si="37"/>
        <v>31.805470295341383</v>
      </c>
      <c r="N100" s="323">
        <v>59</v>
      </c>
      <c r="O100" s="317">
        <f t="shared" si="38"/>
        <v>25.541125541125542</v>
      </c>
      <c r="P100" s="323">
        <v>3732</v>
      </c>
      <c r="Q100" s="324">
        <f t="shared" si="39"/>
        <v>25.455289543687332</v>
      </c>
      <c r="R100" s="316">
        <v>2</v>
      </c>
      <c r="S100" s="317">
        <f t="shared" si="40"/>
        <v>0.86580086580086579</v>
      </c>
      <c r="T100" s="323">
        <v>106</v>
      </c>
      <c r="U100" s="324">
        <f t="shared" si="41"/>
        <v>0.72300661619261986</v>
      </c>
    </row>
    <row r="101" spans="3:22" ht="18" customHeight="1">
      <c r="C101" s="469">
        <v>2004</v>
      </c>
      <c r="D101" s="1442">
        <v>248</v>
      </c>
      <c r="E101" s="312">
        <v>15272</v>
      </c>
      <c r="F101" s="323">
        <v>113</v>
      </c>
      <c r="G101" s="317">
        <f t="shared" si="34"/>
        <v>45.564516129032256</v>
      </c>
      <c r="H101" s="323">
        <v>5754</v>
      </c>
      <c r="I101" s="324">
        <f t="shared" si="35"/>
        <v>37.676794133053953</v>
      </c>
      <c r="J101" s="316">
        <v>50</v>
      </c>
      <c r="K101" s="317">
        <f t="shared" si="36"/>
        <v>20.161290322580644</v>
      </c>
      <c r="L101" s="314">
        <v>3912</v>
      </c>
      <c r="M101" s="318">
        <f t="shared" si="37"/>
        <v>25.615505500261914</v>
      </c>
      <c r="N101" s="323">
        <v>79</v>
      </c>
      <c r="O101" s="317">
        <f t="shared" si="38"/>
        <v>31.85483870967742</v>
      </c>
      <c r="P101" s="323">
        <v>5012</v>
      </c>
      <c r="Q101" s="324">
        <f t="shared" si="39"/>
        <v>32.818229439497124</v>
      </c>
      <c r="R101" s="316">
        <v>6</v>
      </c>
      <c r="S101" s="317">
        <f t="shared" si="40"/>
        <v>2.4193548387096775</v>
      </c>
      <c r="T101" s="323">
        <v>494</v>
      </c>
      <c r="U101" s="324">
        <f t="shared" si="41"/>
        <v>3.2346778418019904</v>
      </c>
    </row>
    <row r="102" spans="3:22" ht="18" customHeight="1">
      <c r="C102" s="470" t="s">
        <v>298</v>
      </c>
      <c r="D102" s="1442">
        <v>224</v>
      </c>
      <c r="E102" s="312">
        <v>15234</v>
      </c>
      <c r="F102" s="323">
        <v>132</v>
      </c>
      <c r="G102" s="317">
        <f t="shared" si="34"/>
        <v>58.928571428571431</v>
      </c>
      <c r="H102" s="323">
        <v>7314</v>
      </c>
      <c r="I102" s="324">
        <f t="shared" si="35"/>
        <v>48.011027963765265</v>
      </c>
      <c r="J102" s="316">
        <v>30</v>
      </c>
      <c r="K102" s="317">
        <f t="shared" si="36"/>
        <v>13.392857142857142</v>
      </c>
      <c r="L102" s="314">
        <v>3857</v>
      </c>
      <c r="M102" s="318">
        <f t="shared" si="37"/>
        <v>25.318366811080477</v>
      </c>
      <c r="N102" s="323">
        <v>60</v>
      </c>
      <c r="O102" s="317">
        <f t="shared" si="38"/>
        <v>26.785714285714285</v>
      </c>
      <c r="P102" s="323">
        <v>3910</v>
      </c>
      <c r="Q102" s="324">
        <f t="shared" si="39"/>
        <v>25.666272810817908</v>
      </c>
      <c r="R102" s="316">
        <v>2</v>
      </c>
      <c r="S102" s="317">
        <f t="shared" si="40"/>
        <v>0.89285714285714279</v>
      </c>
      <c r="T102" s="323">
        <v>153</v>
      </c>
      <c r="U102" s="324">
        <f t="shared" si="41"/>
        <v>1.0043324143363528</v>
      </c>
    </row>
    <row r="103" spans="3:22" ht="18" customHeight="1">
      <c r="C103" s="737" t="s">
        <v>422</v>
      </c>
      <c r="D103" s="1443">
        <v>275</v>
      </c>
      <c r="E103" s="1375">
        <v>25248</v>
      </c>
      <c r="F103" s="1444">
        <v>140</v>
      </c>
      <c r="G103" s="1445">
        <v>50.909090909090907</v>
      </c>
      <c r="H103" s="1444">
        <v>13386</v>
      </c>
      <c r="I103" s="1446">
        <v>53.018060836501903</v>
      </c>
      <c r="J103" s="1371">
        <v>53</v>
      </c>
      <c r="K103" s="1445">
        <v>19.272727272727273</v>
      </c>
      <c r="L103" s="1400">
        <v>6541</v>
      </c>
      <c r="M103" s="1447">
        <v>25.907002534854247</v>
      </c>
      <c r="N103" s="1444">
        <v>77</v>
      </c>
      <c r="O103" s="1445">
        <v>28</v>
      </c>
      <c r="P103" s="1444">
        <v>4950</v>
      </c>
      <c r="Q103" s="1446">
        <v>19.60551330798479</v>
      </c>
      <c r="R103" s="1371">
        <v>5</v>
      </c>
      <c r="S103" s="1445">
        <v>1.8181818181818181</v>
      </c>
      <c r="T103" s="1444">
        <v>371</v>
      </c>
      <c r="U103" s="1446">
        <v>1.4694233206590621</v>
      </c>
    </row>
    <row r="104" spans="3:22" ht="18" customHeight="1">
      <c r="C104" s="736" t="s">
        <v>525</v>
      </c>
      <c r="D104" s="1448">
        <v>227</v>
      </c>
      <c r="E104" s="320">
        <v>18251</v>
      </c>
      <c r="F104" s="304">
        <v>114</v>
      </c>
      <c r="G104" s="309">
        <v>50.220264317180622</v>
      </c>
      <c r="H104" s="304">
        <v>7595</v>
      </c>
      <c r="I104" s="321">
        <v>41.614158128321741</v>
      </c>
      <c r="J104" s="308">
        <v>60</v>
      </c>
      <c r="K104" s="309">
        <v>26.431718061674008</v>
      </c>
      <c r="L104" s="322">
        <v>7468</v>
      </c>
      <c r="M104" s="310">
        <v>40.918305846254995</v>
      </c>
      <c r="N104" s="304">
        <v>52</v>
      </c>
      <c r="O104" s="309">
        <v>22.907488986784141</v>
      </c>
      <c r="P104" s="304">
        <v>3130</v>
      </c>
      <c r="Q104" s="321">
        <v>17.149745219440028</v>
      </c>
      <c r="R104" s="308">
        <v>1</v>
      </c>
      <c r="S104" s="309">
        <v>0.44052863436123352</v>
      </c>
      <c r="T104" s="304">
        <v>58</v>
      </c>
      <c r="U104" s="321">
        <v>0.31779080598323378</v>
      </c>
    </row>
    <row r="105" spans="3:22" ht="18" customHeight="1">
      <c r="C105" s="737" t="s">
        <v>249</v>
      </c>
      <c r="D105" s="1449">
        <v>203</v>
      </c>
      <c r="E105" s="1375">
        <v>14105</v>
      </c>
      <c r="F105" s="1371">
        <v>96</v>
      </c>
      <c r="G105" s="1445">
        <v>47.290640394088669</v>
      </c>
      <c r="H105" s="1450">
        <v>5291</v>
      </c>
      <c r="I105" s="1446">
        <v>37.511520737327189</v>
      </c>
      <c r="J105" s="1451">
        <v>58</v>
      </c>
      <c r="K105" s="1445">
        <v>28.571428571428569</v>
      </c>
      <c r="L105" s="1400">
        <v>6098</v>
      </c>
      <c r="M105" s="1447">
        <v>43.232896136121937</v>
      </c>
      <c r="N105" s="1450">
        <v>48</v>
      </c>
      <c r="O105" s="1445">
        <v>23.645320197044335</v>
      </c>
      <c r="P105" s="1450">
        <v>2648</v>
      </c>
      <c r="Q105" s="1446">
        <v>18.773484579936191</v>
      </c>
      <c r="R105" s="1451">
        <v>1</v>
      </c>
      <c r="S105" s="1445">
        <v>0.49261083743842365</v>
      </c>
      <c r="T105" s="1444">
        <v>68</v>
      </c>
      <c r="U105" s="1446">
        <v>0.48209854661467566</v>
      </c>
      <c r="V105" s="531"/>
    </row>
    <row r="106" spans="3:22" ht="18" customHeight="1">
      <c r="C106" s="470" t="s">
        <v>638</v>
      </c>
      <c r="D106" s="1452">
        <f>SUM(D109:D112)</f>
        <v>222</v>
      </c>
      <c r="E106" s="1453">
        <f t="shared" ref="E106:T106" si="42">SUM(E109:E112)</f>
        <v>761251</v>
      </c>
      <c r="F106" s="1454">
        <f t="shared" si="42"/>
        <v>112</v>
      </c>
      <c r="G106" s="1867">
        <f>(F106/$D106)*100</f>
        <v>50.450450450450447</v>
      </c>
      <c r="H106" s="1455">
        <f t="shared" si="42"/>
        <v>5894</v>
      </c>
      <c r="I106" s="1884">
        <f>(H106/$E106)*100</f>
        <v>0.77425185648360395</v>
      </c>
      <c r="J106" s="1454">
        <f t="shared" si="42"/>
        <v>42</v>
      </c>
      <c r="K106" s="1867">
        <f>(J106/$D106)*100</f>
        <v>18.918918918918919</v>
      </c>
      <c r="L106" s="1455">
        <f t="shared" si="42"/>
        <v>3090</v>
      </c>
      <c r="M106" s="1869">
        <f>(L106/$E106)*100</f>
        <v>0.4059107968331076</v>
      </c>
      <c r="N106" s="1454">
        <f t="shared" si="42"/>
        <v>64</v>
      </c>
      <c r="O106" s="1867">
        <f>(N106/$D106)*100</f>
        <v>28.828828828828829</v>
      </c>
      <c r="P106" s="1455">
        <f t="shared" si="42"/>
        <v>5925</v>
      </c>
      <c r="Q106" s="1869">
        <f>(P106/$E106)*100</f>
        <v>0.77832410072367719</v>
      </c>
      <c r="R106" s="1457">
        <f t="shared" si="42"/>
        <v>4</v>
      </c>
      <c r="S106" s="1867">
        <f>(R106/$D106)*100</f>
        <v>1.8018018018018018</v>
      </c>
      <c r="T106" s="1455">
        <f t="shared" si="42"/>
        <v>220</v>
      </c>
      <c r="U106" s="1883">
        <f>(T106/$E106)*100</f>
        <v>2.8899797832777886E-2</v>
      </c>
      <c r="V106" s="531"/>
    </row>
    <row r="107" spans="3:22" ht="18" customHeight="1">
      <c r="C107" s="470" t="s">
        <v>697</v>
      </c>
      <c r="D107" s="1452">
        <f>SUM(D113:D116)</f>
        <v>195</v>
      </c>
      <c r="E107" s="1453">
        <f t="shared" ref="E107:T107" si="43">SUM(E113:E116)</f>
        <v>14465</v>
      </c>
      <c r="F107" s="1454">
        <f t="shared" si="43"/>
        <v>96</v>
      </c>
      <c r="G107" s="1867">
        <f>(F107/$D107)*100</f>
        <v>49.230769230769234</v>
      </c>
      <c r="H107" s="1455">
        <f t="shared" si="43"/>
        <v>5143</v>
      </c>
      <c r="I107" s="1884">
        <f>(H107/$E107)*100</f>
        <v>35.554787417905288</v>
      </c>
      <c r="J107" s="1454">
        <f t="shared" si="43"/>
        <v>45</v>
      </c>
      <c r="K107" s="1867">
        <f>(J107/$D107)*100</f>
        <v>23.076923076923077</v>
      </c>
      <c r="L107" s="1455">
        <f t="shared" si="43"/>
        <v>5166</v>
      </c>
      <c r="M107" s="1869">
        <f>(L107/$E107)*100</f>
        <v>35.713791911510548</v>
      </c>
      <c r="N107" s="1454">
        <f t="shared" si="43"/>
        <v>49</v>
      </c>
      <c r="O107" s="1867">
        <f>(N107/$D107)*100</f>
        <v>25.128205128205128</v>
      </c>
      <c r="P107" s="1455">
        <f t="shared" si="43"/>
        <v>3744</v>
      </c>
      <c r="Q107" s="1869">
        <f>(P107/$E107)*100</f>
        <v>25.883166263394404</v>
      </c>
      <c r="R107" s="1457">
        <f t="shared" si="43"/>
        <v>5</v>
      </c>
      <c r="S107" s="1867">
        <f>(R107/$D107)*100</f>
        <v>2.5641025641025639</v>
      </c>
      <c r="T107" s="1455">
        <f t="shared" si="43"/>
        <v>415</v>
      </c>
      <c r="U107" s="1883">
        <f>(T107/$E107)*100</f>
        <v>2.8689941237469756</v>
      </c>
      <c r="V107" s="531"/>
    </row>
    <row r="108" spans="3:22" ht="18" customHeight="1" thickBot="1">
      <c r="C108" s="1875" t="s">
        <v>758</v>
      </c>
      <c r="D108" s="1876">
        <f>SUM(D117:D120)</f>
        <v>185</v>
      </c>
      <c r="E108" s="1877">
        <f>SUM(E117:E120)</f>
        <v>13622</v>
      </c>
      <c r="F108" s="1878">
        <f>SUM(F117:F120)</f>
        <v>79</v>
      </c>
      <c r="G108" s="1886">
        <f>(F108/$D108)*100</f>
        <v>42.702702702702702</v>
      </c>
      <c r="H108" s="1879">
        <f>SUM(H117:H120)</f>
        <v>4721</v>
      </c>
      <c r="I108" s="1885">
        <f>(H108/$E108)*100</f>
        <v>34.657172221406547</v>
      </c>
      <c r="J108" s="1878">
        <f>SUM(J117:J120)</f>
        <v>56</v>
      </c>
      <c r="K108" s="1886">
        <f>(J108/$D108)*100</f>
        <v>30.270270270270274</v>
      </c>
      <c r="L108" s="1879">
        <f>SUM(L117:L120)</f>
        <v>5887</v>
      </c>
      <c r="M108" s="1881">
        <f>(L108/$E108)*100</f>
        <v>43.216855087358688</v>
      </c>
      <c r="N108" s="1878">
        <f>SUM(N117:N120)</f>
        <v>49</v>
      </c>
      <c r="O108" s="1886">
        <f>(N108/$D108)*100</f>
        <v>26.486486486486488</v>
      </c>
      <c r="P108" s="1880">
        <f>SUM(P117:P120)</f>
        <v>3009</v>
      </c>
      <c r="Q108" s="1882">
        <f>(P108/$E108)*100</f>
        <v>22.089267361620905</v>
      </c>
      <c r="R108" s="1880">
        <f>SUM(R117:R120)</f>
        <v>1</v>
      </c>
      <c r="S108" s="1886">
        <f>(R108/$D108)*100</f>
        <v>0.54054054054054057</v>
      </c>
      <c r="T108" s="1879">
        <f>SUM(T117:T120)</f>
        <v>5</v>
      </c>
      <c r="U108" s="1882">
        <f>(T108/$E108)*100</f>
        <v>3.670532961385993E-2</v>
      </c>
      <c r="V108" s="531"/>
    </row>
    <row r="109" spans="3:22" ht="18" customHeight="1">
      <c r="C109" s="466" t="s">
        <v>416</v>
      </c>
      <c r="D109" s="1461">
        <v>71</v>
      </c>
      <c r="E109" s="1453">
        <v>5019</v>
      </c>
      <c r="F109" s="326">
        <v>38</v>
      </c>
      <c r="G109" s="317">
        <f t="shared" si="34"/>
        <v>53.521126760563376</v>
      </c>
      <c r="H109" s="314">
        <v>2535</v>
      </c>
      <c r="I109" s="324">
        <f t="shared" si="35"/>
        <v>50.508069336521224</v>
      </c>
      <c r="J109" s="326">
        <v>13</v>
      </c>
      <c r="K109" s="317">
        <f t="shared" si="36"/>
        <v>18.30985915492958</v>
      </c>
      <c r="L109" s="314">
        <v>1064</v>
      </c>
      <c r="M109" s="324">
        <f t="shared" si="37"/>
        <v>21.199442119944212</v>
      </c>
      <c r="N109" s="326">
        <v>18</v>
      </c>
      <c r="O109" s="317">
        <f t="shared" si="38"/>
        <v>25.352112676056336</v>
      </c>
      <c r="P109" s="313">
        <v>1320</v>
      </c>
      <c r="Q109" s="318">
        <f t="shared" si="39"/>
        <v>26.300059772863122</v>
      </c>
      <c r="R109" s="326">
        <v>2</v>
      </c>
      <c r="S109" s="317">
        <f t="shared" si="40"/>
        <v>2.8169014084507045</v>
      </c>
      <c r="T109" s="314">
        <v>100</v>
      </c>
      <c r="U109" s="318">
        <f t="shared" si="41"/>
        <v>1.9924287706714485</v>
      </c>
      <c r="V109" s="531"/>
    </row>
    <row r="110" spans="3:22" ht="18" customHeight="1">
      <c r="C110" s="468" t="s">
        <v>211</v>
      </c>
      <c r="D110" s="1462">
        <v>49</v>
      </c>
      <c r="E110" s="1463">
        <v>2962</v>
      </c>
      <c r="F110" s="1451">
        <v>21</v>
      </c>
      <c r="G110" s="1445">
        <f t="shared" si="34"/>
        <v>42.857142857142854</v>
      </c>
      <c r="H110" s="1400">
        <v>851</v>
      </c>
      <c r="I110" s="1446">
        <f t="shared" si="35"/>
        <v>28.730587440918299</v>
      </c>
      <c r="J110" s="1451">
        <v>11</v>
      </c>
      <c r="K110" s="1445">
        <f t="shared" si="36"/>
        <v>22.448979591836736</v>
      </c>
      <c r="L110" s="1400">
        <v>733</v>
      </c>
      <c r="M110" s="1446">
        <f t="shared" si="37"/>
        <v>24.746792707629979</v>
      </c>
      <c r="N110" s="1451">
        <v>17</v>
      </c>
      <c r="O110" s="1445">
        <f t="shared" si="38"/>
        <v>34.693877551020407</v>
      </c>
      <c r="P110" s="1450">
        <v>1378</v>
      </c>
      <c r="Q110" s="1447">
        <f t="shared" si="39"/>
        <v>46.522619851451722</v>
      </c>
      <c r="R110" s="1451">
        <v>0</v>
      </c>
      <c r="S110" s="1445">
        <f t="shared" si="40"/>
        <v>0</v>
      </c>
      <c r="T110" s="1400">
        <v>0</v>
      </c>
      <c r="U110" s="1447">
        <f t="shared" si="41"/>
        <v>0</v>
      </c>
      <c r="V110" s="531"/>
    </row>
    <row r="111" spans="3:22" ht="18" customHeight="1">
      <c r="C111" s="468" t="s">
        <v>332</v>
      </c>
      <c r="D111" s="1462">
        <v>40</v>
      </c>
      <c r="E111" s="1463">
        <v>748108</v>
      </c>
      <c r="F111" s="1451">
        <v>21</v>
      </c>
      <c r="G111" s="1445">
        <f t="shared" si="34"/>
        <v>52.5</v>
      </c>
      <c r="H111" s="1400">
        <v>1068</v>
      </c>
      <c r="I111" s="1446">
        <f t="shared" si="35"/>
        <v>0.14276013623701389</v>
      </c>
      <c r="J111" s="1451">
        <v>5</v>
      </c>
      <c r="K111" s="1445">
        <f t="shared" si="36"/>
        <v>12.5</v>
      </c>
      <c r="L111" s="1400">
        <v>271</v>
      </c>
      <c r="M111" s="1446">
        <f t="shared" si="37"/>
        <v>3.6224716217444546E-2</v>
      </c>
      <c r="N111" s="1451">
        <v>14</v>
      </c>
      <c r="O111" s="1445">
        <f t="shared" si="38"/>
        <v>35</v>
      </c>
      <c r="P111" s="1450">
        <v>647</v>
      </c>
      <c r="Q111" s="1447">
        <f t="shared" si="39"/>
        <v>8.6484839087404494E-2</v>
      </c>
      <c r="R111" s="1451">
        <v>0</v>
      </c>
      <c r="S111" s="1445">
        <f t="shared" si="40"/>
        <v>0</v>
      </c>
      <c r="T111" s="1400">
        <v>0</v>
      </c>
      <c r="U111" s="1447">
        <f t="shared" si="41"/>
        <v>0</v>
      </c>
      <c r="V111" s="531"/>
    </row>
    <row r="112" spans="3:22" ht="18" customHeight="1" thickBot="1">
      <c r="C112" s="467" t="s">
        <v>551</v>
      </c>
      <c r="D112" s="1464">
        <v>62</v>
      </c>
      <c r="E112" s="1465">
        <v>5162</v>
      </c>
      <c r="F112" s="330">
        <v>32</v>
      </c>
      <c r="G112" s="328">
        <f t="shared" ref="G112:G119" si="44">SUM(F112/$D112)*100</f>
        <v>51.612903225806448</v>
      </c>
      <c r="H112" s="329">
        <v>1440</v>
      </c>
      <c r="I112" s="331">
        <f t="shared" ref="I112:I125" si="45">SUM(H112/$E112)*100</f>
        <v>27.896164277411856</v>
      </c>
      <c r="J112" s="330">
        <v>13</v>
      </c>
      <c r="K112" s="328">
        <f t="shared" ref="K112:K125" si="46">SUM(J112/$D112)*100</f>
        <v>20.967741935483872</v>
      </c>
      <c r="L112" s="329">
        <v>1022</v>
      </c>
      <c r="M112" s="331">
        <f t="shared" ref="M112:M125" si="47">SUM(L112/$E112)*100</f>
        <v>19.798527702440914</v>
      </c>
      <c r="N112" s="330">
        <v>15</v>
      </c>
      <c r="O112" s="328">
        <f t="shared" ref="O112:O125" si="48">SUM(N112/$D112)*100</f>
        <v>24.193548387096776</v>
      </c>
      <c r="P112" s="327">
        <v>2580</v>
      </c>
      <c r="Q112" s="464">
        <f t="shared" ref="Q112:Q125" si="49">SUM(P112/$E112)*100</f>
        <v>49.980627663696239</v>
      </c>
      <c r="R112" s="330">
        <v>2</v>
      </c>
      <c r="S112" s="328">
        <f t="shared" ref="S112:S117" si="50">SUM(R112/$D112)*100</f>
        <v>3.225806451612903</v>
      </c>
      <c r="T112" s="329">
        <v>120</v>
      </c>
      <c r="U112" s="464">
        <f t="shared" ref="U112:U117" si="51">SUM(T112/$E112)*100</f>
        <v>2.3246803564509881</v>
      </c>
      <c r="V112" s="531"/>
    </row>
    <row r="113" spans="3:24" ht="18" customHeight="1">
      <c r="C113" s="604" t="s">
        <v>603</v>
      </c>
      <c r="D113" s="1466">
        <v>72</v>
      </c>
      <c r="E113" s="1467">
        <v>4320</v>
      </c>
      <c r="F113" s="1468">
        <v>30</v>
      </c>
      <c r="G113" s="1469">
        <f t="shared" si="44"/>
        <v>41.666666666666671</v>
      </c>
      <c r="H113" s="1470">
        <v>1454</v>
      </c>
      <c r="I113" s="1471">
        <f t="shared" si="45"/>
        <v>33.657407407407405</v>
      </c>
      <c r="J113" s="1468">
        <v>20</v>
      </c>
      <c r="K113" s="1469">
        <f t="shared" si="46"/>
        <v>27.777777777777779</v>
      </c>
      <c r="L113" s="1470">
        <v>1789</v>
      </c>
      <c r="M113" s="1471">
        <f t="shared" si="47"/>
        <v>41.412037037037038</v>
      </c>
      <c r="N113" s="1468">
        <v>20</v>
      </c>
      <c r="O113" s="1469">
        <f t="shared" si="48"/>
        <v>27.777777777777779</v>
      </c>
      <c r="P113" s="1472">
        <v>920</v>
      </c>
      <c r="Q113" s="1473">
        <f t="shared" si="49"/>
        <v>21.296296296296298</v>
      </c>
      <c r="R113" s="1468">
        <v>2</v>
      </c>
      <c r="S113" s="1469">
        <f t="shared" si="50"/>
        <v>2.7777777777777777</v>
      </c>
      <c r="T113" s="1470">
        <v>157</v>
      </c>
      <c r="U113" s="1473">
        <f t="shared" si="51"/>
        <v>3.6342592592592595</v>
      </c>
      <c r="V113" s="531"/>
    </row>
    <row r="114" spans="3:24" ht="18.75" customHeight="1">
      <c r="C114" s="468" t="s">
        <v>641</v>
      </c>
      <c r="D114" s="1462">
        <v>34</v>
      </c>
      <c r="E114" s="1463">
        <v>2475</v>
      </c>
      <c r="F114" s="1451">
        <v>15</v>
      </c>
      <c r="G114" s="1445">
        <f t="shared" si="44"/>
        <v>44.117647058823529</v>
      </c>
      <c r="H114" s="1400">
        <v>788</v>
      </c>
      <c r="I114" s="1446">
        <f t="shared" si="45"/>
        <v>31.838383838383837</v>
      </c>
      <c r="J114" s="1451">
        <v>9</v>
      </c>
      <c r="K114" s="1445">
        <f t="shared" si="46"/>
        <v>26.47058823529412</v>
      </c>
      <c r="L114" s="1400">
        <v>1020</v>
      </c>
      <c r="M114" s="1446">
        <f t="shared" si="47"/>
        <v>41.212121212121211</v>
      </c>
      <c r="N114" s="1451">
        <v>9</v>
      </c>
      <c r="O114" s="1445">
        <f t="shared" si="48"/>
        <v>26.47058823529412</v>
      </c>
      <c r="P114" s="1450">
        <v>567</v>
      </c>
      <c r="Q114" s="1447">
        <f t="shared" si="49"/>
        <v>22.90909090909091</v>
      </c>
      <c r="R114" s="1451">
        <v>1</v>
      </c>
      <c r="S114" s="1445">
        <f t="shared" si="50"/>
        <v>2.9411764705882351</v>
      </c>
      <c r="T114" s="1400">
        <v>103</v>
      </c>
      <c r="U114" s="1447">
        <f t="shared" si="51"/>
        <v>4.1616161616161618</v>
      </c>
      <c r="V114" s="531"/>
    </row>
    <row r="115" spans="3:24" ht="18.75" customHeight="1">
      <c r="C115" s="468" t="s">
        <v>654</v>
      </c>
      <c r="D115" s="1462">
        <v>35</v>
      </c>
      <c r="E115" s="1463">
        <v>1875</v>
      </c>
      <c r="F115" s="1451">
        <v>17</v>
      </c>
      <c r="G115" s="1445">
        <f t="shared" si="44"/>
        <v>48.571428571428569</v>
      </c>
      <c r="H115" s="1400">
        <v>902</v>
      </c>
      <c r="I115" s="1446">
        <f t="shared" si="45"/>
        <v>48.106666666666662</v>
      </c>
      <c r="J115" s="1451">
        <v>5</v>
      </c>
      <c r="K115" s="1445">
        <f t="shared" si="46"/>
        <v>14.285714285714285</v>
      </c>
      <c r="L115" s="1400">
        <v>190</v>
      </c>
      <c r="M115" s="1446">
        <f t="shared" si="47"/>
        <v>10.133333333333333</v>
      </c>
      <c r="N115" s="1451">
        <v>12</v>
      </c>
      <c r="O115" s="1445">
        <f t="shared" si="48"/>
        <v>34.285714285714285</v>
      </c>
      <c r="P115" s="1450">
        <v>685</v>
      </c>
      <c r="Q115" s="1447">
        <f t="shared" si="49"/>
        <v>36.533333333333331</v>
      </c>
      <c r="R115" s="1451">
        <v>1</v>
      </c>
      <c r="S115" s="1445">
        <f t="shared" si="50"/>
        <v>2.8571428571428572</v>
      </c>
      <c r="T115" s="1400">
        <v>98</v>
      </c>
      <c r="U115" s="1447">
        <f t="shared" si="51"/>
        <v>5.2266666666666666</v>
      </c>
      <c r="V115" s="531"/>
    </row>
    <row r="116" spans="3:24" ht="18.75" customHeight="1" thickBot="1">
      <c r="C116" s="1662" t="s">
        <v>655</v>
      </c>
      <c r="D116" s="1663">
        <v>54</v>
      </c>
      <c r="E116" s="1664">
        <v>5795</v>
      </c>
      <c r="F116" s="1642">
        <v>34</v>
      </c>
      <c r="G116" s="309">
        <f t="shared" si="44"/>
        <v>62.962962962962962</v>
      </c>
      <c r="H116" s="322">
        <v>1999</v>
      </c>
      <c r="I116" s="321">
        <f t="shared" si="45"/>
        <v>34.495254529767038</v>
      </c>
      <c r="J116" s="1642">
        <v>11</v>
      </c>
      <c r="K116" s="309">
        <f t="shared" si="46"/>
        <v>20.37037037037037</v>
      </c>
      <c r="L116" s="322">
        <v>2167</v>
      </c>
      <c r="M116" s="321">
        <f t="shared" si="47"/>
        <v>37.394305435720447</v>
      </c>
      <c r="N116" s="1642">
        <v>8</v>
      </c>
      <c r="O116" s="309">
        <f t="shared" si="48"/>
        <v>14.814814814814813</v>
      </c>
      <c r="P116" s="306">
        <v>1572</v>
      </c>
      <c r="Q116" s="310">
        <f t="shared" si="49"/>
        <v>27.12683347713546</v>
      </c>
      <c r="R116" s="1642">
        <v>1</v>
      </c>
      <c r="S116" s="309">
        <f t="shared" si="50"/>
        <v>1.8518518518518516</v>
      </c>
      <c r="T116" s="322">
        <v>57</v>
      </c>
      <c r="U116" s="310">
        <f t="shared" si="51"/>
        <v>0.98360655737704927</v>
      </c>
      <c r="V116" s="531"/>
    </row>
    <row r="117" spans="3:24" ht="18.75" customHeight="1">
      <c r="C117" s="604" t="s">
        <v>705</v>
      </c>
      <c r="D117" s="1466">
        <v>63</v>
      </c>
      <c r="E117" s="1467">
        <v>6405</v>
      </c>
      <c r="F117" s="1468">
        <v>32</v>
      </c>
      <c r="G117" s="1469">
        <f t="shared" si="44"/>
        <v>50.793650793650791</v>
      </c>
      <c r="H117" s="1470">
        <v>2154</v>
      </c>
      <c r="I117" s="1471">
        <f t="shared" si="45"/>
        <v>33.629976580796253</v>
      </c>
      <c r="J117" s="1468">
        <v>19</v>
      </c>
      <c r="K117" s="1469">
        <f t="shared" si="46"/>
        <v>30.158730158730158</v>
      </c>
      <c r="L117" s="1470">
        <v>3326</v>
      </c>
      <c r="M117" s="1471">
        <f t="shared" si="47"/>
        <v>51.928181108508973</v>
      </c>
      <c r="N117" s="1468">
        <v>12</v>
      </c>
      <c r="O117" s="1469">
        <f t="shared" si="48"/>
        <v>19.047619047619047</v>
      </c>
      <c r="P117" s="1472">
        <v>925</v>
      </c>
      <c r="Q117" s="1473">
        <f t="shared" si="49"/>
        <v>14.441842310694769</v>
      </c>
      <c r="R117" s="1468">
        <v>0</v>
      </c>
      <c r="S117" s="1469">
        <f t="shared" si="50"/>
        <v>0</v>
      </c>
      <c r="T117" s="1470">
        <v>0</v>
      </c>
      <c r="U117" s="1473">
        <f t="shared" si="51"/>
        <v>0</v>
      </c>
      <c r="V117" s="531"/>
      <c r="X117" s="531"/>
    </row>
    <row r="118" spans="3:24" ht="18.75" customHeight="1">
      <c r="C118" s="468" t="s">
        <v>723</v>
      </c>
      <c r="D118" s="1462">
        <v>53</v>
      </c>
      <c r="E118" s="1463">
        <v>3250</v>
      </c>
      <c r="F118" s="1451">
        <v>23</v>
      </c>
      <c r="G118" s="1445">
        <f t="shared" si="44"/>
        <v>43.39622641509434</v>
      </c>
      <c r="H118" s="1400">
        <v>1110</v>
      </c>
      <c r="I118" s="1446">
        <f t="shared" si="45"/>
        <v>34.153846153846153</v>
      </c>
      <c r="J118" s="1451">
        <v>18</v>
      </c>
      <c r="K118" s="1445">
        <f t="shared" si="46"/>
        <v>33.962264150943398</v>
      </c>
      <c r="L118" s="1400">
        <v>1459</v>
      </c>
      <c r="M118" s="1446">
        <f t="shared" si="47"/>
        <v>44.892307692307689</v>
      </c>
      <c r="N118" s="1451">
        <v>12</v>
      </c>
      <c r="O118" s="1445">
        <f t="shared" si="48"/>
        <v>22.641509433962266</v>
      </c>
      <c r="P118" s="1450">
        <v>681</v>
      </c>
      <c r="Q118" s="1447">
        <f t="shared" si="49"/>
        <v>20.953846153846154</v>
      </c>
      <c r="R118" s="1451">
        <v>0</v>
      </c>
      <c r="S118" s="1445">
        <v>0</v>
      </c>
      <c r="T118" s="1400">
        <v>0</v>
      </c>
      <c r="U118" s="1447">
        <v>0</v>
      </c>
      <c r="V118" s="531"/>
    </row>
    <row r="119" spans="3:24" ht="18.75" customHeight="1">
      <c r="C119" s="468" t="s">
        <v>724</v>
      </c>
      <c r="D119" s="1462">
        <v>21</v>
      </c>
      <c r="E119" s="1463">
        <v>1288</v>
      </c>
      <c r="F119" s="1451">
        <v>8</v>
      </c>
      <c r="G119" s="1445">
        <f t="shared" si="44"/>
        <v>38.095238095238095</v>
      </c>
      <c r="H119" s="1400">
        <v>428</v>
      </c>
      <c r="I119" s="1446">
        <f t="shared" si="45"/>
        <v>33.229813664596278</v>
      </c>
      <c r="J119" s="1451">
        <v>9</v>
      </c>
      <c r="K119" s="1445">
        <f t="shared" si="46"/>
        <v>42.857142857142854</v>
      </c>
      <c r="L119" s="1400">
        <v>706</v>
      </c>
      <c r="M119" s="1446">
        <f t="shared" si="47"/>
        <v>54.813664596273291</v>
      </c>
      <c r="N119" s="1451">
        <v>4</v>
      </c>
      <c r="O119" s="1445">
        <f t="shared" si="48"/>
        <v>19.047619047619047</v>
      </c>
      <c r="P119" s="1450">
        <v>154</v>
      </c>
      <c r="Q119" s="1447">
        <f t="shared" si="49"/>
        <v>11.956521739130435</v>
      </c>
      <c r="R119" s="1451">
        <v>0</v>
      </c>
      <c r="S119" s="1445">
        <v>0</v>
      </c>
      <c r="T119" s="1400">
        <v>0</v>
      </c>
      <c r="U119" s="1447">
        <v>0</v>
      </c>
      <c r="V119" s="531"/>
    </row>
    <row r="120" spans="3:24" ht="18.75" customHeight="1" thickBot="1">
      <c r="C120" s="1662" t="s">
        <v>725</v>
      </c>
      <c r="D120" s="1663">
        <f>SUM(F120,J120,N120,R120)</f>
        <v>48</v>
      </c>
      <c r="E120" s="1664">
        <f>SUM(H120,L120,P120,T120)</f>
        <v>2679</v>
      </c>
      <c r="F120" s="1642">
        <v>16</v>
      </c>
      <c r="G120" s="309">
        <f>SUM(F120/$D120)*100</f>
        <v>33.333333333333329</v>
      </c>
      <c r="H120" s="322">
        <v>1029</v>
      </c>
      <c r="I120" s="321">
        <f t="shared" si="45"/>
        <v>38.409854423292273</v>
      </c>
      <c r="J120" s="1642">
        <v>10</v>
      </c>
      <c r="K120" s="309">
        <f t="shared" si="46"/>
        <v>20.833333333333336</v>
      </c>
      <c r="L120" s="322">
        <v>396</v>
      </c>
      <c r="M120" s="321">
        <f t="shared" si="47"/>
        <v>14.781634938409855</v>
      </c>
      <c r="N120" s="1642">
        <v>21</v>
      </c>
      <c r="O120" s="309">
        <f t="shared" si="48"/>
        <v>43.75</v>
      </c>
      <c r="P120" s="306">
        <v>1249</v>
      </c>
      <c r="Q120" s="310">
        <f t="shared" si="49"/>
        <v>46.62187383351997</v>
      </c>
      <c r="R120" s="1642">
        <v>1</v>
      </c>
      <c r="S120" s="309">
        <f t="shared" ref="S120:S125" si="52">SUM(R120/$D120)*100</f>
        <v>2.083333333333333</v>
      </c>
      <c r="T120" s="322">
        <v>5</v>
      </c>
      <c r="U120" s="310">
        <f t="shared" ref="U120:U125" si="53">SUM(T120/$E120)*100</f>
        <v>0.1866368047779022</v>
      </c>
      <c r="V120" s="531"/>
    </row>
    <row r="121" spans="3:24" ht="18.75" customHeight="1">
      <c r="C121" s="604" t="s">
        <v>746</v>
      </c>
      <c r="D121" s="1466">
        <f>SUM(F121,J121,N121,R121)</f>
        <v>40</v>
      </c>
      <c r="E121" s="1467">
        <f>SUM(H121,L121,P121,T121)</f>
        <v>2208</v>
      </c>
      <c r="F121" s="1468">
        <v>22</v>
      </c>
      <c r="G121" s="1469">
        <f>SUM(F121/$D121)*100</f>
        <v>55.000000000000007</v>
      </c>
      <c r="H121" s="1470">
        <v>928</v>
      </c>
      <c r="I121" s="1471">
        <f t="shared" si="45"/>
        <v>42.028985507246375</v>
      </c>
      <c r="J121" s="1468">
        <v>11</v>
      </c>
      <c r="K121" s="1469">
        <f t="shared" si="46"/>
        <v>27.500000000000004</v>
      </c>
      <c r="L121" s="1470">
        <v>869</v>
      </c>
      <c r="M121" s="1471">
        <f t="shared" si="47"/>
        <v>39.356884057971016</v>
      </c>
      <c r="N121" s="1468">
        <v>7</v>
      </c>
      <c r="O121" s="1469">
        <f t="shared" si="48"/>
        <v>17.5</v>
      </c>
      <c r="P121" s="1472">
        <v>411</v>
      </c>
      <c r="Q121" s="1473">
        <f t="shared" si="49"/>
        <v>18.614130434782609</v>
      </c>
      <c r="R121" s="1468">
        <v>0</v>
      </c>
      <c r="S121" s="1469">
        <f t="shared" si="52"/>
        <v>0</v>
      </c>
      <c r="T121" s="1470">
        <v>0</v>
      </c>
      <c r="U121" s="1473">
        <f t="shared" si="53"/>
        <v>0</v>
      </c>
      <c r="V121" s="531"/>
    </row>
    <row r="122" spans="3:24" ht="18.75" customHeight="1">
      <c r="C122" s="468" t="s">
        <v>747</v>
      </c>
      <c r="D122" s="1462">
        <f>SUM(F122,J122,N122,R122)</f>
        <v>42</v>
      </c>
      <c r="E122" s="1463">
        <f>SUM(H122,L122,P122,T122)</f>
        <v>2594</v>
      </c>
      <c r="F122" s="1451">
        <v>19</v>
      </c>
      <c r="G122" s="1445">
        <f>SUM(F122/$D122)*100</f>
        <v>45.238095238095241</v>
      </c>
      <c r="H122" s="1400">
        <v>805</v>
      </c>
      <c r="I122" s="1446">
        <f t="shared" si="45"/>
        <v>31.033153430994602</v>
      </c>
      <c r="J122" s="1451">
        <v>11</v>
      </c>
      <c r="K122" s="1445">
        <f t="shared" si="46"/>
        <v>26.190476190476193</v>
      </c>
      <c r="L122" s="1400">
        <v>1073</v>
      </c>
      <c r="M122" s="1446">
        <f t="shared" si="47"/>
        <v>41.364687740940631</v>
      </c>
      <c r="N122" s="1451">
        <v>11</v>
      </c>
      <c r="O122" s="1445">
        <f t="shared" si="48"/>
        <v>26.190476190476193</v>
      </c>
      <c r="P122" s="1450">
        <v>622</v>
      </c>
      <c r="Q122" s="1447">
        <f t="shared" si="49"/>
        <v>23.978411719352351</v>
      </c>
      <c r="R122" s="1451">
        <v>1</v>
      </c>
      <c r="S122" s="1445">
        <f t="shared" si="52"/>
        <v>2.3809523809523809</v>
      </c>
      <c r="T122" s="1400">
        <v>94</v>
      </c>
      <c r="U122" s="1447">
        <f t="shared" si="53"/>
        <v>3.6237471087124136</v>
      </c>
      <c r="V122" s="531"/>
    </row>
    <row r="123" spans="3:24" ht="18.75" customHeight="1">
      <c r="C123" s="468" t="s">
        <v>748</v>
      </c>
      <c r="D123" s="1462">
        <v>47</v>
      </c>
      <c r="E123" s="1463">
        <v>2327</v>
      </c>
      <c r="F123" s="1451">
        <v>23</v>
      </c>
      <c r="G123" s="1445">
        <f t="shared" ref="G123:G125" si="54">SUM(F123/$D123)*100</f>
        <v>48.936170212765958</v>
      </c>
      <c r="H123" s="1400">
        <v>1093</v>
      </c>
      <c r="I123" s="1446">
        <f t="shared" si="45"/>
        <v>46.970348087666522</v>
      </c>
      <c r="J123" s="1451">
        <v>17</v>
      </c>
      <c r="K123" s="1445">
        <f t="shared" si="46"/>
        <v>36.170212765957451</v>
      </c>
      <c r="L123" s="1400">
        <v>999</v>
      </c>
      <c r="M123" s="1446">
        <f t="shared" si="47"/>
        <v>42.930812204555217</v>
      </c>
      <c r="N123" s="1451">
        <v>7</v>
      </c>
      <c r="O123" s="1445">
        <f t="shared" si="48"/>
        <v>14.893617021276595</v>
      </c>
      <c r="P123" s="1450">
        <v>235</v>
      </c>
      <c r="Q123" s="1447">
        <f t="shared" si="49"/>
        <v>10.098839707778255</v>
      </c>
      <c r="R123" s="1451">
        <v>0</v>
      </c>
      <c r="S123" s="1445">
        <f t="shared" si="52"/>
        <v>0</v>
      </c>
      <c r="T123" s="1400">
        <v>0</v>
      </c>
      <c r="U123" s="1447">
        <f t="shared" si="53"/>
        <v>0</v>
      </c>
      <c r="V123" s="531"/>
    </row>
    <row r="124" spans="3:24" ht="18.75" customHeight="1" thickBot="1">
      <c r="C124" s="1662" t="s">
        <v>749</v>
      </c>
      <c r="D124" s="1663">
        <v>29</v>
      </c>
      <c r="E124" s="1664">
        <v>1545</v>
      </c>
      <c r="F124" s="1642">
        <v>18</v>
      </c>
      <c r="G124" s="309">
        <f t="shared" si="54"/>
        <v>62.068965517241381</v>
      </c>
      <c r="H124" s="322">
        <v>992</v>
      </c>
      <c r="I124" s="321">
        <f t="shared" si="45"/>
        <v>64.207119741100328</v>
      </c>
      <c r="J124" s="1642">
        <v>7</v>
      </c>
      <c r="K124" s="309">
        <f t="shared" si="46"/>
        <v>24.137931034482758</v>
      </c>
      <c r="L124" s="322">
        <v>357</v>
      </c>
      <c r="M124" s="321">
        <f t="shared" si="47"/>
        <v>23.106796116504853</v>
      </c>
      <c r="N124" s="1642">
        <v>4</v>
      </c>
      <c r="O124" s="309">
        <f t="shared" si="48"/>
        <v>13.793103448275861</v>
      </c>
      <c r="P124" s="306">
        <v>196</v>
      </c>
      <c r="Q124" s="310">
        <f t="shared" si="49"/>
        <v>12.686084142394821</v>
      </c>
      <c r="R124" s="1642">
        <v>0</v>
      </c>
      <c r="S124" s="309">
        <f t="shared" si="52"/>
        <v>0</v>
      </c>
      <c r="T124" s="322">
        <v>0</v>
      </c>
      <c r="U124" s="310">
        <f t="shared" si="53"/>
        <v>0</v>
      </c>
      <c r="V124" s="531"/>
    </row>
    <row r="125" spans="3:24" ht="18.75" customHeight="1">
      <c r="C125" s="604" t="s">
        <v>809</v>
      </c>
      <c r="D125" s="1466">
        <v>10</v>
      </c>
      <c r="E125" s="1467">
        <v>839</v>
      </c>
      <c r="F125" s="1468">
        <v>4</v>
      </c>
      <c r="G125" s="1469">
        <f t="shared" si="54"/>
        <v>40</v>
      </c>
      <c r="H125" s="1470">
        <v>211</v>
      </c>
      <c r="I125" s="1471">
        <f t="shared" si="45"/>
        <v>25.148986889153758</v>
      </c>
      <c r="J125" s="1468">
        <v>4</v>
      </c>
      <c r="K125" s="1469">
        <f t="shared" si="46"/>
        <v>40</v>
      </c>
      <c r="L125" s="1470">
        <v>520</v>
      </c>
      <c r="M125" s="1471">
        <f t="shared" si="47"/>
        <v>61.978545887961857</v>
      </c>
      <c r="N125" s="1468">
        <v>2</v>
      </c>
      <c r="O125" s="1469">
        <f t="shared" si="48"/>
        <v>20</v>
      </c>
      <c r="P125" s="1472">
        <v>108</v>
      </c>
      <c r="Q125" s="1473">
        <f t="shared" si="49"/>
        <v>12.872467222884387</v>
      </c>
      <c r="R125" s="1468">
        <v>0</v>
      </c>
      <c r="S125" s="1469">
        <f t="shared" si="52"/>
        <v>0</v>
      </c>
      <c r="T125" s="1470">
        <v>0</v>
      </c>
      <c r="U125" s="1473">
        <f t="shared" si="53"/>
        <v>0</v>
      </c>
      <c r="V125" s="531"/>
    </row>
    <row r="126" spans="3:24" ht="18.75" customHeight="1">
      <c r="C126" s="1662"/>
      <c r="D126" s="1663"/>
      <c r="E126" s="1664"/>
      <c r="F126" s="1642"/>
      <c r="G126" s="309"/>
      <c r="H126" s="322"/>
      <c r="I126" s="321"/>
      <c r="J126" s="1642"/>
      <c r="K126" s="309"/>
      <c r="L126" s="322"/>
      <c r="M126" s="321"/>
      <c r="N126" s="1642"/>
      <c r="O126" s="309"/>
      <c r="P126" s="306"/>
      <c r="Q126" s="310"/>
      <c r="R126" s="1642"/>
      <c r="S126" s="309"/>
      <c r="T126" s="322"/>
      <c r="U126" s="310"/>
      <c r="V126" s="531"/>
    </row>
    <row r="127" spans="3:24" ht="18.75" customHeight="1">
      <c r="C127" s="1662"/>
      <c r="D127" s="1663"/>
      <c r="E127" s="1664"/>
      <c r="F127" s="1642"/>
      <c r="G127" s="309"/>
      <c r="H127" s="322"/>
      <c r="I127" s="321"/>
      <c r="J127" s="1642"/>
      <c r="K127" s="309"/>
      <c r="L127" s="322"/>
      <c r="M127" s="321"/>
      <c r="N127" s="1642"/>
      <c r="O127" s="309"/>
      <c r="P127" s="306"/>
      <c r="Q127" s="310"/>
      <c r="R127" s="1642"/>
      <c r="S127" s="309"/>
      <c r="T127" s="322"/>
      <c r="U127" s="310"/>
      <c r="V127" s="531"/>
    </row>
    <row r="128" spans="3:24" ht="3.75" customHeight="1" thickBot="1">
      <c r="C128" s="1665"/>
      <c r="D128" s="1666"/>
      <c r="E128" s="1636"/>
      <c r="F128" s="1644"/>
      <c r="G128" s="1494"/>
      <c r="H128" s="1403"/>
      <c r="I128" s="1643"/>
      <c r="J128" s="1644"/>
      <c r="K128" s="1494"/>
      <c r="L128" s="1403"/>
      <c r="M128" s="1643"/>
      <c r="N128" s="1644"/>
      <c r="O128" s="1494"/>
      <c r="P128" s="1403"/>
      <c r="Q128" s="1667"/>
      <c r="R128" s="1644"/>
      <c r="S128" s="1494"/>
      <c r="T128" s="1403"/>
      <c r="U128" s="1667"/>
    </row>
    <row r="129" spans="3:23" ht="15" customHeight="1">
      <c r="C129" s="458" t="s">
        <v>313</v>
      </c>
      <c r="D129" s="333"/>
      <c r="E129" s="333"/>
      <c r="F129" s="333"/>
      <c r="G129" s="333"/>
      <c r="H129" s="333"/>
      <c r="I129" s="333"/>
      <c r="J129" s="333"/>
      <c r="K129" s="333"/>
      <c r="L129" s="333"/>
      <c r="M129" s="333"/>
      <c r="N129" s="333"/>
      <c r="O129" s="333"/>
      <c r="P129" s="333"/>
      <c r="Q129" s="333"/>
      <c r="R129" s="333"/>
      <c r="S129" s="333"/>
      <c r="T129" s="333"/>
      <c r="U129" s="333"/>
    </row>
    <row r="130" spans="3:23" ht="15" customHeight="1">
      <c r="C130" s="458"/>
      <c r="D130" s="333"/>
      <c r="E130" s="333"/>
      <c r="F130" s="333"/>
      <c r="G130" s="333"/>
      <c r="H130" s="333"/>
      <c r="I130" s="333"/>
      <c r="J130" s="333"/>
      <c r="K130" s="333"/>
      <c r="L130" s="333"/>
      <c r="M130" s="333"/>
      <c r="N130" s="333"/>
      <c r="O130" s="333"/>
      <c r="P130" s="333"/>
      <c r="Q130" s="333"/>
      <c r="R130" s="333"/>
      <c r="S130" s="333"/>
      <c r="T130" s="333"/>
      <c r="U130" s="333"/>
    </row>
    <row r="131" spans="3:23" ht="15" customHeight="1">
      <c r="C131" s="458"/>
      <c r="D131" s="333"/>
      <c r="E131" s="333"/>
      <c r="F131" s="856"/>
      <c r="G131" s="333"/>
      <c r="H131" s="333"/>
      <c r="I131" s="333"/>
      <c r="J131" s="333"/>
      <c r="K131" s="333"/>
      <c r="L131" s="333"/>
      <c r="M131" s="333"/>
      <c r="N131" s="333"/>
      <c r="O131" s="333"/>
      <c r="P131" s="333"/>
      <c r="Q131" s="333"/>
      <c r="R131" s="333"/>
      <c r="S131" s="333"/>
      <c r="T131" s="333"/>
      <c r="U131" s="333"/>
    </row>
    <row r="132" spans="3:23" ht="15" customHeight="1">
      <c r="C132" s="458"/>
      <c r="D132" s="333"/>
      <c r="E132" s="333"/>
      <c r="F132" s="333"/>
      <c r="G132" s="333"/>
      <c r="H132" s="333"/>
      <c r="I132" s="333"/>
      <c r="J132" s="333"/>
      <c r="K132" s="333"/>
      <c r="L132" s="333"/>
      <c r="M132" s="333"/>
      <c r="N132" s="333"/>
      <c r="O132" s="333"/>
      <c r="P132" s="333"/>
      <c r="Q132" s="333"/>
      <c r="R132" s="333"/>
      <c r="S132" s="333"/>
      <c r="T132" s="333"/>
      <c r="U132" s="333"/>
    </row>
    <row r="133" spans="3:23" ht="15" customHeight="1" thickBot="1">
      <c r="C133" s="1351"/>
      <c r="L133" s="531"/>
      <c r="N133" s="531"/>
    </row>
    <row r="134" spans="3:23" ht="18.75" customHeight="1">
      <c r="C134" s="1338" t="s">
        <v>475</v>
      </c>
      <c r="E134" s="4952" t="s">
        <v>472</v>
      </c>
      <c r="F134" s="4953"/>
      <c r="G134" s="4953"/>
      <c r="H134" s="4953"/>
      <c r="I134" s="4953"/>
      <c r="J134" s="4953"/>
      <c r="K134" s="4953"/>
      <c r="L134" s="4953"/>
      <c r="M134" s="4953"/>
      <c r="N134" s="4953"/>
      <c r="O134" s="4953"/>
      <c r="P134" s="4953"/>
      <c r="Q134" s="4953"/>
      <c r="R134" s="4953"/>
      <c r="S134" s="4953"/>
      <c r="T134" s="4954"/>
    </row>
    <row r="135" spans="3:23" ht="15.75" customHeight="1" thickBot="1">
      <c r="C135" s="1356"/>
      <c r="E135" s="4949" t="s">
        <v>476</v>
      </c>
      <c r="F135" s="4970"/>
      <c r="G135" s="4970"/>
      <c r="H135" s="4970"/>
      <c r="I135" s="4970"/>
      <c r="J135" s="4970"/>
      <c r="K135" s="4970"/>
      <c r="L135" s="4970"/>
      <c r="M135" s="4970"/>
      <c r="N135" s="4970"/>
      <c r="O135" s="4970"/>
      <c r="P135" s="4970"/>
      <c r="Q135" s="4970"/>
      <c r="R135" s="4970"/>
      <c r="S135" s="4970"/>
      <c r="T135" s="4971"/>
    </row>
    <row r="136" spans="3:23" ht="23.25" customHeight="1" thickBot="1">
      <c r="C136" s="1474"/>
      <c r="D136" s="1475"/>
      <c r="E136" s="1404"/>
      <c r="F136" s="1404"/>
      <c r="G136" s="1404"/>
      <c r="H136" s="1404"/>
      <c r="I136" s="1404"/>
      <c r="J136" s="1404"/>
      <c r="K136" s="1404"/>
      <c r="L136" s="1404"/>
      <c r="M136" s="333"/>
      <c r="N136" s="1404"/>
      <c r="O136" s="1404"/>
      <c r="P136" s="333"/>
      <c r="Q136" s="1476"/>
      <c r="R136" s="333"/>
      <c r="S136" s="333"/>
      <c r="T136" s="333"/>
      <c r="U136" s="1476"/>
    </row>
    <row r="137" spans="3:23" ht="30.2" customHeight="1" thickBot="1">
      <c r="C137" s="1440" t="s">
        <v>461</v>
      </c>
      <c r="D137" s="4979" t="s">
        <v>701</v>
      </c>
      <c r="E137" s="4981"/>
      <c r="F137" s="4966" t="s">
        <v>315</v>
      </c>
      <c r="G137" s="4967"/>
      <c r="H137" s="4967"/>
      <c r="I137" s="4967"/>
      <c r="J137" s="4966" t="s">
        <v>316</v>
      </c>
      <c r="K137" s="4968"/>
      <c r="L137" s="4968"/>
      <c r="M137" s="4969"/>
      <c r="N137" s="4983" t="s">
        <v>317</v>
      </c>
      <c r="O137" s="4968"/>
      <c r="P137" s="4968"/>
      <c r="Q137" s="4968"/>
      <c r="R137" s="4982" t="s">
        <v>318</v>
      </c>
      <c r="S137" s="4968"/>
      <c r="T137" s="4968"/>
      <c r="U137" s="4969"/>
    </row>
    <row r="138" spans="3:23" s="1330" customFormat="1" ht="27.75" customHeight="1" thickBot="1">
      <c r="C138" s="1441" t="s">
        <v>99</v>
      </c>
      <c r="D138" s="481" t="s">
        <v>308</v>
      </c>
      <c r="E138" s="460" t="s">
        <v>309</v>
      </c>
      <c r="F138" s="482" t="s">
        <v>310</v>
      </c>
      <c r="G138" s="483" t="s">
        <v>106</v>
      </c>
      <c r="H138" s="484" t="s">
        <v>311</v>
      </c>
      <c r="I138" s="482" t="s">
        <v>106</v>
      </c>
      <c r="J138" s="485" t="s">
        <v>310</v>
      </c>
      <c r="K138" s="483" t="s">
        <v>106</v>
      </c>
      <c r="L138" s="484" t="s">
        <v>311</v>
      </c>
      <c r="M138" s="486" t="s">
        <v>106</v>
      </c>
      <c r="N138" s="482" t="s">
        <v>310</v>
      </c>
      <c r="O138" s="483" t="s">
        <v>106</v>
      </c>
      <c r="P138" s="484" t="s">
        <v>311</v>
      </c>
      <c r="Q138" s="482" t="s">
        <v>106</v>
      </c>
      <c r="R138" s="485" t="s">
        <v>310</v>
      </c>
      <c r="S138" s="483" t="s">
        <v>106</v>
      </c>
      <c r="T138" s="484" t="s">
        <v>311</v>
      </c>
      <c r="U138" s="486" t="s">
        <v>106</v>
      </c>
      <c r="W138" s="1357"/>
    </row>
    <row r="139" spans="3:23" ht="18" customHeight="1">
      <c r="C139" s="738">
        <v>2001</v>
      </c>
      <c r="D139" s="1477">
        <v>157</v>
      </c>
      <c r="E139" s="1363">
        <v>13068</v>
      </c>
      <c r="F139" s="1478">
        <v>102</v>
      </c>
      <c r="G139" s="1469">
        <f t="shared" ref="G139:G152" si="55">SUM(F139/$D139)*100</f>
        <v>64.968152866242036</v>
      </c>
      <c r="H139" s="1479">
        <v>8071</v>
      </c>
      <c r="I139" s="1480">
        <f t="shared" ref="I139:I152" si="56">SUM(H139/$E139)*100</f>
        <v>61.76155494337312</v>
      </c>
      <c r="J139" s="1481">
        <v>22</v>
      </c>
      <c r="K139" s="1469">
        <f t="shared" ref="K139:K152" si="57">SUM(J139/$D139)*100</f>
        <v>14.012738853503185</v>
      </c>
      <c r="L139" s="1472">
        <v>2036</v>
      </c>
      <c r="M139" s="1473">
        <f t="shared" ref="M139:M152" si="58">SUM(L139/$E139)*100</f>
        <v>15.580042852770127</v>
      </c>
      <c r="N139" s="1472">
        <v>33</v>
      </c>
      <c r="O139" s="1469">
        <f t="shared" ref="O139:O152" si="59">SUM(N139/$D139)*100</f>
        <v>21.019108280254777</v>
      </c>
      <c r="P139" s="1472">
        <v>2961</v>
      </c>
      <c r="Q139" s="1482">
        <f t="shared" ref="Q139:Q152" si="60">SUM(P139/$E139)*100</f>
        <v>22.658402203856749</v>
      </c>
      <c r="R139" s="1468">
        <v>0</v>
      </c>
      <c r="S139" s="1469">
        <f t="shared" ref="S139:S152" si="61">SUM(R139/$D139)*100</f>
        <v>0</v>
      </c>
      <c r="T139" s="1483">
        <v>0</v>
      </c>
      <c r="U139" s="1471">
        <f t="shared" ref="U139:U152" si="62">SUM(T139/$E139)*100</f>
        <v>0</v>
      </c>
    </row>
    <row r="140" spans="3:23" ht="18" customHeight="1">
      <c r="C140" s="469">
        <v>2002</v>
      </c>
      <c r="D140" s="860">
        <v>141</v>
      </c>
      <c r="E140" s="312">
        <v>7805</v>
      </c>
      <c r="F140" s="1484">
        <v>79</v>
      </c>
      <c r="G140" s="1445">
        <f t="shared" si="55"/>
        <v>56.028368794326241</v>
      </c>
      <c r="H140" s="1485">
        <v>3733</v>
      </c>
      <c r="I140" s="324">
        <f t="shared" si="56"/>
        <v>47.828315182575274</v>
      </c>
      <c r="J140" s="316">
        <v>27</v>
      </c>
      <c r="K140" s="317">
        <f t="shared" si="57"/>
        <v>19.148936170212767</v>
      </c>
      <c r="L140" s="314">
        <v>1826</v>
      </c>
      <c r="M140" s="318">
        <f t="shared" si="58"/>
        <v>23.395259449071109</v>
      </c>
      <c r="N140" s="323">
        <v>34</v>
      </c>
      <c r="O140" s="317">
        <f t="shared" si="59"/>
        <v>24.113475177304963</v>
      </c>
      <c r="P140" s="323">
        <v>2146</v>
      </c>
      <c r="Q140" s="324">
        <f t="shared" si="60"/>
        <v>27.495195387572068</v>
      </c>
      <c r="R140" s="316">
        <v>1</v>
      </c>
      <c r="S140" s="317">
        <f t="shared" si="61"/>
        <v>0.70921985815602839</v>
      </c>
      <c r="T140" s="323">
        <v>100</v>
      </c>
      <c r="U140" s="324">
        <f t="shared" si="62"/>
        <v>1.2812299807815504</v>
      </c>
    </row>
    <row r="141" spans="3:23" ht="18" customHeight="1">
      <c r="C141" s="469">
        <v>2003</v>
      </c>
      <c r="D141" s="860">
        <v>116</v>
      </c>
      <c r="E141" s="312">
        <v>7462</v>
      </c>
      <c r="F141" s="1484">
        <v>71</v>
      </c>
      <c r="G141" s="1445">
        <f t="shared" si="55"/>
        <v>61.206896551724135</v>
      </c>
      <c r="H141" s="1485">
        <v>4224</v>
      </c>
      <c r="I141" s="324">
        <f t="shared" si="56"/>
        <v>56.606807826320029</v>
      </c>
      <c r="J141" s="316">
        <v>19</v>
      </c>
      <c r="K141" s="317">
        <f t="shared" si="57"/>
        <v>16.379310344827587</v>
      </c>
      <c r="L141" s="314">
        <v>1547</v>
      </c>
      <c r="M141" s="318">
        <f t="shared" si="58"/>
        <v>20.73170731707317</v>
      </c>
      <c r="N141" s="323">
        <v>26</v>
      </c>
      <c r="O141" s="317">
        <f t="shared" si="59"/>
        <v>22.413793103448278</v>
      </c>
      <c r="P141" s="323">
        <v>1691</v>
      </c>
      <c r="Q141" s="324">
        <f t="shared" si="60"/>
        <v>22.661484856606808</v>
      </c>
      <c r="R141" s="316">
        <v>0</v>
      </c>
      <c r="S141" s="317">
        <f t="shared" si="61"/>
        <v>0</v>
      </c>
      <c r="T141" s="323">
        <v>0</v>
      </c>
      <c r="U141" s="324">
        <f t="shared" si="62"/>
        <v>0</v>
      </c>
    </row>
    <row r="142" spans="3:23" ht="18" customHeight="1">
      <c r="C142" s="469">
        <v>2004</v>
      </c>
      <c r="D142" s="860">
        <v>109</v>
      </c>
      <c r="E142" s="312">
        <v>6462</v>
      </c>
      <c r="F142" s="1484">
        <v>60</v>
      </c>
      <c r="G142" s="1445">
        <f t="shared" si="55"/>
        <v>55.045871559633028</v>
      </c>
      <c r="H142" s="1485">
        <v>2981</v>
      </c>
      <c r="I142" s="324">
        <f t="shared" si="56"/>
        <v>46.131228721757971</v>
      </c>
      <c r="J142" s="316">
        <v>13</v>
      </c>
      <c r="K142" s="317">
        <f t="shared" si="57"/>
        <v>11.926605504587156</v>
      </c>
      <c r="L142" s="314">
        <v>1600</v>
      </c>
      <c r="M142" s="318">
        <f t="shared" si="58"/>
        <v>24.760136180748994</v>
      </c>
      <c r="N142" s="323">
        <v>35</v>
      </c>
      <c r="O142" s="317">
        <f t="shared" si="59"/>
        <v>32.11009174311927</v>
      </c>
      <c r="P142" s="323">
        <v>1830</v>
      </c>
      <c r="Q142" s="324">
        <f t="shared" si="60"/>
        <v>28.319405756731662</v>
      </c>
      <c r="R142" s="316">
        <v>1</v>
      </c>
      <c r="S142" s="317">
        <f t="shared" si="61"/>
        <v>0.91743119266055051</v>
      </c>
      <c r="T142" s="323">
        <v>51</v>
      </c>
      <c r="U142" s="324">
        <f t="shared" si="62"/>
        <v>0.78922934076137408</v>
      </c>
    </row>
    <row r="143" spans="3:23" ht="18" customHeight="1">
      <c r="C143" s="470" t="s">
        <v>298</v>
      </c>
      <c r="D143" s="860">
        <v>134</v>
      </c>
      <c r="E143" s="312">
        <v>8109</v>
      </c>
      <c r="F143" s="1484">
        <v>95</v>
      </c>
      <c r="G143" s="1445">
        <f t="shared" si="55"/>
        <v>70.895522388059703</v>
      </c>
      <c r="H143" s="1485">
        <v>4896</v>
      </c>
      <c r="I143" s="324">
        <f t="shared" si="56"/>
        <v>60.377358490566039</v>
      </c>
      <c r="J143" s="316">
        <v>13</v>
      </c>
      <c r="K143" s="317">
        <f t="shared" si="57"/>
        <v>9.7014925373134329</v>
      </c>
      <c r="L143" s="314">
        <v>1330</v>
      </c>
      <c r="M143" s="318">
        <f t="shared" si="58"/>
        <v>16.401529165125169</v>
      </c>
      <c r="N143" s="323">
        <v>25</v>
      </c>
      <c r="O143" s="317">
        <f t="shared" si="59"/>
        <v>18.656716417910449</v>
      </c>
      <c r="P143" s="323">
        <v>1773</v>
      </c>
      <c r="Q143" s="324">
        <f t="shared" si="60"/>
        <v>21.864594894561598</v>
      </c>
      <c r="R143" s="316">
        <v>1</v>
      </c>
      <c r="S143" s="317">
        <f t="shared" si="61"/>
        <v>0.74626865671641784</v>
      </c>
      <c r="T143" s="323">
        <v>110</v>
      </c>
      <c r="U143" s="324">
        <f t="shared" si="62"/>
        <v>1.3565174497471946</v>
      </c>
    </row>
    <row r="144" spans="3:23" ht="18" customHeight="1">
      <c r="C144" s="737" t="s">
        <v>422</v>
      </c>
      <c r="D144" s="1443">
        <v>148</v>
      </c>
      <c r="E144" s="312">
        <v>9435</v>
      </c>
      <c r="F144" s="1484">
        <v>96</v>
      </c>
      <c r="G144" s="1445">
        <v>64.86486486486487</v>
      </c>
      <c r="H144" s="1485">
        <v>5332</v>
      </c>
      <c r="I144" s="324">
        <v>56.512983571807098</v>
      </c>
      <c r="J144" s="316">
        <v>25</v>
      </c>
      <c r="K144" s="317">
        <v>16.891891891891891</v>
      </c>
      <c r="L144" s="314">
        <v>2911</v>
      </c>
      <c r="M144" s="318">
        <v>30.853206147323792</v>
      </c>
      <c r="N144" s="323">
        <v>24</v>
      </c>
      <c r="O144" s="317">
        <v>16.216216216216218</v>
      </c>
      <c r="P144" s="323">
        <v>1104</v>
      </c>
      <c r="Q144" s="324">
        <v>11.701112877583466</v>
      </c>
      <c r="R144" s="316">
        <v>3</v>
      </c>
      <c r="S144" s="317">
        <v>2.0270270270270272</v>
      </c>
      <c r="T144" s="323">
        <v>88</v>
      </c>
      <c r="U144" s="324">
        <v>0.93269740328563855</v>
      </c>
    </row>
    <row r="145" spans="3:23" ht="18" customHeight="1">
      <c r="C145" s="736" t="s">
        <v>525</v>
      </c>
      <c r="D145" s="860">
        <v>134</v>
      </c>
      <c r="E145" s="312">
        <v>7399</v>
      </c>
      <c r="F145" s="1484">
        <v>72</v>
      </c>
      <c r="G145" s="1445">
        <v>53.731343283582092</v>
      </c>
      <c r="H145" s="1485">
        <v>3535</v>
      </c>
      <c r="I145" s="324">
        <v>47.776726584673604</v>
      </c>
      <c r="J145" s="316">
        <v>32</v>
      </c>
      <c r="K145" s="317">
        <v>23.880597014925371</v>
      </c>
      <c r="L145" s="314">
        <v>2034</v>
      </c>
      <c r="M145" s="318">
        <v>27.49020137856467</v>
      </c>
      <c r="N145" s="323">
        <v>28</v>
      </c>
      <c r="O145" s="317">
        <v>20.8955223880597</v>
      </c>
      <c r="P145" s="323">
        <v>1680</v>
      </c>
      <c r="Q145" s="324">
        <v>22.705771050141912</v>
      </c>
      <c r="R145" s="316">
        <v>2</v>
      </c>
      <c r="S145" s="317">
        <v>1.4925373134328357</v>
      </c>
      <c r="T145" s="323">
        <v>150</v>
      </c>
      <c r="U145" s="324">
        <v>2.0273009866198137</v>
      </c>
    </row>
    <row r="146" spans="3:23" ht="18" customHeight="1">
      <c r="C146" s="737" t="s">
        <v>249</v>
      </c>
      <c r="D146" s="1486">
        <v>124</v>
      </c>
      <c r="E146" s="1375">
        <v>7928</v>
      </c>
      <c r="F146" s="1487">
        <v>74</v>
      </c>
      <c r="G146" s="1445">
        <v>59.677419354838712</v>
      </c>
      <c r="H146" s="1457">
        <v>3742</v>
      </c>
      <c r="I146" s="1446">
        <v>47.199798183652874</v>
      </c>
      <c r="J146" s="1451">
        <v>18</v>
      </c>
      <c r="K146" s="1445">
        <v>14.516129032258066</v>
      </c>
      <c r="L146" s="1400">
        <v>1781</v>
      </c>
      <c r="M146" s="1447">
        <v>22.464682139253281</v>
      </c>
      <c r="N146" s="1450">
        <v>32</v>
      </c>
      <c r="O146" s="1445">
        <v>25.806451612903224</v>
      </c>
      <c r="P146" s="1450">
        <v>2405</v>
      </c>
      <c r="Q146" s="1446">
        <v>30.335519677093849</v>
      </c>
      <c r="R146" s="1451">
        <v>0</v>
      </c>
      <c r="S146" s="1445">
        <v>0</v>
      </c>
      <c r="T146" s="1444">
        <v>0</v>
      </c>
      <c r="U146" s="1446">
        <v>0</v>
      </c>
    </row>
    <row r="147" spans="3:23" ht="18" customHeight="1">
      <c r="C147" s="735" t="s">
        <v>638</v>
      </c>
      <c r="D147" s="1396">
        <v>111</v>
      </c>
      <c r="E147" s="1488">
        <v>7338</v>
      </c>
      <c r="F147" s="1454">
        <v>65</v>
      </c>
      <c r="G147" s="1455">
        <v>240.84046991655686</v>
      </c>
      <c r="H147" s="1455">
        <v>3414</v>
      </c>
      <c r="I147" s="1456">
        <v>176.34707660870538</v>
      </c>
      <c r="J147" s="1454">
        <v>21</v>
      </c>
      <c r="K147" s="1455">
        <v>79.251756697408865</v>
      </c>
      <c r="L147" s="1455">
        <v>1770</v>
      </c>
      <c r="M147" s="1456">
        <v>113.13604038761883</v>
      </c>
      <c r="N147" s="1454">
        <v>25</v>
      </c>
      <c r="O147" s="1455">
        <v>79.907773386034251</v>
      </c>
      <c r="P147" s="1455">
        <v>2154</v>
      </c>
      <c r="Q147" s="1456">
        <v>110.51688300367582</v>
      </c>
      <c r="R147" s="1454">
        <v>0</v>
      </c>
      <c r="S147" s="1455">
        <v>0</v>
      </c>
      <c r="T147" s="1455">
        <v>0</v>
      </c>
      <c r="U147" s="1458">
        <v>0</v>
      </c>
    </row>
    <row r="148" spans="3:23" ht="18" customHeight="1" thickBot="1">
      <c r="C148" s="735" t="s">
        <v>697</v>
      </c>
      <c r="D148" s="1396">
        <v>123</v>
      </c>
      <c r="E148" s="1488">
        <v>7985</v>
      </c>
      <c r="F148" s="1454">
        <v>74</v>
      </c>
      <c r="G148" s="1867">
        <f>(F148/$D148)*100</f>
        <v>60.162601626016269</v>
      </c>
      <c r="H148" s="1455">
        <v>3766</v>
      </c>
      <c r="I148" s="1869">
        <f>(H148/$E148)*100</f>
        <v>47.163431433938634</v>
      </c>
      <c r="J148" s="1454">
        <v>19</v>
      </c>
      <c r="K148" s="1455">
        <v>63.414459610111784</v>
      </c>
      <c r="L148" s="1455">
        <v>2151</v>
      </c>
      <c r="M148" s="1869">
        <f>(L148/$E148)*100</f>
        <v>26.938008766437072</v>
      </c>
      <c r="N148" s="1454">
        <v>25</v>
      </c>
      <c r="O148" s="1455">
        <v>25.641025641025639</v>
      </c>
      <c r="P148" s="1455">
        <v>1679</v>
      </c>
      <c r="Q148" s="1869">
        <f>(P148/$E148)*100</f>
        <v>21.026925485284909</v>
      </c>
      <c r="R148" s="1454">
        <v>5</v>
      </c>
      <c r="S148" s="1455">
        <v>0</v>
      </c>
      <c r="T148" s="1455">
        <v>389</v>
      </c>
      <c r="U148" s="1870">
        <f>(T148/$E148)*100</f>
        <v>4.8716343143393859</v>
      </c>
    </row>
    <row r="149" spans="3:23" ht="18" customHeight="1" thickBot="1">
      <c r="C149" s="1844" t="s">
        <v>758</v>
      </c>
      <c r="D149" s="1845">
        <f>SUM(D158:D161)</f>
        <v>138</v>
      </c>
      <c r="E149" s="1846">
        <f>SUM(E158:E161)</f>
        <v>12203</v>
      </c>
      <c r="F149" s="1847">
        <f>SUM(F158:F161)</f>
        <v>71</v>
      </c>
      <c r="G149" s="1868">
        <f>(F149/$D149)*100</f>
        <v>51.449275362318836</v>
      </c>
      <c r="H149" s="1485">
        <f>SUM(H158:H161)</f>
        <v>6806</v>
      </c>
      <c r="I149" s="1871">
        <f>(H149/$E149)*100</f>
        <v>55.773170531836435</v>
      </c>
      <c r="J149" s="1838">
        <f>SUM(J158:J161)</f>
        <v>28</v>
      </c>
      <c r="K149" s="1868">
        <f>(J149/$D149)*100</f>
        <v>20.289855072463769</v>
      </c>
      <c r="L149" s="1839">
        <f>SUM(L158:L161)</f>
        <v>2457</v>
      </c>
      <c r="M149" s="1872">
        <f>(L149/$E149)*100</f>
        <v>20.134393182004427</v>
      </c>
      <c r="N149" s="1485">
        <f>SUM(N158:N161)</f>
        <v>36</v>
      </c>
      <c r="O149" s="1868">
        <f>(N149/$D149)*100</f>
        <v>26.086956521739129</v>
      </c>
      <c r="P149" s="1485">
        <f>SUM(P158:P161)</f>
        <v>2282</v>
      </c>
      <c r="Q149" s="1871">
        <f>(P149/$E149)*100</f>
        <v>18.700319593542574</v>
      </c>
      <c r="R149" s="1838">
        <f>SUM(R158:R161)</f>
        <v>2</v>
      </c>
      <c r="S149" s="1868">
        <f>(R149/$D149)*100</f>
        <v>1.4492753623188406</v>
      </c>
      <c r="T149" s="1485">
        <f>SUM(T158:T161)</f>
        <v>176</v>
      </c>
      <c r="U149" s="1873">
        <f>(T149/$E149)*100</f>
        <v>1.4422682946816356</v>
      </c>
    </row>
    <row r="150" spans="3:23" ht="18" customHeight="1">
      <c r="C150" s="471" t="s">
        <v>416</v>
      </c>
      <c r="D150" s="1489">
        <v>48</v>
      </c>
      <c r="E150" s="1363">
        <v>3330</v>
      </c>
      <c r="F150" s="1490">
        <v>25</v>
      </c>
      <c r="G150" s="1469">
        <f t="shared" si="55"/>
        <v>52.083333333333336</v>
      </c>
      <c r="H150" s="1479">
        <v>1784</v>
      </c>
      <c r="I150" s="1482">
        <f t="shared" si="56"/>
        <v>53.573573573573576</v>
      </c>
      <c r="J150" s="1468">
        <v>7</v>
      </c>
      <c r="K150" s="1469">
        <f t="shared" si="57"/>
        <v>14.583333333333334</v>
      </c>
      <c r="L150" s="1470">
        <v>460</v>
      </c>
      <c r="M150" s="1473">
        <f t="shared" si="58"/>
        <v>13.813813813813812</v>
      </c>
      <c r="N150" s="1472">
        <v>16</v>
      </c>
      <c r="O150" s="1469">
        <f t="shared" si="59"/>
        <v>33.333333333333329</v>
      </c>
      <c r="P150" s="1472">
        <v>1086</v>
      </c>
      <c r="Q150" s="1482">
        <f t="shared" si="60"/>
        <v>32.612612612612615</v>
      </c>
      <c r="R150" s="1468">
        <v>0</v>
      </c>
      <c r="S150" s="1469">
        <f t="shared" si="61"/>
        <v>0</v>
      </c>
      <c r="T150" s="1472">
        <v>0</v>
      </c>
      <c r="U150" s="1473">
        <f t="shared" si="62"/>
        <v>0</v>
      </c>
      <c r="V150" s="531"/>
      <c r="W150" s="531"/>
    </row>
    <row r="151" spans="3:23" ht="18" customHeight="1">
      <c r="C151" s="530" t="s">
        <v>211</v>
      </c>
      <c r="D151" s="1491">
        <v>22</v>
      </c>
      <c r="E151" s="1375">
        <v>1246</v>
      </c>
      <c r="F151" s="1492">
        <v>14</v>
      </c>
      <c r="G151" s="1445">
        <f t="shared" si="55"/>
        <v>63.636363636363633</v>
      </c>
      <c r="H151" s="1457">
        <v>455</v>
      </c>
      <c r="I151" s="1493">
        <f t="shared" si="56"/>
        <v>36.516853932584269</v>
      </c>
      <c r="J151" s="1451">
        <v>7</v>
      </c>
      <c r="K151" s="1445">
        <f t="shared" si="57"/>
        <v>31.818181818181817</v>
      </c>
      <c r="L151" s="1400">
        <v>695</v>
      </c>
      <c r="M151" s="1447">
        <f t="shared" si="58"/>
        <v>55.7784911717496</v>
      </c>
      <c r="N151" s="1450">
        <v>1</v>
      </c>
      <c r="O151" s="1445">
        <f t="shared" si="59"/>
        <v>4.5454545454545459</v>
      </c>
      <c r="P151" s="1450">
        <v>96</v>
      </c>
      <c r="Q151" s="1493">
        <f t="shared" si="60"/>
        <v>7.7046548956661312</v>
      </c>
      <c r="R151" s="1451">
        <v>0</v>
      </c>
      <c r="S151" s="1445">
        <f t="shared" si="61"/>
        <v>0</v>
      </c>
      <c r="T151" s="1450">
        <v>0</v>
      </c>
      <c r="U151" s="1447">
        <f t="shared" si="62"/>
        <v>0</v>
      </c>
      <c r="V151" s="531"/>
      <c r="W151" s="531"/>
    </row>
    <row r="152" spans="3:23" ht="18" customHeight="1">
      <c r="C152" s="530" t="s">
        <v>332</v>
      </c>
      <c r="D152" s="1491">
        <v>23</v>
      </c>
      <c r="E152" s="1375">
        <v>1551</v>
      </c>
      <c r="F152" s="1492">
        <v>16</v>
      </c>
      <c r="G152" s="1445">
        <f t="shared" si="55"/>
        <v>69.565217391304344</v>
      </c>
      <c r="H152" s="1457">
        <v>595</v>
      </c>
      <c r="I152" s="1493">
        <f t="shared" si="56"/>
        <v>38.362346872985171</v>
      </c>
      <c r="J152" s="1451">
        <v>5</v>
      </c>
      <c r="K152" s="1445">
        <f t="shared" si="57"/>
        <v>21.739130434782609</v>
      </c>
      <c r="L152" s="1400">
        <v>400</v>
      </c>
      <c r="M152" s="1447">
        <f t="shared" si="58"/>
        <v>25.789813023855579</v>
      </c>
      <c r="N152" s="1450">
        <v>2</v>
      </c>
      <c r="O152" s="1445">
        <f t="shared" si="59"/>
        <v>8.695652173913043</v>
      </c>
      <c r="P152" s="1450">
        <v>556</v>
      </c>
      <c r="Q152" s="1493">
        <f t="shared" si="60"/>
        <v>35.84784010315925</v>
      </c>
      <c r="R152" s="1451">
        <v>0</v>
      </c>
      <c r="S152" s="1445">
        <f t="shared" si="61"/>
        <v>0</v>
      </c>
      <c r="T152" s="1450">
        <v>0</v>
      </c>
      <c r="U152" s="1447">
        <f t="shared" si="62"/>
        <v>0</v>
      </c>
      <c r="V152" s="531"/>
      <c r="W152" s="531"/>
    </row>
    <row r="153" spans="3:23" ht="18" customHeight="1" thickBot="1">
      <c r="C153" s="1639" t="s">
        <v>551</v>
      </c>
      <c r="D153" s="1640">
        <v>18</v>
      </c>
      <c r="E153" s="320">
        <v>1211</v>
      </c>
      <c r="F153" s="590">
        <v>10</v>
      </c>
      <c r="G153" s="309">
        <f t="shared" ref="G153:G166" si="63">SUM(F153/$D153)*100</f>
        <v>55.555555555555557</v>
      </c>
      <c r="H153" s="1641">
        <v>580</v>
      </c>
      <c r="I153" s="307">
        <f t="shared" ref="I153:I159" si="64">SUM(H153/$E153)*100</f>
        <v>47.894302229562349</v>
      </c>
      <c r="J153" s="1642">
        <v>2</v>
      </c>
      <c r="K153" s="309">
        <f t="shared" ref="K153:K166" si="65">SUM(J153/$D153)*100</f>
        <v>11.111111111111111</v>
      </c>
      <c r="L153" s="322">
        <v>215</v>
      </c>
      <c r="M153" s="310">
        <f t="shared" ref="M153:M160" si="66">SUM(L153/$E153)*100</f>
        <v>17.753922378199835</v>
      </c>
      <c r="N153" s="306">
        <v>6</v>
      </c>
      <c r="O153" s="309">
        <f>SUM(N153/$D153)*100</f>
        <v>33.333333333333329</v>
      </c>
      <c r="P153" s="306">
        <v>416</v>
      </c>
      <c r="Q153" s="307">
        <f t="shared" ref="Q153:Q160" si="67">SUM(P153/$E153)*100</f>
        <v>34.351775392237819</v>
      </c>
      <c r="R153" s="330">
        <v>0</v>
      </c>
      <c r="S153" s="328">
        <f t="shared" ref="S153:S160" si="68">SUM(R153/$D153)*100</f>
        <v>0</v>
      </c>
      <c r="T153" s="327">
        <v>0</v>
      </c>
      <c r="U153" s="464">
        <f t="shared" ref="U153:U160" si="69">SUM(T153/$E153)*100</f>
        <v>0</v>
      </c>
      <c r="V153" s="531"/>
      <c r="W153" s="531"/>
    </row>
    <row r="154" spans="3:23" ht="18" customHeight="1">
      <c r="C154" s="471" t="s">
        <v>603</v>
      </c>
      <c r="D154" s="1406">
        <v>39</v>
      </c>
      <c r="E154" s="1363">
        <v>2249</v>
      </c>
      <c r="F154" s="1631">
        <v>25</v>
      </c>
      <c r="G154" s="1469">
        <f t="shared" si="63"/>
        <v>64.102564102564102</v>
      </c>
      <c r="H154" s="1632">
        <v>1257</v>
      </c>
      <c r="I154" s="1471">
        <f t="shared" si="64"/>
        <v>55.891507336594039</v>
      </c>
      <c r="J154" s="1468">
        <v>4</v>
      </c>
      <c r="K154" s="1469">
        <f t="shared" si="65"/>
        <v>10.256410256410255</v>
      </c>
      <c r="L154" s="1470">
        <v>301</v>
      </c>
      <c r="M154" s="1471">
        <f t="shared" si="66"/>
        <v>13.383726100489108</v>
      </c>
      <c r="N154" s="1468">
        <v>10</v>
      </c>
      <c r="O154" s="1469">
        <f>SUM(N154/$D154)*100</f>
        <v>25.641025641025639</v>
      </c>
      <c r="P154" s="1470">
        <v>691</v>
      </c>
      <c r="Q154" s="1471">
        <f t="shared" si="67"/>
        <v>30.724766562916848</v>
      </c>
      <c r="R154" s="1468">
        <v>0</v>
      </c>
      <c r="S154" s="1469">
        <f t="shared" si="68"/>
        <v>0</v>
      </c>
      <c r="T154" s="1470">
        <v>0</v>
      </c>
      <c r="U154" s="1471">
        <f t="shared" si="69"/>
        <v>0</v>
      </c>
      <c r="V154" s="531"/>
      <c r="W154" s="531"/>
    </row>
    <row r="155" spans="3:23" ht="18" customHeight="1">
      <c r="C155" s="530" t="s">
        <v>641</v>
      </c>
      <c r="D155" s="1396">
        <v>37</v>
      </c>
      <c r="E155" s="1375">
        <v>3466</v>
      </c>
      <c r="F155" s="1454">
        <v>21</v>
      </c>
      <c r="G155" s="1445">
        <f t="shared" si="63"/>
        <v>56.756756756756758</v>
      </c>
      <c r="H155" s="1455">
        <v>1323</v>
      </c>
      <c r="I155" s="1446">
        <f t="shared" si="64"/>
        <v>38.170802077322563</v>
      </c>
      <c r="J155" s="1451">
        <v>7</v>
      </c>
      <c r="K155" s="1445">
        <f t="shared" si="65"/>
        <v>18.918918918918919</v>
      </c>
      <c r="L155" s="1400">
        <v>1450</v>
      </c>
      <c r="M155" s="1446">
        <f t="shared" si="66"/>
        <v>41.834968263127529</v>
      </c>
      <c r="N155" s="1451">
        <v>8</v>
      </c>
      <c r="O155" s="1445">
        <v>0</v>
      </c>
      <c r="P155" s="1400">
        <v>635</v>
      </c>
      <c r="Q155" s="1446">
        <f t="shared" si="67"/>
        <v>18.320830929024812</v>
      </c>
      <c r="R155" s="1451">
        <v>1</v>
      </c>
      <c r="S155" s="317">
        <f t="shared" si="68"/>
        <v>2.7027027027027026</v>
      </c>
      <c r="T155" s="1400">
        <v>58</v>
      </c>
      <c r="U155" s="1446">
        <f t="shared" si="69"/>
        <v>1.673398730525101</v>
      </c>
      <c r="V155" s="531"/>
      <c r="W155" s="531"/>
    </row>
    <row r="156" spans="3:23" ht="18" customHeight="1">
      <c r="C156" s="530" t="s">
        <v>654</v>
      </c>
      <c r="D156" s="1396">
        <v>24</v>
      </c>
      <c r="E156" s="1375">
        <v>1124</v>
      </c>
      <c r="F156" s="1454">
        <v>14</v>
      </c>
      <c r="G156" s="1445">
        <f t="shared" si="63"/>
        <v>58.333333333333336</v>
      </c>
      <c r="H156" s="1455">
        <v>418</v>
      </c>
      <c r="I156" s="1446">
        <f t="shared" si="64"/>
        <v>37.188612099644132</v>
      </c>
      <c r="J156" s="1451">
        <v>3</v>
      </c>
      <c r="K156" s="1445">
        <f t="shared" si="65"/>
        <v>12.5</v>
      </c>
      <c r="L156" s="1400">
        <v>153</v>
      </c>
      <c r="M156" s="1446">
        <f t="shared" si="66"/>
        <v>13.612099644128115</v>
      </c>
      <c r="N156" s="1451">
        <v>4</v>
      </c>
      <c r="O156" s="1445">
        <v>0</v>
      </c>
      <c r="P156" s="1400">
        <v>262</v>
      </c>
      <c r="Q156" s="1446">
        <f t="shared" si="67"/>
        <v>23.309608540925268</v>
      </c>
      <c r="R156" s="1451">
        <v>3</v>
      </c>
      <c r="S156" s="317">
        <f t="shared" si="68"/>
        <v>12.5</v>
      </c>
      <c r="T156" s="1400">
        <v>291</v>
      </c>
      <c r="U156" s="1446">
        <f t="shared" si="69"/>
        <v>25.889679715302492</v>
      </c>
      <c r="V156" s="531"/>
      <c r="W156" s="531"/>
    </row>
    <row r="157" spans="3:23" ht="18" customHeight="1" thickBot="1">
      <c r="C157" s="1639" t="s">
        <v>655</v>
      </c>
      <c r="D157" s="583">
        <v>23</v>
      </c>
      <c r="E157" s="585">
        <v>1146</v>
      </c>
      <c r="F157" s="1648">
        <v>14</v>
      </c>
      <c r="G157" s="305">
        <f t="shared" si="63"/>
        <v>60.869565217391312</v>
      </c>
      <c r="H157" s="1649">
        <v>768</v>
      </c>
      <c r="I157" s="463">
        <f t="shared" si="64"/>
        <v>67.015706806282722</v>
      </c>
      <c r="J157" s="1668">
        <v>5</v>
      </c>
      <c r="K157" s="305">
        <f t="shared" si="65"/>
        <v>21.739130434782609</v>
      </c>
      <c r="L157" s="581">
        <v>247</v>
      </c>
      <c r="M157" s="463">
        <f t="shared" si="66"/>
        <v>21.553228621291449</v>
      </c>
      <c r="N157" s="1668">
        <v>3</v>
      </c>
      <c r="O157" s="305">
        <f>SUM(N157/$D157)*100</f>
        <v>13.043478260869565</v>
      </c>
      <c r="P157" s="581">
        <v>91</v>
      </c>
      <c r="Q157" s="463">
        <f t="shared" si="67"/>
        <v>7.9406631762652706</v>
      </c>
      <c r="R157" s="1644">
        <v>1</v>
      </c>
      <c r="S157" s="328">
        <f t="shared" si="68"/>
        <v>4.3478260869565215</v>
      </c>
      <c r="T157" s="1403">
        <v>40</v>
      </c>
      <c r="U157" s="1643">
        <f t="shared" si="69"/>
        <v>3.4904013961605584</v>
      </c>
      <c r="V157" s="531"/>
      <c r="W157" s="531"/>
    </row>
    <row r="158" spans="3:23" ht="18" customHeight="1">
      <c r="C158" s="471" t="s">
        <v>705</v>
      </c>
      <c r="D158" s="1406">
        <v>51</v>
      </c>
      <c r="E158" s="1363">
        <v>3791</v>
      </c>
      <c r="F158" s="1631">
        <v>30</v>
      </c>
      <c r="G158" s="1469">
        <f t="shared" si="63"/>
        <v>58.82352941176471</v>
      </c>
      <c r="H158" s="1632">
        <v>1755</v>
      </c>
      <c r="I158" s="1471">
        <f t="shared" si="64"/>
        <v>46.293853864415723</v>
      </c>
      <c r="J158" s="1468">
        <v>9</v>
      </c>
      <c r="K158" s="1469">
        <f t="shared" si="65"/>
        <v>17.647058823529413</v>
      </c>
      <c r="L158" s="1470">
        <v>688</v>
      </c>
      <c r="M158" s="1471">
        <f t="shared" si="66"/>
        <v>18.148245845423371</v>
      </c>
      <c r="N158" s="1468">
        <v>11</v>
      </c>
      <c r="O158" s="1469">
        <f>SUM(N158/$D158)*100</f>
        <v>21.568627450980394</v>
      </c>
      <c r="P158" s="1470">
        <v>690</v>
      </c>
      <c r="Q158" s="1471">
        <f t="shared" si="67"/>
        <v>18.201002374043789</v>
      </c>
      <c r="R158" s="1468">
        <v>0</v>
      </c>
      <c r="S158" s="1329">
        <f t="shared" si="68"/>
        <v>0</v>
      </c>
      <c r="T158" s="1470">
        <v>0</v>
      </c>
      <c r="U158" s="1471">
        <f t="shared" si="69"/>
        <v>0</v>
      </c>
      <c r="V158" s="531"/>
      <c r="W158" s="531"/>
    </row>
    <row r="159" spans="3:23" ht="18" customHeight="1">
      <c r="C159" s="530" t="s">
        <v>723</v>
      </c>
      <c r="D159" s="1396">
        <v>25</v>
      </c>
      <c r="E159" s="1375">
        <v>1646</v>
      </c>
      <c r="F159" s="1454">
        <v>15</v>
      </c>
      <c r="G159" s="1445">
        <f t="shared" si="63"/>
        <v>60</v>
      </c>
      <c r="H159" s="1455">
        <v>880</v>
      </c>
      <c r="I159" s="1446">
        <f t="shared" si="64"/>
        <v>53.462940461725395</v>
      </c>
      <c r="J159" s="1451">
        <v>2</v>
      </c>
      <c r="K159" s="1445">
        <f t="shared" si="65"/>
        <v>8</v>
      </c>
      <c r="L159" s="1400">
        <v>333</v>
      </c>
      <c r="M159" s="1446">
        <f t="shared" si="66"/>
        <v>20.230862697448359</v>
      </c>
      <c r="N159" s="1451">
        <v>6</v>
      </c>
      <c r="O159" s="1445">
        <v>24</v>
      </c>
      <c r="P159" s="1400">
        <v>433</v>
      </c>
      <c r="Q159" s="1446">
        <f t="shared" si="67"/>
        <v>26.306196840826246</v>
      </c>
      <c r="R159" s="1451">
        <v>2</v>
      </c>
      <c r="S159" s="317">
        <f t="shared" si="68"/>
        <v>8</v>
      </c>
      <c r="T159" s="1400">
        <v>176</v>
      </c>
      <c r="U159" s="1446">
        <f t="shared" si="69"/>
        <v>10.69258809234508</v>
      </c>
      <c r="V159" s="531"/>
      <c r="W159" s="531"/>
    </row>
    <row r="160" spans="3:23" ht="18" customHeight="1">
      <c r="C160" s="530" t="s">
        <v>748</v>
      </c>
      <c r="D160" s="1396">
        <v>28</v>
      </c>
      <c r="E160" s="1375">
        <f>SUM(H160,L160,P160,T160)</f>
        <v>4792</v>
      </c>
      <c r="F160" s="1838">
        <v>11</v>
      </c>
      <c r="G160" s="317">
        <f t="shared" si="63"/>
        <v>39.285714285714285</v>
      </c>
      <c r="H160" s="1839">
        <v>3626</v>
      </c>
      <c r="I160" s="318">
        <f>SUM(H160/$E160)*100</f>
        <v>75.667779632721192</v>
      </c>
      <c r="J160" s="1451">
        <v>8</v>
      </c>
      <c r="K160" s="317">
        <f t="shared" si="65"/>
        <v>28.571428571428569</v>
      </c>
      <c r="L160" s="1400">
        <v>558</v>
      </c>
      <c r="M160" s="1446">
        <f t="shared" si="66"/>
        <v>11.64440734557596</v>
      </c>
      <c r="N160" s="1451">
        <v>9</v>
      </c>
      <c r="O160" s="1445">
        <f>SUM(N160/$D160)*100</f>
        <v>32.142857142857146</v>
      </c>
      <c r="P160" s="1400">
        <v>608</v>
      </c>
      <c r="Q160" s="1446">
        <f t="shared" si="67"/>
        <v>12.687813021702837</v>
      </c>
      <c r="R160" s="1451">
        <v>0</v>
      </c>
      <c r="S160" s="317">
        <f t="shared" si="68"/>
        <v>0</v>
      </c>
      <c r="T160" s="313">
        <v>0</v>
      </c>
      <c r="U160" s="1446">
        <f t="shared" si="69"/>
        <v>0</v>
      </c>
      <c r="V160" s="531"/>
      <c r="W160" s="531"/>
    </row>
    <row r="161" spans="3:23" ht="18" customHeight="1" thickBot="1">
      <c r="C161" s="1840" t="s">
        <v>725</v>
      </c>
      <c r="D161" s="1841">
        <f>SUM(F161,J161,N161,R161)</f>
        <v>34</v>
      </c>
      <c r="E161" s="1636">
        <f>SUM(H161,L161,P161,T161)</f>
        <v>1974</v>
      </c>
      <c r="F161" s="1459">
        <v>15</v>
      </c>
      <c r="G161" s="1494">
        <f t="shared" si="63"/>
        <v>44.117647058823529</v>
      </c>
      <c r="H161" s="1460">
        <v>545</v>
      </c>
      <c r="I161" s="1842">
        <f>SUM(H161/$E161)*100</f>
        <v>27.608915906788244</v>
      </c>
      <c r="J161" s="1644">
        <v>9</v>
      </c>
      <c r="K161" s="1494">
        <f t="shared" si="65"/>
        <v>26.47058823529412</v>
      </c>
      <c r="L161" s="1403">
        <v>878</v>
      </c>
      <c r="M161" s="1643">
        <f>SUM(L161/$E161)*100</f>
        <v>44.478216818642352</v>
      </c>
      <c r="N161" s="1644">
        <v>10</v>
      </c>
      <c r="O161" s="1494">
        <f t="shared" ref="O161:O166" si="70">SUM(N161/$D161)*100</f>
        <v>29.411764705882355</v>
      </c>
      <c r="P161" s="1843">
        <v>551</v>
      </c>
      <c r="Q161" s="1842">
        <f>SUM(P161/$E161)*100</f>
        <v>27.912867274569404</v>
      </c>
      <c r="R161" s="1644">
        <v>0</v>
      </c>
      <c r="S161" s="1494">
        <f t="shared" ref="S161:S166" si="71">SUM(R161/$D161)*100</f>
        <v>0</v>
      </c>
      <c r="T161" s="1843">
        <v>0</v>
      </c>
      <c r="U161" s="1842">
        <f>SUM(T161/$E161)*100</f>
        <v>0</v>
      </c>
      <c r="V161" s="531"/>
      <c r="W161" s="531"/>
    </row>
    <row r="162" spans="3:23" ht="18" customHeight="1">
      <c r="C162" s="471" t="s">
        <v>746</v>
      </c>
      <c r="D162" s="1406">
        <f>SUM(F162,J162,N162,R162)</f>
        <v>36</v>
      </c>
      <c r="E162" s="1363">
        <f>SUM(H162,L162,P162,T162)</f>
        <v>2109</v>
      </c>
      <c r="F162" s="1631">
        <v>22</v>
      </c>
      <c r="G162" s="1469">
        <f t="shared" si="63"/>
        <v>61.111111111111114</v>
      </c>
      <c r="H162" s="1632">
        <v>1103</v>
      </c>
      <c r="I162" s="1471">
        <f>SUM(H162/$E162)*100</f>
        <v>52.299668089141768</v>
      </c>
      <c r="J162" s="1468">
        <v>7</v>
      </c>
      <c r="K162" s="1469">
        <f t="shared" si="65"/>
        <v>19.444444444444446</v>
      </c>
      <c r="L162" s="1470">
        <v>608</v>
      </c>
      <c r="M162" s="1471">
        <f>SUM(L162/$E162)*100</f>
        <v>28.828828828828829</v>
      </c>
      <c r="N162" s="1468">
        <v>7</v>
      </c>
      <c r="O162" s="1469">
        <f t="shared" si="70"/>
        <v>19.444444444444446</v>
      </c>
      <c r="P162" s="1470">
        <v>398</v>
      </c>
      <c r="Q162" s="1471">
        <f>SUM(P162/$E162)*100</f>
        <v>18.871503082029399</v>
      </c>
      <c r="R162" s="1468">
        <v>0</v>
      </c>
      <c r="S162" s="1469">
        <f t="shared" si="71"/>
        <v>0</v>
      </c>
      <c r="T162" s="1470">
        <v>0</v>
      </c>
      <c r="U162" s="1471">
        <f>SUM(T162/$E162)*100</f>
        <v>0</v>
      </c>
      <c r="V162" s="531"/>
      <c r="W162" s="531"/>
    </row>
    <row r="163" spans="3:23" ht="18" customHeight="1">
      <c r="C163" s="530" t="s">
        <v>747</v>
      </c>
      <c r="D163" s="1396">
        <f>SUM(F163,J163,N163,R163)</f>
        <v>27</v>
      </c>
      <c r="E163" s="1375">
        <f t="shared" ref="E163:E169" si="72">SUM(H163,L163,P163,T163)</f>
        <v>1354</v>
      </c>
      <c r="F163" s="1454">
        <v>14</v>
      </c>
      <c r="G163" s="1445">
        <f t="shared" si="63"/>
        <v>51.851851851851848</v>
      </c>
      <c r="H163" s="1455">
        <v>529</v>
      </c>
      <c r="I163" s="1446">
        <f>SUM(H163/$E163)*100</f>
        <v>39.069423929098967</v>
      </c>
      <c r="J163" s="1451">
        <v>4</v>
      </c>
      <c r="K163" s="1445">
        <f t="shared" si="65"/>
        <v>14.814814814814813</v>
      </c>
      <c r="L163" s="1400">
        <v>273</v>
      </c>
      <c r="M163" s="1446">
        <f>SUM(L163/$E163)*100</f>
        <v>20.16248153618907</v>
      </c>
      <c r="N163" s="1451">
        <v>9</v>
      </c>
      <c r="O163" s="1445">
        <f t="shared" si="70"/>
        <v>33.333333333333329</v>
      </c>
      <c r="P163" s="1400">
        <v>552</v>
      </c>
      <c r="Q163" s="1446">
        <f>SUM(P163/$E163)*100</f>
        <v>40.768094534711963</v>
      </c>
      <c r="R163" s="1451">
        <v>0</v>
      </c>
      <c r="S163" s="317">
        <f t="shared" si="71"/>
        <v>0</v>
      </c>
      <c r="T163" s="1400">
        <v>0</v>
      </c>
      <c r="U163" s="1446">
        <f>SUM(T163/$E163)*100</f>
        <v>0</v>
      </c>
      <c r="V163" s="531"/>
      <c r="W163" s="531"/>
    </row>
    <row r="164" spans="3:23" ht="18" customHeight="1">
      <c r="C164" s="530" t="s">
        <v>748</v>
      </c>
      <c r="D164" s="1396">
        <v>22</v>
      </c>
      <c r="E164" s="1375">
        <v>1183</v>
      </c>
      <c r="F164" s="1838">
        <v>11</v>
      </c>
      <c r="G164" s="317">
        <f t="shared" si="63"/>
        <v>50</v>
      </c>
      <c r="H164" s="1839">
        <v>432</v>
      </c>
      <c r="I164" s="318">
        <f t="shared" ref="I164:I166" si="73">SUM(H164/$E164)*100</f>
        <v>36.517328825021131</v>
      </c>
      <c r="J164" s="1451">
        <v>0</v>
      </c>
      <c r="K164" s="317">
        <f t="shared" si="65"/>
        <v>0</v>
      </c>
      <c r="L164" s="1400">
        <v>0</v>
      </c>
      <c r="M164" s="1446">
        <f t="shared" ref="M164:M166" si="74">SUM(L164/$E164)*100</f>
        <v>0</v>
      </c>
      <c r="N164" s="1451">
        <v>9</v>
      </c>
      <c r="O164" s="1445">
        <f t="shared" si="70"/>
        <v>40.909090909090914</v>
      </c>
      <c r="P164" s="1400">
        <v>608</v>
      </c>
      <c r="Q164" s="1446">
        <f t="shared" ref="Q164:Q165" si="75">SUM(P164/$E164)*100</f>
        <v>51.394759087066774</v>
      </c>
      <c r="R164" s="1451">
        <v>2</v>
      </c>
      <c r="S164" s="317">
        <f t="shared" si="71"/>
        <v>9.0909090909090917</v>
      </c>
      <c r="T164" s="313">
        <v>143</v>
      </c>
      <c r="U164" s="1446">
        <f t="shared" ref="U164:U166" si="76">SUM(T164/$E164)*100</f>
        <v>12.087912087912088</v>
      </c>
      <c r="V164" s="531"/>
      <c r="W164" s="531"/>
    </row>
    <row r="165" spans="3:23" ht="18" customHeight="1" thickBot="1">
      <c r="C165" s="1840" t="s">
        <v>749</v>
      </c>
      <c r="D165" s="1841">
        <v>21</v>
      </c>
      <c r="E165" s="1636">
        <v>1208</v>
      </c>
      <c r="F165" s="1459">
        <v>13</v>
      </c>
      <c r="G165" s="1494">
        <f t="shared" si="63"/>
        <v>61.904761904761905</v>
      </c>
      <c r="H165" s="1460">
        <v>561</v>
      </c>
      <c r="I165" s="1842">
        <f t="shared" si="73"/>
        <v>46.440397350993379</v>
      </c>
      <c r="J165" s="1644">
        <v>2</v>
      </c>
      <c r="K165" s="1494">
        <f t="shared" si="65"/>
        <v>9.5238095238095237</v>
      </c>
      <c r="L165" s="1403">
        <v>176</v>
      </c>
      <c r="M165" s="1643">
        <f t="shared" si="74"/>
        <v>14.569536423841059</v>
      </c>
      <c r="N165" s="1644">
        <v>6</v>
      </c>
      <c r="O165" s="1494">
        <f t="shared" si="70"/>
        <v>28.571428571428569</v>
      </c>
      <c r="P165" s="1843">
        <v>471</v>
      </c>
      <c r="Q165" s="1842">
        <f t="shared" si="75"/>
        <v>38.990066225165563</v>
      </c>
      <c r="R165" s="1644">
        <v>0</v>
      </c>
      <c r="S165" s="1494">
        <f t="shared" si="71"/>
        <v>0</v>
      </c>
      <c r="T165" s="1843">
        <v>0</v>
      </c>
      <c r="U165" s="1842">
        <f t="shared" si="76"/>
        <v>0</v>
      </c>
      <c r="V165" s="531"/>
      <c r="W165" s="531"/>
    </row>
    <row r="166" spans="3:23" ht="18" customHeight="1">
      <c r="C166" s="471" t="s">
        <v>809</v>
      </c>
      <c r="D166" s="1406">
        <v>13</v>
      </c>
      <c r="E166" s="1363">
        <v>731</v>
      </c>
      <c r="F166" s="1631">
        <v>5</v>
      </c>
      <c r="G166" s="1469">
        <f t="shared" si="63"/>
        <v>38.461538461538467</v>
      </c>
      <c r="H166" s="1632">
        <v>305</v>
      </c>
      <c r="I166" s="1471">
        <f t="shared" si="73"/>
        <v>41.723666210670309</v>
      </c>
      <c r="J166" s="1468">
        <v>6</v>
      </c>
      <c r="K166" s="1469">
        <f t="shared" si="65"/>
        <v>46.153846153846153</v>
      </c>
      <c r="L166" s="1470">
        <v>301</v>
      </c>
      <c r="M166" s="1471">
        <f t="shared" si="74"/>
        <v>41.17647058823529</v>
      </c>
      <c r="N166" s="1468">
        <v>2</v>
      </c>
      <c r="O166" s="1469">
        <f t="shared" si="70"/>
        <v>15.384615384615385</v>
      </c>
      <c r="P166" s="1470">
        <v>125</v>
      </c>
      <c r="Q166" s="1471">
        <f>SUM(P166/$E166)*100</f>
        <v>17.099863201094394</v>
      </c>
      <c r="R166" s="1468">
        <v>0</v>
      </c>
      <c r="S166" s="1469">
        <f t="shared" si="71"/>
        <v>0</v>
      </c>
      <c r="T166" s="1470">
        <v>0</v>
      </c>
      <c r="U166" s="1471">
        <f t="shared" si="76"/>
        <v>0</v>
      </c>
      <c r="V166" s="531"/>
      <c r="W166" s="531"/>
    </row>
    <row r="167" spans="3:23" ht="18" customHeight="1">
      <c r="C167" s="2258"/>
      <c r="D167" s="641"/>
      <c r="E167" s="320"/>
      <c r="F167" s="2283"/>
      <c r="G167" s="309"/>
      <c r="H167" s="2257"/>
      <c r="I167" s="321"/>
      <c r="J167" s="1642"/>
      <c r="K167" s="309"/>
      <c r="L167" s="322"/>
      <c r="M167" s="321"/>
      <c r="N167" s="1642"/>
      <c r="O167" s="309"/>
      <c r="P167" s="306"/>
      <c r="Q167" s="310"/>
      <c r="R167" s="1642"/>
      <c r="S167" s="309"/>
      <c r="T167" s="322"/>
      <c r="U167" s="310"/>
      <c r="V167" s="531"/>
      <c r="W167" s="531"/>
    </row>
    <row r="168" spans="3:23" ht="18" customHeight="1">
      <c r="C168" s="2258"/>
      <c r="D168" s="641"/>
      <c r="E168" s="320"/>
      <c r="F168" s="2283"/>
      <c r="G168" s="309"/>
      <c r="H168" s="2257"/>
      <c r="I168" s="321"/>
      <c r="J168" s="1642"/>
      <c r="K168" s="309"/>
      <c r="L168" s="322"/>
      <c r="M168" s="321"/>
      <c r="N168" s="1642"/>
      <c r="O168" s="309"/>
      <c r="P168" s="306"/>
      <c r="Q168" s="310"/>
      <c r="R168" s="1642"/>
      <c r="S168" s="309"/>
      <c r="T168" s="322"/>
      <c r="U168" s="310"/>
      <c r="V168" s="531"/>
      <c r="W168" s="531"/>
    </row>
    <row r="169" spans="3:23" ht="3.75" customHeight="1" thickBot="1">
      <c r="C169" s="713"/>
      <c r="D169" s="342"/>
      <c r="E169" s="1636">
        <f t="shared" si="72"/>
        <v>0</v>
      </c>
      <c r="F169" s="330"/>
      <c r="G169" s="328"/>
      <c r="H169" s="329"/>
      <c r="I169" s="331"/>
      <c r="J169" s="330"/>
      <c r="K169" s="328"/>
      <c r="L169" s="329"/>
      <c r="M169" s="331"/>
      <c r="N169" s="330"/>
      <c r="O169" s="328"/>
      <c r="P169" s="327"/>
      <c r="Q169" s="332"/>
      <c r="R169" s="330"/>
      <c r="S169" s="328"/>
      <c r="T169" s="329"/>
      <c r="U169" s="332"/>
    </row>
    <row r="170" spans="3:23" ht="12.2" customHeight="1">
      <c r="C170" s="458" t="s">
        <v>313</v>
      </c>
      <c r="D170" s="333"/>
      <c r="E170" s="333"/>
      <c r="F170" s="333"/>
      <c r="G170" s="333"/>
      <c r="H170" s="333"/>
      <c r="I170" s="333"/>
      <c r="J170" s="333"/>
      <c r="K170" s="333"/>
      <c r="L170" s="333"/>
      <c r="M170" s="333"/>
      <c r="N170" s="333"/>
      <c r="O170" s="333"/>
      <c r="P170" s="333"/>
      <c r="Q170" s="333"/>
      <c r="R170" s="333"/>
      <c r="S170" s="333"/>
      <c r="T170" s="333"/>
      <c r="U170" s="333"/>
    </row>
    <row r="171" spans="3:23" ht="12.2" customHeight="1">
      <c r="C171" s="458"/>
      <c r="D171" s="333"/>
      <c r="E171" s="333"/>
      <c r="F171" s="333"/>
      <c r="G171" s="333"/>
      <c r="H171" s="333"/>
      <c r="I171" s="333"/>
      <c r="J171" s="333"/>
      <c r="K171" s="333"/>
      <c r="L171" s="333"/>
      <c r="M171" s="333"/>
      <c r="N171" s="333"/>
      <c r="O171" s="333"/>
      <c r="P171" s="333"/>
      <c r="Q171" s="333"/>
      <c r="R171" s="333"/>
      <c r="S171" s="333"/>
      <c r="T171" s="333"/>
      <c r="U171" s="333"/>
    </row>
    <row r="172" spans="3:23" ht="12.2" customHeight="1">
      <c r="C172" s="458"/>
      <c r="D172" s="333"/>
      <c r="E172" s="333"/>
      <c r="F172" s="333"/>
      <c r="G172" s="333"/>
      <c r="H172" s="333"/>
      <c r="I172" s="333"/>
      <c r="J172" s="333"/>
      <c r="K172" s="856"/>
      <c r="L172" s="333"/>
      <c r="M172" s="333"/>
      <c r="N172" s="333"/>
      <c r="O172" s="333"/>
      <c r="P172" s="333"/>
      <c r="Q172" s="333"/>
      <c r="R172" s="333"/>
      <c r="S172" s="333"/>
      <c r="T172" s="333"/>
      <c r="U172" s="333"/>
    </row>
    <row r="173" spans="3:23" ht="12.2" customHeight="1">
      <c r="C173" s="458"/>
      <c r="D173" s="333"/>
      <c r="E173" s="333"/>
      <c r="F173" s="333"/>
      <c r="G173" s="333"/>
      <c r="H173" s="333"/>
      <c r="I173" s="333"/>
      <c r="J173" s="333"/>
      <c r="K173" s="856"/>
      <c r="L173" s="333"/>
      <c r="M173" s="333"/>
      <c r="N173" s="333"/>
      <c r="O173" s="333"/>
      <c r="P173" s="333"/>
      <c r="Q173" s="333"/>
      <c r="R173" s="333"/>
      <c r="S173" s="333"/>
      <c r="T173" s="333"/>
      <c r="U173" s="333"/>
    </row>
    <row r="174" spans="3:23" ht="12.2" customHeight="1">
      <c r="C174" s="458"/>
      <c r="D174" s="333"/>
      <c r="E174" s="333"/>
      <c r="F174" s="333"/>
      <c r="G174" s="333"/>
      <c r="H174" s="333"/>
      <c r="I174" s="333"/>
      <c r="J174" s="333"/>
      <c r="K174" s="856"/>
      <c r="L174" s="333"/>
      <c r="M174" s="333"/>
      <c r="N174" s="333"/>
      <c r="O174" s="333"/>
      <c r="P174" s="333"/>
      <c r="Q174" s="333"/>
      <c r="R174" s="333"/>
      <c r="S174" s="333"/>
      <c r="T174" s="333"/>
      <c r="U174" s="333"/>
    </row>
    <row r="175" spans="3:23" ht="12.2" customHeight="1">
      <c r="C175" s="458"/>
      <c r="D175" s="333"/>
      <c r="E175" s="333"/>
      <c r="F175" s="333"/>
      <c r="G175" s="333"/>
      <c r="H175" s="856"/>
      <c r="I175" s="333"/>
      <c r="J175" s="333"/>
      <c r="K175" s="856"/>
      <c r="L175" s="333"/>
      <c r="M175" s="333"/>
      <c r="N175" s="333"/>
      <c r="O175" s="333"/>
      <c r="P175" s="333"/>
      <c r="Q175" s="333"/>
      <c r="R175" s="333"/>
      <c r="S175" s="333"/>
      <c r="T175" s="333"/>
      <c r="U175" s="333"/>
    </row>
    <row r="176" spans="3:23" ht="12.2" customHeight="1">
      <c r="C176" s="458"/>
      <c r="D176" s="333"/>
      <c r="E176" s="333"/>
      <c r="F176" s="333"/>
      <c r="G176" s="333"/>
      <c r="H176" s="333"/>
      <c r="I176" s="333"/>
      <c r="J176" s="333"/>
      <c r="K176" s="856"/>
      <c r="L176" s="333"/>
      <c r="M176" s="333"/>
      <c r="N176" s="333"/>
      <c r="O176" s="333"/>
      <c r="P176" s="333"/>
      <c r="Q176" s="333"/>
      <c r="R176" s="333"/>
      <c r="S176" s="333"/>
      <c r="T176" s="333"/>
      <c r="U176" s="333"/>
    </row>
    <row r="177" spans="3:22" ht="12.2" customHeight="1">
      <c r="C177" s="458"/>
      <c r="D177" s="333"/>
      <c r="E177" s="333"/>
      <c r="F177" s="333"/>
      <c r="G177" s="333"/>
      <c r="H177" s="333"/>
      <c r="I177" s="333"/>
      <c r="J177" s="333"/>
      <c r="K177" s="856"/>
      <c r="L177" s="333"/>
      <c r="M177" s="333"/>
      <c r="N177" s="333"/>
      <c r="O177" s="333"/>
      <c r="P177" s="333"/>
      <c r="Q177" s="333"/>
      <c r="R177" s="333"/>
      <c r="S177" s="333"/>
      <c r="T177" s="333"/>
      <c r="U177" s="333"/>
    </row>
    <row r="178" spans="3:22" ht="10.5" customHeight="1">
      <c r="C178" s="458"/>
      <c r="D178" s="333"/>
      <c r="E178" s="333"/>
      <c r="F178" s="333"/>
      <c r="G178" s="333"/>
      <c r="H178" s="333"/>
      <c r="I178" s="333"/>
      <c r="J178" s="333"/>
      <c r="K178" s="856"/>
      <c r="L178" s="333"/>
      <c r="M178" s="333"/>
      <c r="N178" s="333"/>
      <c r="O178" s="333"/>
      <c r="P178" s="333"/>
      <c r="Q178" s="333"/>
      <c r="R178" s="333"/>
      <c r="S178" s="333"/>
      <c r="T178" s="333"/>
      <c r="U178" s="333"/>
    </row>
    <row r="179" spans="3:22" ht="9.75" customHeight="1">
      <c r="C179" s="458"/>
      <c r="D179" s="333"/>
      <c r="E179" s="333"/>
      <c r="F179" s="333"/>
      <c r="G179" s="333"/>
      <c r="H179" s="333"/>
      <c r="I179" s="333"/>
      <c r="J179" s="333"/>
      <c r="K179" s="856"/>
      <c r="L179" s="333"/>
      <c r="M179" s="333"/>
      <c r="N179" s="333"/>
      <c r="O179" s="333"/>
      <c r="P179" s="333"/>
      <c r="Q179" s="333"/>
      <c r="R179" s="333"/>
      <c r="S179" s="333"/>
      <c r="T179" s="333"/>
      <c r="U179" s="333"/>
    </row>
    <row r="180" spans="3:22" ht="9.75" customHeight="1">
      <c r="C180" s="458"/>
      <c r="D180" s="333"/>
      <c r="E180" s="333"/>
      <c r="F180" s="333"/>
      <c r="G180" s="333"/>
      <c r="H180" s="333"/>
      <c r="I180" s="333"/>
      <c r="J180" s="333"/>
      <c r="K180" s="856"/>
      <c r="L180" s="333"/>
      <c r="M180" s="333"/>
      <c r="N180" s="333"/>
      <c r="O180" s="333"/>
      <c r="P180" s="333"/>
      <c r="Q180" s="333"/>
      <c r="R180" s="333"/>
      <c r="S180" s="333"/>
      <c r="T180" s="333"/>
      <c r="U180" s="333"/>
    </row>
    <row r="181" spans="3:22" ht="9.75" customHeight="1">
      <c r="C181" s="458"/>
      <c r="D181" s="333"/>
      <c r="E181" s="333"/>
      <c r="F181" s="333"/>
      <c r="G181" s="333"/>
      <c r="H181" s="333"/>
      <c r="I181" s="333"/>
      <c r="J181" s="333"/>
      <c r="K181" s="856"/>
      <c r="L181" s="333"/>
      <c r="M181" s="333"/>
      <c r="N181" s="333"/>
      <c r="O181" s="333"/>
      <c r="P181" s="333"/>
      <c r="Q181" s="333"/>
      <c r="R181" s="333"/>
      <c r="S181" s="333"/>
      <c r="T181" s="333"/>
      <c r="U181" s="333"/>
    </row>
    <row r="182" spans="3:22" ht="9.75" customHeight="1">
      <c r="C182" s="458"/>
      <c r="D182" s="333"/>
      <c r="E182" s="333"/>
      <c r="F182" s="333"/>
      <c r="G182" s="333"/>
      <c r="H182" s="333"/>
      <c r="I182" s="333"/>
      <c r="J182" s="333"/>
      <c r="K182" s="856"/>
      <c r="L182" s="333"/>
      <c r="M182" s="333"/>
      <c r="N182" s="333"/>
      <c r="O182" s="333"/>
      <c r="P182" s="333"/>
      <c r="Q182" s="333"/>
      <c r="R182" s="333"/>
      <c r="S182" s="333"/>
      <c r="T182" s="333"/>
      <c r="U182" s="333"/>
    </row>
    <row r="183" spans="3:22" ht="9.75" customHeight="1">
      <c r="C183" s="458"/>
      <c r="D183" s="333"/>
      <c r="E183" s="333"/>
      <c r="F183" s="333"/>
      <c r="G183" s="333"/>
      <c r="H183" s="333"/>
      <c r="I183" s="333"/>
      <c r="J183" s="333"/>
      <c r="K183" s="856"/>
      <c r="L183" s="333"/>
      <c r="M183" s="333"/>
      <c r="N183" s="333"/>
      <c r="O183" s="333"/>
      <c r="P183" s="333"/>
      <c r="Q183" s="333"/>
      <c r="R183" s="333"/>
      <c r="S183" s="333"/>
      <c r="T183" s="333"/>
      <c r="U183" s="333"/>
    </row>
    <row r="184" spans="3:22" ht="9.75" customHeight="1">
      <c r="C184" s="458"/>
      <c r="D184" s="333"/>
      <c r="E184" s="333"/>
      <c r="F184" s="333"/>
      <c r="G184" s="333"/>
      <c r="H184" s="333"/>
      <c r="I184" s="333"/>
      <c r="J184" s="333"/>
      <c r="K184" s="856"/>
      <c r="L184" s="333"/>
      <c r="M184" s="333"/>
      <c r="N184" s="333"/>
      <c r="O184" s="333"/>
      <c r="P184" s="333"/>
      <c r="Q184" s="333"/>
      <c r="R184" s="333"/>
      <c r="S184" s="333"/>
      <c r="T184" s="333"/>
      <c r="U184" s="333"/>
    </row>
    <row r="185" spans="3:22" ht="9.75" customHeight="1">
      <c r="C185" s="458"/>
      <c r="D185" s="333"/>
      <c r="E185" s="333"/>
      <c r="F185" s="333"/>
      <c r="G185" s="333"/>
      <c r="H185" s="333"/>
      <c r="I185" s="333"/>
      <c r="J185" s="333"/>
      <c r="K185" s="856"/>
      <c r="L185" s="333"/>
      <c r="M185" s="333"/>
      <c r="N185" s="333"/>
      <c r="O185" s="333"/>
      <c r="P185" s="333"/>
      <c r="Q185" s="333"/>
      <c r="R185" s="333"/>
      <c r="S185" s="333"/>
      <c r="T185" s="333"/>
      <c r="U185" s="333"/>
    </row>
    <row r="186" spans="3:22" ht="9.75" customHeight="1" thickBot="1">
      <c r="C186" s="458"/>
      <c r="D186" s="333"/>
      <c r="E186" s="333"/>
      <c r="F186" s="333"/>
      <c r="G186" s="333"/>
      <c r="H186" s="333"/>
      <c r="I186" s="333"/>
      <c r="J186" s="333"/>
      <c r="K186" s="856"/>
      <c r="L186" s="333"/>
      <c r="M186" s="333"/>
      <c r="N186" s="333"/>
      <c r="O186" s="333"/>
      <c r="P186" s="333"/>
      <c r="Q186" s="333"/>
      <c r="R186" s="333"/>
      <c r="S186" s="333"/>
      <c r="T186" s="333"/>
      <c r="U186" s="333"/>
    </row>
    <row r="187" spans="3:22" ht="18" customHeight="1">
      <c r="C187" s="1495" t="s">
        <v>477</v>
      </c>
      <c r="D187" s="333"/>
      <c r="E187" s="4958" t="s">
        <v>533</v>
      </c>
      <c r="F187" s="4959"/>
      <c r="G187" s="4959"/>
      <c r="H187" s="4959"/>
      <c r="I187" s="4959"/>
      <c r="J187" s="4959"/>
      <c r="K187" s="4959"/>
      <c r="L187" s="4959"/>
      <c r="M187" s="4959"/>
      <c r="N187" s="4959"/>
      <c r="O187" s="4959"/>
      <c r="P187" s="4959"/>
      <c r="Q187" s="4959"/>
      <c r="R187" s="4959"/>
      <c r="S187" s="4959"/>
      <c r="T187" s="4960"/>
      <c r="U187" s="333"/>
    </row>
    <row r="188" spans="3:22" ht="21.2" customHeight="1" thickBot="1">
      <c r="C188" s="1496"/>
      <c r="D188" s="333"/>
      <c r="E188" s="4961" t="s">
        <v>478</v>
      </c>
      <c r="F188" s="4962"/>
      <c r="G188" s="4962"/>
      <c r="H188" s="4962"/>
      <c r="I188" s="4962"/>
      <c r="J188" s="4962"/>
      <c r="K188" s="4962"/>
      <c r="L188" s="4962"/>
      <c r="M188" s="4962"/>
      <c r="N188" s="4962"/>
      <c r="O188" s="4962"/>
      <c r="P188" s="4962"/>
      <c r="Q188" s="4962"/>
      <c r="R188" s="4962"/>
      <c r="S188" s="4962"/>
      <c r="T188" s="4963"/>
      <c r="U188" s="333"/>
    </row>
    <row r="189" spans="3:22" ht="21.2" customHeight="1">
      <c r="C189" s="1496"/>
      <c r="D189" s="333"/>
      <c r="E189" s="1497"/>
      <c r="F189" s="853"/>
      <c r="G189" s="853"/>
      <c r="H189" s="853"/>
      <c r="I189" s="853"/>
      <c r="J189" s="853"/>
      <c r="K189" s="853"/>
      <c r="L189" s="853"/>
      <c r="M189" s="853"/>
      <c r="N189" s="853"/>
      <c r="O189" s="853"/>
      <c r="P189" s="853"/>
      <c r="Q189" s="853"/>
      <c r="R189" s="853"/>
      <c r="S189" s="853"/>
      <c r="T189" s="853"/>
      <c r="U189" s="333"/>
    </row>
    <row r="190" spans="3:22" ht="12" thickBot="1">
      <c r="C190" s="1359"/>
      <c r="D190" s="333"/>
      <c r="E190" s="1498"/>
      <c r="F190" s="1498"/>
      <c r="G190" s="1498"/>
      <c r="H190" s="1498"/>
      <c r="I190" s="1498"/>
      <c r="J190" s="1498"/>
      <c r="K190" s="1498"/>
      <c r="L190" s="1498"/>
      <c r="M190" s="1498"/>
      <c r="N190" s="1498"/>
      <c r="O190" s="1498"/>
      <c r="P190" s="1498"/>
      <c r="Q190" s="1498"/>
      <c r="R190" s="1498"/>
      <c r="S190" s="1498"/>
      <c r="T190" s="1498"/>
      <c r="U190" s="1498"/>
      <c r="V190" s="291"/>
    </row>
    <row r="191" spans="3:22" ht="22.7" customHeight="1" thickBot="1">
      <c r="C191" s="4955" t="s">
        <v>535</v>
      </c>
      <c r="D191" s="4956"/>
      <c r="E191" s="4956"/>
      <c r="F191" s="4956"/>
      <c r="G191" s="4956"/>
      <c r="H191" s="4957"/>
      <c r="I191" s="4955" t="s">
        <v>536</v>
      </c>
      <c r="J191" s="4956"/>
      <c r="K191" s="4956"/>
      <c r="L191" s="4956"/>
      <c r="M191" s="4956"/>
      <c r="N191" s="4957"/>
      <c r="O191" s="4955" t="s">
        <v>537</v>
      </c>
      <c r="P191" s="4956"/>
      <c r="Q191" s="4956"/>
      <c r="R191" s="4956"/>
      <c r="S191" s="4956"/>
      <c r="T191" s="4957"/>
      <c r="U191" s="333"/>
    </row>
    <row r="192" spans="3:22" ht="44.45" customHeight="1" thickBot="1">
      <c r="C192" s="1440" t="s">
        <v>461</v>
      </c>
      <c r="D192" s="1499" t="s">
        <v>465</v>
      </c>
      <c r="E192" s="1500" t="s">
        <v>466</v>
      </c>
      <c r="F192" s="1499" t="s">
        <v>467</v>
      </c>
      <c r="G192" s="1500" t="s">
        <v>574</v>
      </c>
      <c r="H192" s="1863" t="s">
        <v>105</v>
      </c>
      <c r="I192" s="1440" t="s">
        <v>461</v>
      </c>
      <c r="J192" s="1499" t="s">
        <v>465</v>
      </c>
      <c r="K192" s="1500" t="s">
        <v>466</v>
      </c>
      <c r="L192" s="1499" t="s">
        <v>467</v>
      </c>
      <c r="M192" s="1500" t="s">
        <v>574</v>
      </c>
      <c r="N192" s="1863" t="s">
        <v>105</v>
      </c>
      <c r="O192" s="1440" t="s">
        <v>461</v>
      </c>
      <c r="P192" s="1499" t="s">
        <v>465</v>
      </c>
      <c r="Q192" s="1500" t="s">
        <v>466</v>
      </c>
      <c r="R192" s="1499" t="s">
        <v>467</v>
      </c>
      <c r="S192" s="1500" t="s">
        <v>574</v>
      </c>
      <c r="T192" s="1863" t="s">
        <v>105</v>
      </c>
      <c r="U192" s="1361"/>
      <c r="V192" s="1344"/>
    </row>
    <row r="193" spans="3:24" ht="18" customHeight="1">
      <c r="C193" s="472">
        <v>2001</v>
      </c>
      <c r="D193" s="1501">
        <v>16</v>
      </c>
      <c r="E193" s="1502">
        <v>19</v>
      </c>
      <c r="F193" s="1503">
        <v>187</v>
      </c>
      <c r="G193" s="1503">
        <v>6</v>
      </c>
      <c r="H193" s="1504">
        <f>SUM(D193:G193)</f>
        <v>228</v>
      </c>
      <c r="I193" s="472">
        <v>2001</v>
      </c>
      <c r="J193" s="1412">
        <v>19</v>
      </c>
      <c r="K193" s="1412">
        <v>15</v>
      </c>
      <c r="L193" s="1505">
        <v>123</v>
      </c>
      <c r="M193" s="1501">
        <v>0</v>
      </c>
      <c r="N193" s="1504">
        <f>SUM(J193:M193)</f>
        <v>157</v>
      </c>
      <c r="O193" s="741">
        <v>2001</v>
      </c>
      <c r="P193" s="1501">
        <v>-3</v>
      </c>
      <c r="Q193" s="1502">
        <v>4</v>
      </c>
      <c r="R193" s="1503">
        <v>64</v>
      </c>
      <c r="S193" s="1501">
        <f>SUM(G193-M193)</f>
        <v>6</v>
      </c>
      <c r="T193" s="1504">
        <v>71</v>
      </c>
      <c r="U193" s="447"/>
    </row>
    <row r="194" spans="3:24" ht="18" customHeight="1">
      <c r="C194" s="472">
        <v>2002</v>
      </c>
      <c r="D194" s="940">
        <v>17</v>
      </c>
      <c r="E194" s="1830">
        <v>29</v>
      </c>
      <c r="F194" s="868">
        <v>158</v>
      </c>
      <c r="G194" s="868">
        <v>3</v>
      </c>
      <c r="H194" s="984">
        <f>SUM(D194:G194)</f>
        <v>207</v>
      </c>
      <c r="I194" s="472">
        <v>2002</v>
      </c>
      <c r="J194" s="749">
        <v>18</v>
      </c>
      <c r="K194" s="749">
        <v>26</v>
      </c>
      <c r="L194" s="1506">
        <v>95</v>
      </c>
      <c r="M194" s="940">
        <v>2</v>
      </c>
      <c r="N194" s="984">
        <f>SUM(J194:M194)</f>
        <v>141</v>
      </c>
      <c r="O194" s="472">
        <v>2002</v>
      </c>
      <c r="P194" s="940">
        <v>-1</v>
      </c>
      <c r="Q194" s="1830">
        <v>3</v>
      </c>
      <c r="R194" s="868">
        <v>63</v>
      </c>
      <c r="S194" s="1830">
        <f>SUM(G194-M194)</f>
        <v>1</v>
      </c>
      <c r="T194" s="984">
        <v>66</v>
      </c>
      <c r="U194" s="447"/>
    </row>
    <row r="195" spans="3:24" ht="18" customHeight="1">
      <c r="C195" s="472">
        <v>2003</v>
      </c>
      <c r="D195" s="940">
        <v>26</v>
      </c>
      <c r="E195" s="1830">
        <v>29</v>
      </c>
      <c r="F195" s="868">
        <v>174</v>
      </c>
      <c r="G195" s="868">
        <v>2</v>
      </c>
      <c r="H195" s="984">
        <f>SUM(D195:G195)</f>
        <v>231</v>
      </c>
      <c r="I195" s="472">
        <v>2003</v>
      </c>
      <c r="J195" s="749">
        <v>11</v>
      </c>
      <c r="K195" s="749">
        <v>20</v>
      </c>
      <c r="L195" s="1506">
        <v>81</v>
      </c>
      <c r="M195" s="940">
        <v>4</v>
      </c>
      <c r="N195" s="984">
        <f>SUM(J195:M195)</f>
        <v>116</v>
      </c>
      <c r="O195" s="472">
        <v>2003</v>
      </c>
      <c r="P195" s="940">
        <v>15</v>
      </c>
      <c r="Q195" s="1830">
        <v>9</v>
      </c>
      <c r="R195" s="868">
        <v>93</v>
      </c>
      <c r="S195" s="1830">
        <f>SUM(G195-M195)</f>
        <v>-2</v>
      </c>
      <c r="T195" s="984">
        <v>115</v>
      </c>
      <c r="U195" s="447"/>
    </row>
    <row r="196" spans="3:24" ht="18" customHeight="1">
      <c r="C196" s="472">
        <v>2004</v>
      </c>
      <c r="D196" s="940">
        <v>16</v>
      </c>
      <c r="E196" s="1830">
        <v>43</v>
      </c>
      <c r="F196" s="868">
        <v>186</v>
      </c>
      <c r="G196" s="868">
        <v>3</v>
      </c>
      <c r="H196" s="984">
        <f>SUM(D196:G196)</f>
        <v>248</v>
      </c>
      <c r="I196" s="472">
        <v>2004</v>
      </c>
      <c r="J196" s="749">
        <v>10</v>
      </c>
      <c r="K196" s="749">
        <v>16</v>
      </c>
      <c r="L196" s="1506">
        <v>79</v>
      </c>
      <c r="M196" s="940">
        <v>4</v>
      </c>
      <c r="N196" s="984">
        <f>SUM(J196:M196)</f>
        <v>109</v>
      </c>
      <c r="O196" s="472">
        <v>2004</v>
      </c>
      <c r="P196" s="940">
        <v>6</v>
      </c>
      <c r="Q196" s="1830">
        <v>27</v>
      </c>
      <c r="R196" s="868">
        <v>107</v>
      </c>
      <c r="S196" s="1830">
        <f>SUM(G196-M196)</f>
        <v>-1</v>
      </c>
      <c r="T196" s="984">
        <v>139</v>
      </c>
      <c r="U196" s="447"/>
      <c r="V196" s="1334"/>
    </row>
    <row r="197" spans="3:24" ht="18" customHeight="1">
      <c r="C197" s="473" t="s">
        <v>298</v>
      </c>
      <c r="D197" s="940">
        <v>22</v>
      </c>
      <c r="E197" s="1830">
        <v>20</v>
      </c>
      <c r="F197" s="868">
        <v>178</v>
      </c>
      <c r="G197" s="868">
        <v>5</v>
      </c>
      <c r="H197" s="984">
        <f>SUM(D197:G197)</f>
        <v>225</v>
      </c>
      <c r="I197" s="473" t="s">
        <v>298</v>
      </c>
      <c r="J197" s="749">
        <v>15</v>
      </c>
      <c r="K197" s="749">
        <v>14</v>
      </c>
      <c r="L197" s="1506">
        <v>97</v>
      </c>
      <c r="M197" s="940">
        <v>8</v>
      </c>
      <c r="N197" s="984">
        <f>SUM(J197:M197)</f>
        <v>134</v>
      </c>
      <c r="O197" s="473" t="s">
        <v>298</v>
      </c>
      <c r="P197" s="940">
        <v>7</v>
      </c>
      <c r="Q197" s="1830">
        <v>6</v>
      </c>
      <c r="R197" s="868">
        <v>81</v>
      </c>
      <c r="S197" s="1830">
        <f>SUM(G197-M197)</f>
        <v>-3</v>
      </c>
      <c r="T197" s="984">
        <v>91</v>
      </c>
      <c r="U197" s="633"/>
      <c r="V197" s="1349"/>
    </row>
    <row r="198" spans="3:24" ht="18" customHeight="1">
      <c r="C198" s="740" t="s">
        <v>422</v>
      </c>
      <c r="D198" s="940">
        <v>22</v>
      </c>
      <c r="E198" s="1830">
        <v>37</v>
      </c>
      <c r="F198" s="868">
        <v>212</v>
      </c>
      <c r="G198" s="868">
        <v>4</v>
      </c>
      <c r="H198" s="984">
        <v>275</v>
      </c>
      <c r="I198" s="740" t="s">
        <v>422</v>
      </c>
      <c r="J198" s="749">
        <v>8</v>
      </c>
      <c r="K198" s="749">
        <v>27</v>
      </c>
      <c r="L198" s="1506">
        <v>108</v>
      </c>
      <c r="M198" s="940">
        <v>5</v>
      </c>
      <c r="N198" s="984">
        <v>148</v>
      </c>
      <c r="O198" s="740" t="s">
        <v>422</v>
      </c>
      <c r="P198" s="940">
        <v>14</v>
      </c>
      <c r="Q198" s="1830">
        <v>10</v>
      </c>
      <c r="R198" s="868">
        <v>104</v>
      </c>
      <c r="S198" s="1830">
        <v>-1</v>
      </c>
      <c r="T198" s="984">
        <v>127</v>
      </c>
      <c r="U198" s="633"/>
      <c r="V198" s="1349"/>
    </row>
    <row r="199" spans="3:24" ht="18" customHeight="1">
      <c r="C199" s="739" t="s">
        <v>525</v>
      </c>
      <c r="D199" s="940">
        <v>8</v>
      </c>
      <c r="E199" s="940">
        <v>37</v>
      </c>
      <c r="F199" s="940">
        <v>180</v>
      </c>
      <c r="G199" s="940">
        <v>2</v>
      </c>
      <c r="H199" s="940">
        <v>227</v>
      </c>
      <c r="I199" s="740" t="s">
        <v>525</v>
      </c>
      <c r="J199" s="940">
        <v>5</v>
      </c>
      <c r="K199" s="940">
        <v>20</v>
      </c>
      <c r="L199" s="940">
        <v>96</v>
      </c>
      <c r="M199" s="940">
        <v>13</v>
      </c>
      <c r="N199" s="940">
        <v>134</v>
      </c>
      <c r="O199" s="740" t="s">
        <v>525</v>
      </c>
      <c r="P199" s="940">
        <v>3</v>
      </c>
      <c r="Q199" s="940">
        <v>17</v>
      </c>
      <c r="R199" s="940">
        <v>84</v>
      </c>
      <c r="S199" s="868">
        <v>-11</v>
      </c>
      <c r="T199" s="984">
        <v>93</v>
      </c>
      <c r="U199" s="633"/>
      <c r="V199" s="1349"/>
    </row>
    <row r="200" spans="3:24" ht="18" customHeight="1">
      <c r="C200" s="1335" t="s">
        <v>249</v>
      </c>
      <c r="D200" s="749">
        <v>13</v>
      </c>
      <c r="E200" s="1507">
        <v>37</v>
      </c>
      <c r="F200" s="1507">
        <v>150</v>
      </c>
      <c r="G200" s="1507">
        <v>3</v>
      </c>
      <c r="H200" s="1508">
        <v>203</v>
      </c>
      <c r="I200" s="739" t="s">
        <v>249</v>
      </c>
      <c r="J200" s="1507">
        <v>10</v>
      </c>
      <c r="K200" s="1507">
        <v>15</v>
      </c>
      <c r="L200" s="1507">
        <v>97</v>
      </c>
      <c r="M200" s="1507">
        <v>2</v>
      </c>
      <c r="N200" s="1508">
        <v>124</v>
      </c>
      <c r="O200" s="739" t="s">
        <v>249</v>
      </c>
      <c r="P200" s="1507">
        <v>3</v>
      </c>
      <c r="Q200" s="1507">
        <v>22</v>
      </c>
      <c r="R200" s="1507">
        <v>53</v>
      </c>
      <c r="S200" s="1507">
        <v>1</v>
      </c>
      <c r="T200" s="205">
        <v>79</v>
      </c>
      <c r="U200" s="56"/>
      <c r="V200" s="440"/>
    </row>
    <row r="201" spans="3:24" ht="18" customHeight="1">
      <c r="C201" s="740" t="s">
        <v>638</v>
      </c>
      <c r="D201" s="749">
        <f>SUM(D204:D207)</f>
        <v>14</v>
      </c>
      <c r="E201" s="749">
        <f t="shared" ref="E201:T201" si="77">SUM(E204:E207)</f>
        <v>42</v>
      </c>
      <c r="F201" s="749">
        <f t="shared" si="77"/>
        <v>160</v>
      </c>
      <c r="G201" s="749">
        <f t="shared" si="77"/>
        <v>6</v>
      </c>
      <c r="H201" s="1509">
        <f t="shared" si="77"/>
        <v>222</v>
      </c>
      <c r="I201" s="1336" t="s">
        <v>638</v>
      </c>
      <c r="J201" s="749">
        <f t="shared" si="77"/>
        <v>5</v>
      </c>
      <c r="K201" s="749">
        <f t="shared" si="77"/>
        <v>19</v>
      </c>
      <c r="L201" s="749">
        <f t="shared" si="77"/>
        <v>80</v>
      </c>
      <c r="M201" s="749">
        <f t="shared" si="77"/>
        <v>7</v>
      </c>
      <c r="N201" s="1509">
        <f t="shared" si="77"/>
        <v>111</v>
      </c>
      <c r="O201" s="1336" t="s">
        <v>638</v>
      </c>
      <c r="P201" s="749">
        <f t="shared" si="77"/>
        <v>9</v>
      </c>
      <c r="Q201" s="749">
        <f t="shared" si="77"/>
        <v>23</v>
      </c>
      <c r="R201" s="749">
        <f t="shared" si="77"/>
        <v>80</v>
      </c>
      <c r="S201" s="1506">
        <f t="shared" si="77"/>
        <v>-1</v>
      </c>
      <c r="T201" s="1509">
        <f t="shared" si="77"/>
        <v>111</v>
      </c>
      <c r="U201" s="56"/>
      <c r="V201" s="440"/>
    </row>
    <row r="202" spans="3:24" ht="18" customHeight="1">
      <c r="C202" s="740" t="s">
        <v>697</v>
      </c>
      <c r="D202" s="749">
        <f>SUM(D208:D211)</f>
        <v>5</v>
      </c>
      <c r="E202" s="749">
        <f t="shared" ref="E202:T202" si="78">SUM(E208:E211)</f>
        <v>36</v>
      </c>
      <c r="F202" s="749">
        <f t="shared" si="78"/>
        <v>145</v>
      </c>
      <c r="G202" s="749">
        <f t="shared" si="78"/>
        <v>9</v>
      </c>
      <c r="H202" s="1509">
        <f t="shared" si="78"/>
        <v>195</v>
      </c>
      <c r="I202" s="1336" t="s">
        <v>697</v>
      </c>
      <c r="J202" s="749">
        <f t="shared" si="78"/>
        <v>6</v>
      </c>
      <c r="K202" s="749">
        <f t="shared" si="78"/>
        <v>20</v>
      </c>
      <c r="L202" s="749">
        <f t="shared" si="78"/>
        <v>88</v>
      </c>
      <c r="M202" s="749">
        <f t="shared" si="78"/>
        <v>9</v>
      </c>
      <c r="N202" s="1509">
        <f t="shared" si="78"/>
        <v>123</v>
      </c>
      <c r="O202" s="1336" t="s">
        <v>697</v>
      </c>
      <c r="P202" s="749">
        <f t="shared" si="78"/>
        <v>-1</v>
      </c>
      <c r="Q202" s="749">
        <f t="shared" si="78"/>
        <v>16</v>
      </c>
      <c r="R202" s="749">
        <f t="shared" si="78"/>
        <v>57</v>
      </c>
      <c r="S202" s="1506">
        <f t="shared" si="78"/>
        <v>0</v>
      </c>
      <c r="T202" s="1509">
        <f t="shared" si="78"/>
        <v>72</v>
      </c>
      <c r="U202" s="56"/>
      <c r="V202" s="440"/>
    </row>
    <row r="203" spans="3:24" ht="18" customHeight="1" thickBot="1">
      <c r="C203" s="1864" t="s">
        <v>758</v>
      </c>
      <c r="D203" s="1865">
        <f>SUM(D212:D215)</f>
        <v>15</v>
      </c>
      <c r="E203" s="1865">
        <f t="shared" ref="E203:H203" si="79">SUM(E212:E215)</f>
        <v>37</v>
      </c>
      <c r="F203" s="1865">
        <f t="shared" si="79"/>
        <v>156</v>
      </c>
      <c r="G203" s="1865">
        <f t="shared" si="79"/>
        <v>7</v>
      </c>
      <c r="H203" s="1865">
        <f t="shared" si="79"/>
        <v>215</v>
      </c>
      <c r="I203" s="1864" t="s">
        <v>758</v>
      </c>
      <c r="J203" s="1865">
        <f>SUM(J212:J215)</f>
        <v>10</v>
      </c>
      <c r="K203" s="1865">
        <f t="shared" ref="K203:N203" si="80">SUM(K212:K215)</f>
        <v>24</v>
      </c>
      <c r="L203" s="1865">
        <f t="shared" si="80"/>
        <v>95</v>
      </c>
      <c r="M203" s="1865">
        <f t="shared" si="80"/>
        <v>8</v>
      </c>
      <c r="N203" s="1865">
        <f t="shared" si="80"/>
        <v>137</v>
      </c>
      <c r="O203" s="1864" t="s">
        <v>758</v>
      </c>
      <c r="P203" s="1865">
        <f>SUM(P212:P215)</f>
        <v>5</v>
      </c>
      <c r="Q203" s="1865">
        <f t="shared" ref="Q203:T203" si="81">SUM(Q212:Q215)</f>
        <v>13</v>
      </c>
      <c r="R203" s="1865">
        <f t="shared" si="81"/>
        <v>61</v>
      </c>
      <c r="S203" s="1865">
        <f t="shared" si="81"/>
        <v>-1</v>
      </c>
      <c r="T203" s="1866">
        <f t="shared" si="81"/>
        <v>62</v>
      </c>
      <c r="U203" s="56"/>
      <c r="V203" s="440"/>
    </row>
    <row r="204" spans="3:24" ht="18" customHeight="1">
      <c r="C204" s="476" t="s">
        <v>416</v>
      </c>
      <c r="D204" s="1505">
        <v>5</v>
      </c>
      <c r="E204" s="1505">
        <v>14</v>
      </c>
      <c r="F204" s="1505">
        <v>52</v>
      </c>
      <c r="G204" s="1505">
        <v>0</v>
      </c>
      <c r="H204" s="1510">
        <f t="shared" ref="H204:H212" si="82">SUM(D204:G204)</f>
        <v>71</v>
      </c>
      <c r="I204" s="476" t="s">
        <v>416</v>
      </c>
      <c r="J204" s="1505">
        <v>1</v>
      </c>
      <c r="K204" s="1505">
        <v>9</v>
      </c>
      <c r="L204" s="1505">
        <v>35</v>
      </c>
      <c r="M204" s="1505">
        <v>3</v>
      </c>
      <c r="N204" s="1505">
        <f t="shared" ref="N204:N213" si="83">SUM(J204:M204)</f>
        <v>48</v>
      </c>
      <c r="O204" s="476" t="s">
        <v>416</v>
      </c>
      <c r="P204" s="1505">
        <f t="shared" ref="P204:S217" si="84">SUM(D204-J204)</f>
        <v>4</v>
      </c>
      <c r="Q204" s="1505">
        <f t="shared" si="84"/>
        <v>5</v>
      </c>
      <c r="R204" s="1505">
        <f t="shared" si="84"/>
        <v>17</v>
      </c>
      <c r="S204" s="1505">
        <f t="shared" si="84"/>
        <v>-3</v>
      </c>
      <c r="T204" s="1510">
        <f t="shared" ref="T204:T212" si="85">SUM(H204-N204)</f>
        <v>23</v>
      </c>
      <c r="U204" s="56"/>
      <c r="V204" s="1333"/>
      <c r="W204" s="465"/>
      <c r="X204" s="465"/>
    </row>
    <row r="205" spans="3:24" ht="18" customHeight="1">
      <c r="C205" s="474" t="s">
        <v>211</v>
      </c>
      <c r="D205" s="1506">
        <v>6</v>
      </c>
      <c r="E205" s="1506">
        <v>9</v>
      </c>
      <c r="F205" s="1506">
        <v>32</v>
      </c>
      <c r="G205" s="1506">
        <v>2</v>
      </c>
      <c r="H205" s="1509">
        <f t="shared" si="82"/>
        <v>49</v>
      </c>
      <c r="I205" s="474" t="s">
        <v>211</v>
      </c>
      <c r="J205" s="1506">
        <v>3</v>
      </c>
      <c r="K205" s="1506">
        <v>3</v>
      </c>
      <c r="L205" s="1506">
        <v>15</v>
      </c>
      <c r="M205" s="1506">
        <v>1</v>
      </c>
      <c r="N205" s="1506">
        <f t="shared" si="83"/>
        <v>22</v>
      </c>
      <c r="O205" s="474" t="s">
        <v>211</v>
      </c>
      <c r="P205" s="1506">
        <f t="shared" si="84"/>
        <v>3</v>
      </c>
      <c r="Q205" s="1506">
        <f t="shared" si="84"/>
        <v>6</v>
      </c>
      <c r="R205" s="1506">
        <f t="shared" si="84"/>
        <v>17</v>
      </c>
      <c r="S205" s="1506">
        <f t="shared" si="84"/>
        <v>1</v>
      </c>
      <c r="T205" s="1509">
        <f t="shared" si="85"/>
        <v>27</v>
      </c>
      <c r="U205" s="56"/>
      <c r="V205" s="1333"/>
      <c r="W205" s="465"/>
      <c r="X205" s="465"/>
    </row>
    <row r="206" spans="3:24" ht="18" customHeight="1">
      <c r="C206" s="474" t="s">
        <v>332</v>
      </c>
      <c r="D206" s="1506">
        <v>3</v>
      </c>
      <c r="E206" s="1506">
        <v>5</v>
      </c>
      <c r="F206" s="1506">
        <v>32</v>
      </c>
      <c r="G206" s="1506">
        <v>0</v>
      </c>
      <c r="H206" s="1509">
        <f t="shared" si="82"/>
        <v>40</v>
      </c>
      <c r="I206" s="474" t="s">
        <v>332</v>
      </c>
      <c r="J206" s="1506">
        <v>1</v>
      </c>
      <c r="K206" s="1506">
        <v>3</v>
      </c>
      <c r="L206" s="1506">
        <v>16</v>
      </c>
      <c r="M206" s="1506">
        <v>3</v>
      </c>
      <c r="N206" s="1506">
        <f t="shared" si="83"/>
        <v>23</v>
      </c>
      <c r="O206" s="474" t="s">
        <v>332</v>
      </c>
      <c r="P206" s="1506">
        <f t="shared" si="84"/>
        <v>2</v>
      </c>
      <c r="Q206" s="1506">
        <f t="shared" si="84"/>
        <v>2</v>
      </c>
      <c r="R206" s="1506">
        <f t="shared" si="84"/>
        <v>16</v>
      </c>
      <c r="S206" s="1506">
        <f t="shared" si="84"/>
        <v>-3</v>
      </c>
      <c r="T206" s="1509">
        <f t="shared" si="85"/>
        <v>17</v>
      </c>
      <c r="U206" s="56"/>
      <c r="V206" s="1333"/>
      <c r="W206" s="465"/>
      <c r="X206" s="465"/>
    </row>
    <row r="207" spans="3:24" ht="18" customHeight="1" thickBot="1">
      <c r="C207" s="475" t="s">
        <v>551</v>
      </c>
      <c r="D207" s="1511">
        <v>0</v>
      </c>
      <c r="E207" s="1511">
        <v>14</v>
      </c>
      <c r="F207" s="1511">
        <v>44</v>
      </c>
      <c r="G207" s="1511">
        <v>4</v>
      </c>
      <c r="H207" s="1512">
        <f t="shared" si="82"/>
        <v>62</v>
      </c>
      <c r="I207" s="475" t="s">
        <v>551</v>
      </c>
      <c r="J207" s="1511">
        <v>0</v>
      </c>
      <c r="K207" s="1511">
        <v>4</v>
      </c>
      <c r="L207" s="1511">
        <v>14</v>
      </c>
      <c r="M207" s="1511">
        <v>0</v>
      </c>
      <c r="N207" s="1511">
        <f t="shared" si="83"/>
        <v>18</v>
      </c>
      <c r="O207" s="475" t="s">
        <v>551</v>
      </c>
      <c r="P207" s="1511">
        <f t="shared" si="84"/>
        <v>0</v>
      </c>
      <c r="Q207" s="1511">
        <f t="shared" si="84"/>
        <v>10</v>
      </c>
      <c r="R207" s="1511">
        <f t="shared" si="84"/>
        <v>30</v>
      </c>
      <c r="S207" s="1511">
        <f t="shared" si="84"/>
        <v>4</v>
      </c>
      <c r="T207" s="1512">
        <f t="shared" si="85"/>
        <v>44</v>
      </c>
      <c r="U207" s="56"/>
      <c r="V207" s="1333"/>
      <c r="W207" s="1350"/>
      <c r="X207" s="465"/>
    </row>
    <row r="208" spans="3:24" ht="18" customHeight="1">
      <c r="C208" s="476" t="s">
        <v>603</v>
      </c>
      <c r="D208" s="1505">
        <v>0</v>
      </c>
      <c r="E208" s="1505">
        <v>18</v>
      </c>
      <c r="F208" s="1505">
        <v>52</v>
      </c>
      <c r="G208" s="1505">
        <v>2</v>
      </c>
      <c r="H208" s="1510">
        <f t="shared" si="82"/>
        <v>72</v>
      </c>
      <c r="I208" s="476" t="s">
        <v>603</v>
      </c>
      <c r="J208" s="1505">
        <v>2</v>
      </c>
      <c r="K208" s="1505">
        <v>6</v>
      </c>
      <c r="L208" s="1505">
        <v>29</v>
      </c>
      <c r="M208" s="1505">
        <v>2</v>
      </c>
      <c r="N208" s="1505">
        <f t="shared" si="83"/>
        <v>39</v>
      </c>
      <c r="O208" s="476" t="s">
        <v>603</v>
      </c>
      <c r="P208" s="1505">
        <f t="shared" si="84"/>
        <v>-2</v>
      </c>
      <c r="Q208" s="1505">
        <f>SUM(E208-K208)</f>
        <v>12</v>
      </c>
      <c r="R208" s="1505">
        <f t="shared" si="84"/>
        <v>23</v>
      </c>
      <c r="S208" s="1505">
        <f t="shared" si="84"/>
        <v>0</v>
      </c>
      <c r="T208" s="1510">
        <f t="shared" si="85"/>
        <v>33</v>
      </c>
      <c r="U208" s="56"/>
      <c r="V208" s="1333"/>
      <c r="W208" s="465"/>
      <c r="X208" s="465"/>
    </row>
    <row r="209" spans="3:24" ht="18" customHeight="1">
      <c r="C209" s="474" t="s">
        <v>641</v>
      </c>
      <c r="D209" s="1506">
        <v>2</v>
      </c>
      <c r="E209" s="1506">
        <v>4</v>
      </c>
      <c r="F209" s="1506">
        <v>24</v>
      </c>
      <c r="G209" s="1506">
        <v>4</v>
      </c>
      <c r="H209" s="1509">
        <f t="shared" si="82"/>
        <v>34</v>
      </c>
      <c r="I209" s="474" t="s">
        <v>641</v>
      </c>
      <c r="J209" s="1506">
        <v>1</v>
      </c>
      <c r="K209" s="1506">
        <v>5</v>
      </c>
      <c r="L209" s="1506">
        <v>29</v>
      </c>
      <c r="M209" s="1506">
        <v>2</v>
      </c>
      <c r="N209" s="1506">
        <f t="shared" si="83"/>
        <v>37</v>
      </c>
      <c r="O209" s="474" t="s">
        <v>641</v>
      </c>
      <c r="P209" s="1506">
        <f t="shared" si="84"/>
        <v>1</v>
      </c>
      <c r="Q209" s="1506">
        <f t="shared" si="84"/>
        <v>-1</v>
      </c>
      <c r="R209" s="1506">
        <f t="shared" si="84"/>
        <v>-5</v>
      </c>
      <c r="S209" s="1506">
        <f t="shared" si="84"/>
        <v>2</v>
      </c>
      <c r="T209" s="1509">
        <f t="shared" si="85"/>
        <v>-3</v>
      </c>
      <c r="U209" s="56"/>
      <c r="V209" s="1333"/>
      <c r="W209" s="465"/>
      <c r="X209" s="465"/>
    </row>
    <row r="210" spans="3:24" ht="18" customHeight="1">
      <c r="C210" s="474" t="s">
        <v>654</v>
      </c>
      <c r="D210" s="1506">
        <v>2</v>
      </c>
      <c r="E210" s="1506">
        <v>3</v>
      </c>
      <c r="F210" s="1506">
        <v>29</v>
      </c>
      <c r="G210" s="1506">
        <v>1</v>
      </c>
      <c r="H210" s="1509">
        <f t="shared" si="82"/>
        <v>35</v>
      </c>
      <c r="I210" s="474" t="s">
        <v>654</v>
      </c>
      <c r="J210" s="1506">
        <v>3</v>
      </c>
      <c r="K210" s="1506">
        <v>4</v>
      </c>
      <c r="L210" s="1506">
        <v>13</v>
      </c>
      <c r="M210" s="1506">
        <v>4</v>
      </c>
      <c r="N210" s="1506">
        <f t="shared" si="83"/>
        <v>24</v>
      </c>
      <c r="O210" s="474" t="s">
        <v>654</v>
      </c>
      <c r="P210" s="1506">
        <f t="shared" si="84"/>
        <v>-1</v>
      </c>
      <c r="Q210" s="1506">
        <f t="shared" si="84"/>
        <v>-1</v>
      </c>
      <c r="R210" s="1506">
        <f t="shared" si="84"/>
        <v>16</v>
      </c>
      <c r="S210" s="1506">
        <f t="shared" si="84"/>
        <v>-3</v>
      </c>
      <c r="T210" s="1509">
        <f t="shared" si="85"/>
        <v>11</v>
      </c>
      <c r="U210" s="56"/>
      <c r="V210" s="1333"/>
      <c r="W210" s="465"/>
      <c r="X210" s="465"/>
    </row>
    <row r="211" spans="3:24" ht="18" customHeight="1" thickBot="1">
      <c r="C211" s="1669" t="s">
        <v>655</v>
      </c>
      <c r="D211" s="1670">
        <v>1</v>
      </c>
      <c r="E211" s="1670">
        <v>11</v>
      </c>
      <c r="F211" s="1670">
        <v>40</v>
      </c>
      <c r="G211" s="1670">
        <v>2</v>
      </c>
      <c r="H211" s="1671">
        <f t="shared" si="82"/>
        <v>54</v>
      </c>
      <c r="I211" s="1669" t="s">
        <v>655</v>
      </c>
      <c r="J211" s="1670">
        <v>0</v>
      </c>
      <c r="K211" s="1670">
        <v>5</v>
      </c>
      <c r="L211" s="1670">
        <v>17</v>
      </c>
      <c r="M211" s="1670">
        <v>1</v>
      </c>
      <c r="N211" s="1670">
        <f t="shared" si="83"/>
        <v>23</v>
      </c>
      <c r="O211" s="1669" t="s">
        <v>655</v>
      </c>
      <c r="P211" s="1670">
        <f t="shared" si="84"/>
        <v>1</v>
      </c>
      <c r="Q211" s="1670">
        <f t="shared" si="84"/>
        <v>6</v>
      </c>
      <c r="R211" s="1670">
        <f t="shared" si="84"/>
        <v>23</v>
      </c>
      <c r="S211" s="1670">
        <f t="shared" si="84"/>
        <v>1</v>
      </c>
      <c r="T211" s="1671">
        <f t="shared" si="85"/>
        <v>31</v>
      </c>
      <c r="U211" s="56"/>
      <c r="V211" s="1333"/>
      <c r="W211" s="1350"/>
      <c r="X211" s="465"/>
    </row>
    <row r="212" spans="3:24" ht="18" customHeight="1">
      <c r="C212" s="476" t="s">
        <v>705</v>
      </c>
      <c r="D212" s="1412">
        <v>3</v>
      </c>
      <c r="E212" s="1412">
        <v>16</v>
      </c>
      <c r="F212" s="1412">
        <v>41</v>
      </c>
      <c r="G212" s="1412">
        <v>3</v>
      </c>
      <c r="H212" s="1510">
        <f t="shared" si="82"/>
        <v>63</v>
      </c>
      <c r="I212" s="1674" t="s">
        <v>705</v>
      </c>
      <c r="J212" s="1412">
        <v>2</v>
      </c>
      <c r="K212" s="1412">
        <v>10</v>
      </c>
      <c r="L212" s="1412">
        <v>37</v>
      </c>
      <c r="M212" s="1412">
        <v>1</v>
      </c>
      <c r="N212" s="1510">
        <f t="shared" si="83"/>
        <v>50</v>
      </c>
      <c r="O212" s="1674" t="s">
        <v>705</v>
      </c>
      <c r="P212" s="1412">
        <f t="shared" si="84"/>
        <v>1</v>
      </c>
      <c r="Q212" s="1412">
        <f t="shared" si="84"/>
        <v>6</v>
      </c>
      <c r="R212" s="1412">
        <f t="shared" si="84"/>
        <v>4</v>
      </c>
      <c r="S212" s="1412">
        <f t="shared" si="84"/>
        <v>2</v>
      </c>
      <c r="T212" s="1510">
        <f t="shared" si="85"/>
        <v>13</v>
      </c>
      <c r="U212" s="56"/>
      <c r="V212" s="1333"/>
      <c r="W212" s="1350"/>
      <c r="X212" s="465"/>
    </row>
    <row r="213" spans="3:24" ht="18" customHeight="1">
      <c r="C213" s="1675" t="s">
        <v>723</v>
      </c>
      <c r="D213" s="749">
        <v>4</v>
      </c>
      <c r="E213" s="749">
        <v>9</v>
      </c>
      <c r="F213" s="749">
        <v>38</v>
      </c>
      <c r="G213" s="749">
        <v>2</v>
      </c>
      <c r="H213" s="1509">
        <v>53</v>
      </c>
      <c r="I213" s="1675" t="s">
        <v>723</v>
      </c>
      <c r="J213" s="749">
        <v>1</v>
      </c>
      <c r="K213" s="749">
        <v>7</v>
      </c>
      <c r="L213" s="749">
        <v>14</v>
      </c>
      <c r="M213" s="749">
        <v>3</v>
      </c>
      <c r="N213" s="1509">
        <f t="shared" si="83"/>
        <v>25</v>
      </c>
      <c r="O213" s="1675" t="s">
        <v>723</v>
      </c>
      <c r="P213" s="749">
        <f t="shared" si="84"/>
        <v>3</v>
      </c>
      <c r="Q213" s="749">
        <f t="shared" si="84"/>
        <v>2</v>
      </c>
      <c r="R213" s="749">
        <f t="shared" si="84"/>
        <v>24</v>
      </c>
      <c r="S213" s="749">
        <f t="shared" si="84"/>
        <v>-1</v>
      </c>
      <c r="T213" s="1509">
        <v>28</v>
      </c>
      <c r="U213" s="56"/>
      <c r="V213" s="1333"/>
      <c r="W213" s="1350"/>
      <c r="X213" s="465"/>
    </row>
    <row r="214" spans="3:24" ht="18" customHeight="1">
      <c r="C214" s="1669" t="s">
        <v>724</v>
      </c>
      <c r="D214" s="1712">
        <v>2</v>
      </c>
      <c r="E214" s="1712">
        <v>5</v>
      </c>
      <c r="F214" s="1712">
        <v>42</v>
      </c>
      <c r="G214" s="1712">
        <v>2</v>
      </c>
      <c r="H214" s="1671">
        <v>51</v>
      </c>
      <c r="I214" s="1713" t="s">
        <v>724</v>
      </c>
      <c r="J214" s="1712">
        <v>3</v>
      </c>
      <c r="K214" s="1712">
        <v>2</v>
      </c>
      <c r="L214" s="1712">
        <v>23</v>
      </c>
      <c r="M214" s="1712">
        <v>0</v>
      </c>
      <c r="N214" s="1671">
        <f>SUM(J214:M214)</f>
        <v>28</v>
      </c>
      <c r="O214" s="1713" t="s">
        <v>724</v>
      </c>
      <c r="P214" s="1712">
        <f t="shared" si="84"/>
        <v>-1</v>
      </c>
      <c r="Q214" s="1712">
        <f t="shared" si="84"/>
        <v>3</v>
      </c>
      <c r="R214" s="1712">
        <f t="shared" si="84"/>
        <v>19</v>
      </c>
      <c r="S214" s="1712">
        <f t="shared" si="84"/>
        <v>2</v>
      </c>
      <c r="T214" s="1671">
        <v>7</v>
      </c>
      <c r="U214" s="56"/>
      <c r="V214" s="1333"/>
      <c r="W214" s="1350"/>
      <c r="X214" s="465"/>
    </row>
    <row r="215" spans="3:24" ht="18" customHeight="1" thickBot="1">
      <c r="C215" s="2013" t="s">
        <v>725</v>
      </c>
      <c r="D215" s="2014">
        <v>6</v>
      </c>
      <c r="E215" s="1978">
        <v>7</v>
      </c>
      <c r="F215" s="1978">
        <v>35</v>
      </c>
      <c r="G215" s="1978">
        <v>0</v>
      </c>
      <c r="H215" s="1512">
        <v>48</v>
      </c>
      <c r="I215" s="475" t="s">
        <v>725</v>
      </c>
      <c r="J215" s="1978">
        <v>4</v>
      </c>
      <c r="K215" s="1978">
        <v>5</v>
      </c>
      <c r="L215" s="1978">
        <v>21</v>
      </c>
      <c r="M215" s="1978">
        <v>4</v>
      </c>
      <c r="N215" s="1512">
        <f>SUM(J215:M215)</f>
        <v>34</v>
      </c>
      <c r="O215" s="475" t="s">
        <v>725</v>
      </c>
      <c r="P215" s="1978">
        <f t="shared" si="84"/>
        <v>2</v>
      </c>
      <c r="Q215" s="1978">
        <f t="shared" si="84"/>
        <v>2</v>
      </c>
      <c r="R215" s="1978">
        <f t="shared" si="84"/>
        <v>14</v>
      </c>
      <c r="S215" s="1978">
        <f t="shared" si="84"/>
        <v>-4</v>
      </c>
      <c r="T215" s="1512">
        <f>SUM(P215:S215)</f>
        <v>14</v>
      </c>
      <c r="U215" s="56"/>
      <c r="V215" s="1333"/>
      <c r="W215" s="1350"/>
      <c r="X215" s="465"/>
    </row>
    <row r="216" spans="3:24" ht="18" customHeight="1">
      <c r="C216" s="1674" t="s">
        <v>746</v>
      </c>
      <c r="D216" s="2150">
        <v>3</v>
      </c>
      <c r="E216" s="2151">
        <v>11</v>
      </c>
      <c r="F216" s="2151">
        <v>25</v>
      </c>
      <c r="G216" s="2151">
        <v>1</v>
      </c>
      <c r="H216" s="2152">
        <f>SUM(D216:G216)</f>
        <v>40</v>
      </c>
      <c r="I216" s="1674" t="s">
        <v>746</v>
      </c>
      <c r="J216" s="2151">
        <v>2</v>
      </c>
      <c r="K216" s="2151">
        <v>7</v>
      </c>
      <c r="L216" s="2151">
        <v>27</v>
      </c>
      <c r="M216" s="2151">
        <v>0</v>
      </c>
      <c r="N216" s="2152">
        <f>SUM(J216:M216)</f>
        <v>36</v>
      </c>
      <c r="O216" s="1674" t="s">
        <v>746</v>
      </c>
      <c r="P216" s="2151">
        <f t="shared" si="84"/>
        <v>1</v>
      </c>
      <c r="Q216" s="2151">
        <f>SUM(E216-K216)</f>
        <v>4</v>
      </c>
      <c r="R216" s="2151">
        <f t="shared" si="84"/>
        <v>-2</v>
      </c>
      <c r="S216" s="2151">
        <f t="shared" si="84"/>
        <v>1</v>
      </c>
      <c r="T216" s="2152">
        <f>SUM(P216:S216)</f>
        <v>4</v>
      </c>
      <c r="U216" s="56"/>
      <c r="V216" s="1333"/>
      <c r="W216" s="1350"/>
      <c r="X216" s="465"/>
    </row>
    <row r="217" spans="3:24" ht="18" customHeight="1">
      <c r="C217" s="1675" t="s">
        <v>747</v>
      </c>
      <c r="D217" s="1836">
        <v>5</v>
      </c>
      <c r="E217" s="1712">
        <v>8</v>
      </c>
      <c r="F217" s="1712">
        <v>28</v>
      </c>
      <c r="G217" s="1712">
        <v>1</v>
      </c>
      <c r="H217" s="1671">
        <f>SUM(D217:G217)</f>
        <v>42</v>
      </c>
      <c r="I217" s="1675" t="s">
        <v>747</v>
      </c>
      <c r="J217" s="1712">
        <v>2</v>
      </c>
      <c r="K217" s="1712">
        <v>8</v>
      </c>
      <c r="L217" s="1712">
        <v>16</v>
      </c>
      <c r="M217" s="1712">
        <v>1</v>
      </c>
      <c r="N217" s="1671">
        <f>SUM(J217:M217)</f>
        <v>27</v>
      </c>
      <c r="O217" s="1675" t="s">
        <v>747</v>
      </c>
      <c r="P217" s="1712">
        <f t="shared" si="84"/>
        <v>3</v>
      </c>
      <c r="Q217" s="1712">
        <f>SUM(E217-K217)</f>
        <v>0</v>
      </c>
      <c r="R217" s="1712">
        <f>SUM(F217-L217)</f>
        <v>12</v>
      </c>
      <c r="S217" s="1712">
        <f t="shared" si="84"/>
        <v>0</v>
      </c>
      <c r="T217" s="1671">
        <f>SUM(P217:S217)</f>
        <v>15</v>
      </c>
      <c r="U217" s="56"/>
      <c r="V217" s="1333"/>
      <c r="W217" s="1350"/>
      <c r="X217" s="465"/>
    </row>
    <row r="218" spans="3:24" ht="18" customHeight="1">
      <c r="C218" s="1713" t="s">
        <v>748</v>
      </c>
      <c r="D218" s="1836">
        <v>5</v>
      </c>
      <c r="E218" s="1712">
        <v>10</v>
      </c>
      <c r="F218" s="1712">
        <v>30</v>
      </c>
      <c r="G218" s="1712">
        <v>2</v>
      </c>
      <c r="H218" s="1671">
        <f t="shared" ref="H218:H220" si="86">SUM(D218:G218)</f>
        <v>47</v>
      </c>
      <c r="I218" s="1713" t="s">
        <v>748</v>
      </c>
      <c r="J218" s="1712">
        <v>2</v>
      </c>
      <c r="K218" s="1712">
        <v>6</v>
      </c>
      <c r="L218" s="1712">
        <v>13</v>
      </c>
      <c r="M218" s="1712">
        <v>1</v>
      </c>
      <c r="N218" s="1671">
        <f t="shared" ref="N218:N220" si="87">SUM(J218:M218)</f>
        <v>22</v>
      </c>
      <c r="O218" s="1713" t="s">
        <v>748</v>
      </c>
      <c r="P218" s="1712">
        <f t="shared" ref="P218:P220" si="88">SUM(D218-J218)</f>
        <v>3</v>
      </c>
      <c r="Q218" s="1712">
        <f t="shared" ref="Q218:Q220" si="89">SUM(E218-K218)</f>
        <v>4</v>
      </c>
      <c r="R218" s="1712">
        <f t="shared" ref="R218:R220" si="90">SUM(F218-L218)</f>
        <v>17</v>
      </c>
      <c r="S218" s="1712">
        <f t="shared" ref="S218:S220" si="91">SUM(G218-M218)</f>
        <v>1</v>
      </c>
      <c r="T218" s="1671">
        <f t="shared" ref="T218:T220" si="92">SUM(P218:S218)</f>
        <v>25</v>
      </c>
      <c r="U218" s="56"/>
      <c r="V218" s="1333"/>
      <c r="W218" s="1350"/>
      <c r="X218" s="465"/>
    </row>
    <row r="219" spans="3:24" ht="18" customHeight="1" thickBot="1">
      <c r="C219" s="2013" t="s">
        <v>749</v>
      </c>
      <c r="D219" s="2014">
        <v>0</v>
      </c>
      <c r="E219" s="1978">
        <v>5</v>
      </c>
      <c r="F219" s="1978">
        <v>23</v>
      </c>
      <c r="G219" s="1978">
        <v>1</v>
      </c>
      <c r="H219" s="1671">
        <f t="shared" si="86"/>
        <v>29</v>
      </c>
      <c r="I219" s="2013" t="s">
        <v>749</v>
      </c>
      <c r="J219" s="1978">
        <v>0</v>
      </c>
      <c r="K219" s="1978">
        <v>1</v>
      </c>
      <c r="L219" s="1978">
        <v>20</v>
      </c>
      <c r="M219" s="1978">
        <v>0</v>
      </c>
      <c r="N219" s="1671">
        <f t="shared" si="87"/>
        <v>21</v>
      </c>
      <c r="O219" s="2013" t="s">
        <v>749</v>
      </c>
      <c r="P219" s="1712">
        <f t="shared" si="88"/>
        <v>0</v>
      </c>
      <c r="Q219" s="1712">
        <f t="shared" si="89"/>
        <v>4</v>
      </c>
      <c r="R219" s="1712">
        <f t="shared" si="90"/>
        <v>3</v>
      </c>
      <c r="S219" s="1712">
        <f t="shared" si="91"/>
        <v>1</v>
      </c>
      <c r="T219" s="1671">
        <f t="shared" si="92"/>
        <v>8</v>
      </c>
      <c r="U219" s="56"/>
      <c r="V219" s="1333"/>
      <c r="W219" s="1350"/>
      <c r="X219" s="465"/>
    </row>
    <row r="220" spans="3:24" ht="18" customHeight="1">
      <c r="C220" s="2149" t="s">
        <v>809</v>
      </c>
      <c r="D220" s="1315">
        <v>1</v>
      </c>
      <c r="E220" s="1833">
        <v>1</v>
      </c>
      <c r="F220" s="1833">
        <v>8</v>
      </c>
      <c r="G220" s="1833">
        <v>0</v>
      </c>
      <c r="H220" s="1671">
        <f t="shared" si="86"/>
        <v>10</v>
      </c>
      <c r="I220" s="2149" t="s">
        <v>809</v>
      </c>
      <c r="J220" s="1833">
        <v>0</v>
      </c>
      <c r="K220" s="1833">
        <v>1</v>
      </c>
      <c r="L220" s="1833">
        <v>12</v>
      </c>
      <c r="M220" s="1833">
        <v>0</v>
      </c>
      <c r="N220" s="1671">
        <f t="shared" si="87"/>
        <v>13</v>
      </c>
      <c r="O220" s="2149" t="s">
        <v>809</v>
      </c>
      <c r="P220" s="1712">
        <f t="shared" si="88"/>
        <v>1</v>
      </c>
      <c r="Q220" s="1712">
        <f t="shared" si="89"/>
        <v>0</v>
      </c>
      <c r="R220" s="1712">
        <f t="shared" si="90"/>
        <v>-4</v>
      </c>
      <c r="S220" s="1712">
        <f t="shared" si="91"/>
        <v>0</v>
      </c>
      <c r="T220" s="1671">
        <f t="shared" si="92"/>
        <v>-3</v>
      </c>
      <c r="U220" s="56"/>
      <c r="V220" s="1333"/>
      <c r="W220" s="1350"/>
      <c r="X220" s="465"/>
    </row>
    <row r="221" spans="3:24" ht="18" customHeight="1">
      <c r="C221" s="2149"/>
      <c r="D221" s="1315"/>
      <c r="E221" s="1833"/>
      <c r="F221" s="1833"/>
      <c r="G221" s="1833"/>
      <c r="H221" s="2284"/>
      <c r="I221" s="2149"/>
      <c r="J221" s="1833"/>
      <c r="K221" s="1833"/>
      <c r="L221" s="1833"/>
      <c r="M221" s="1833"/>
      <c r="N221" s="2284"/>
      <c r="O221" s="2149"/>
      <c r="P221" s="2285"/>
      <c r="Q221" s="2285"/>
      <c r="R221" s="2285"/>
      <c r="S221" s="2285"/>
      <c r="T221" s="2284"/>
      <c r="U221" s="56"/>
      <c r="V221" s="1333"/>
      <c r="W221" s="1350"/>
      <c r="X221" s="465"/>
    </row>
    <row r="222" spans="3:24" ht="18" customHeight="1">
      <c r="C222" s="2149"/>
      <c r="D222" s="1315"/>
      <c r="E222" s="1833"/>
      <c r="F222" s="1833"/>
      <c r="G222" s="1833"/>
      <c r="H222" s="2284"/>
      <c r="I222" s="2149"/>
      <c r="J222" s="1833"/>
      <c r="K222" s="1833"/>
      <c r="L222" s="1833"/>
      <c r="M222" s="1833"/>
      <c r="N222" s="2284"/>
      <c r="O222" s="2149"/>
      <c r="P222" s="2285"/>
      <c r="Q222" s="2285"/>
      <c r="R222" s="2285"/>
      <c r="S222" s="2285"/>
      <c r="T222" s="2284"/>
      <c r="U222" s="56"/>
      <c r="V222" s="1333"/>
      <c r="W222" s="1350"/>
      <c r="X222" s="465"/>
    </row>
    <row r="223" spans="3:24" ht="4.7" customHeight="1" thickBot="1">
      <c r="C223" s="1676"/>
      <c r="D223" s="1837"/>
      <c r="E223" s="1672"/>
      <c r="F223" s="1672"/>
      <c r="G223" s="1672"/>
      <c r="H223" s="1673"/>
      <c r="I223" s="1676"/>
      <c r="J223" s="1672"/>
      <c r="K223" s="1672"/>
      <c r="L223" s="1672"/>
      <c r="M223" s="1672"/>
      <c r="N223" s="1673"/>
      <c r="O223" s="1676"/>
      <c r="P223" s="1672"/>
      <c r="Q223" s="1672"/>
      <c r="R223" s="1672"/>
      <c r="S223" s="1672"/>
      <c r="T223" s="1673"/>
      <c r="U223" s="56"/>
      <c r="V223" s="1358"/>
      <c r="W223" s="465"/>
      <c r="X223" s="465"/>
    </row>
    <row r="224" spans="3:24" ht="14.25" customHeight="1">
      <c r="C224" s="458" t="s">
        <v>313</v>
      </c>
      <c r="D224" s="333"/>
      <c r="E224" s="333"/>
      <c r="F224" s="333"/>
      <c r="G224" s="333"/>
      <c r="H224" s="333"/>
      <c r="I224" s="333"/>
      <c r="J224" s="1395"/>
      <c r="K224" s="458"/>
      <c r="L224" s="333"/>
      <c r="M224" s="333"/>
      <c r="N224" s="333"/>
      <c r="O224" s="333"/>
      <c r="P224" s="333"/>
      <c r="Q224" s="333"/>
      <c r="R224" s="1395"/>
      <c r="S224" s="333"/>
      <c r="T224" s="447"/>
      <c r="U224" s="56"/>
      <c r="V224" s="440"/>
    </row>
    <row r="225" spans="3:21">
      <c r="C225" s="333"/>
      <c r="D225" s="333"/>
      <c r="E225" s="1359" t="s">
        <v>534</v>
      </c>
      <c r="F225" s="333"/>
      <c r="G225" s="333"/>
      <c r="H225" s="1513"/>
      <c r="I225" s="1513"/>
      <c r="J225" s="1513"/>
      <c r="K225" s="1513"/>
      <c r="L225" s="1513"/>
      <c r="M225" s="1513"/>
      <c r="N225" s="1513"/>
      <c r="O225" s="1513"/>
      <c r="P225" s="333"/>
      <c r="Q225" s="333"/>
      <c r="R225" s="333"/>
      <c r="S225" s="333"/>
      <c r="T225" s="333"/>
      <c r="U225" s="333"/>
    </row>
    <row r="226" spans="3:21">
      <c r="H226" s="1332"/>
      <c r="I226" s="1332"/>
      <c r="J226" s="1332"/>
      <c r="K226" s="1332"/>
      <c r="L226" s="1332"/>
      <c r="M226" s="1332"/>
      <c r="N226" s="1332"/>
      <c r="O226" s="1332"/>
    </row>
    <row r="227" spans="3:21">
      <c r="C227" s="286"/>
    </row>
    <row r="228" spans="3:21">
      <c r="C228" s="286"/>
    </row>
    <row r="229" spans="3:21">
      <c r="C229" s="286"/>
      <c r="F229" s="293"/>
    </row>
    <row r="230" spans="3:21">
      <c r="C230" s="286"/>
    </row>
    <row r="231" spans="3:21">
      <c r="C231" s="286"/>
      <c r="G231" s="293"/>
    </row>
    <row r="232" spans="3:21">
      <c r="C232" s="286"/>
    </row>
    <row r="233" spans="3:21">
      <c r="C233" s="286"/>
    </row>
    <row r="234" spans="3:21">
      <c r="C234" s="286"/>
    </row>
    <row r="235" spans="3:21" ht="9.75" customHeight="1">
      <c r="C235" s="286"/>
    </row>
  </sheetData>
  <mergeCells count="35">
    <mergeCell ref="D137:E137"/>
    <mergeCell ref="E134:T134"/>
    <mergeCell ref="E135:T135"/>
    <mergeCell ref="R96:U96"/>
    <mergeCell ref="F137:I137"/>
    <mergeCell ref="J137:M137"/>
    <mergeCell ref="N137:Q137"/>
    <mergeCell ref="R137:U137"/>
    <mergeCell ref="N96:Q96"/>
    <mergeCell ref="D96:E96"/>
    <mergeCell ref="E1:R1"/>
    <mergeCell ref="E2:R2"/>
    <mergeCell ref="E44:R44"/>
    <mergeCell ref="J5:K5"/>
    <mergeCell ref="L5:N5"/>
    <mergeCell ref="O5:Q5"/>
    <mergeCell ref="R5:T5"/>
    <mergeCell ref="F5:G5"/>
    <mergeCell ref="H5:I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44" t="s">
        <v>52</v>
      </c>
      <c r="B1" s="4562" t="s">
        <v>325</v>
      </c>
      <c r="C1" s="4989"/>
      <c r="D1" s="4989"/>
      <c r="E1" s="4989"/>
      <c r="F1" s="4989"/>
      <c r="G1" s="4989"/>
      <c r="H1" s="4989"/>
      <c r="I1" s="4989"/>
      <c r="J1" s="4990"/>
    </row>
    <row r="2" spans="1:14" ht="15.75" customHeight="1">
      <c r="A2" s="431"/>
      <c r="B2" s="4360" t="s">
        <v>326</v>
      </c>
      <c r="C2" s="4610"/>
      <c r="D2" s="4610"/>
      <c r="E2" s="4610"/>
      <c r="F2" s="4610"/>
      <c r="G2" s="4610"/>
      <c r="H2" s="4610"/>
      <c r="I2" s="4610"/>
      <c r="J2" s="4611"/>
    </row>
    <row r="3" spans="1:14" ht="18" customHeight="1" thickBot="1">
      <c r="C3" s="206"/>
    </row>
    <row r="4" spans="1:14" ht="15.75" customHeight="1">
      <c r="D4" s="1734"/>
      <c r="E4" s="1087" t="s">
        <v>327</v>
      </c>
      <c r="F4" s="345"/>
      <c r="G4" s="346"/>
      <c r="H4" s="23"/>
      <c r="I4" s="24"/>
      <c r="J4" s="23"/>
      <c r="L4" s="347" t="s">
        <v>104</v>
      </c>
      <c r="M4" s="348" t="s">
        <v>328</v>
      </c>
    </row>
    <row r="5" spans="1:14" ht="12.75" customHeight="1">
      <c r="C5" s="3" t="s">
        <v>99</v>
      </c>
      <c r="D5" s="1735" t="s">
        <v>104</v>
      </c>
      <c r="E5" s="456" t="s">
        <v>328</v>
      </c>
      <c r="F5" s="349" t="s">
        <v>329</v>
      </c>
      <c r="G5" s="350" t="s">
        <v>330</v>
      </c>
      <c r="H5" s="104"/>
      <c r="I5" s="50"/>
      <c r="J5" s="23"/>
      <c r="L5" s="351"/>
      <c r="M5" s="352" t="s">
        <v>331</v>
      </c>
    </row>
    <row r="6" spans="1:14" ht="9" customHeight="1">
      <c r="D6" s="1736"/>
      <c r="E6" s="1088" t="s">
        <v>331</v>
      </c>
      <c r="F6" s="353"/>
      <c r="G6" s="354"/>
      <c r="H6" s="104"/>
      <c r="I6" s="50"/>
      <c r="J6" s="23"/>
      <c r="L6" s="355"/>
      <c r="M6" s="356"/>
    </row>
    <row r="7" spans="1:14" ht="12.75" customHeight="1">
      <c r="D7" s="1737"/>
      <c r="E7" s="1089" t="s">
        <v>333</v>
      </c>
      <c r="F7" s="607" t="s">
        <v>334</v>
      </c>
      <c r="G7" s="357" t="s">
        <v>335</v>
      </c>
      <c r="H7" s="104"/>
      <c r="I7" s="104"/>
      <c r="J7" s="104"/>
      <c r="L7" s="1548" t="s">
        <v>116</v>
      </c>
      <c r="M7" s="870">
        <v>9045</v>
      </c>
    </row>
    <row r="8" spans="1:14">
      <c r="D8" s="214" t="s">
        <v>120</v>
      </c>
      <c r="E8" s="152">
        <v>3194</v>
      </c>
      <c r="F8" s="363">
        <v>-13.47299981939679</v>
      </c>
      <c r="G8" s="359">
        <v>5.936981757877291</v>
      </c>
      <c r="H8" s="34"/>
      <c r="I8" s="34"/>
      <c r="J8" s="34"/>
      <c r="K8" s="56"/>
      <c r="L8" s="1548" t="s">
        <v>117</v>
      </c>
      <c r="M8" s="870">
        <v>10840</v>
      </c>
    </row>
    <row r="9" spans="1:14">
      <c r="D9" s="214" t="s">
        <v>121</v>
      </c>
      <c r="E9" s="152">
        <v>3887.3333333333335</v>
      </c>
      <c r="F9" s="363">
        <v>21.707367981632245</v>
      </c>
      <c r="G9" s="359">
        <v>7.5830258302582934</v>
      </c>
      <c r="H9" s="34"/>
      <c r="I9" s="34"/>
      <c r="J9" s="34"/>
      <c r="K9" s="56"/>
      <c r="L9" s="1548" t="s">
        <v>336</v>
      </c>
      <c r="M9" s="870">
        <v>11437</v>
      </c>
    </row>
    <row r="10" spans="1:14">
      <c r="D10" s="214" t="s">
        <v>122</v>
      </c>
      <c r="E10" s="152">
        <v>4058</v>
      </c>
      <c r="F10" s="363">
        <v>4.3903275595952493</v>
      </c>
      <c r="G10" s="359">
        <v>6.4439975518055377</v>
      </c>
      <c r="H10" s="34"/>
      <c r="I10" s="34"/>
      <c r="J10" s="34"/>
      <c r="K10" s="56"/>
      <c r="L10" s="1549" t="s">
        <v>119</v>
      </c>
      <c r="M10" s="870">
        <v>11074</v>
      </c>
      <c r="N10" s="1516">
        <v>42396</v>
      </c>
    </row>
    <row r="11" spans="1:14">
      <c r="D11" s="215" t="s">
        <v>123</v>
      </c>
      <c r="E11" s="155">
        <v>3848.3333333333335</v>
      </c>
      <c r="F11" s="365"/>
      <c r="G11" s="361">
        <v>4.2532057070615821</v>
      </c>
      <c r="H11" s="34"/>
      <c r="I11" s="34"/>
      <c r="J11" s="34"/>
      <c r="K11" s="56"/>
      <c r="L11" s="1548" t="s">
        <v>120</v>
      </c>
      <c r="M11" s="870">
        <v>9582</v>
      </c>
      <c r="N11" s="364"/>
    </row>
    <row r="12" spans="1:14">
      <c r="D12" s="1738" t="s">
        <v>124</v>
      </c>
      <c r="E12" s="126">
        <f t="shared" ref="E12:E34" si="0">SUM(M15/3)</f>
        <v>3115.3333333333335</v>
      </c>
      <c r="F12" s="358">
        <f t="shared" ref="F12:F20" si="1">SUM(E12/E11)*100-100</f>
        <v>-19.04720658293634</v>
      </c>
      <c r="G12" s="362">
        <f t="shared" ref="G12:G20" si="2">SUM(E12/E8)*100-100</f>
        <v>-2.4629513671467294</v>
      </c>
      <c r="H12" s="34"/>
      <c r="I12" s="34"/>
      <c r="J12" s="34"/>
      <c r="K12" s="56"/>
      <c r="L12" s="1548" t="s">
        <v>121</v>
      </c>
      <c r="M12" s="870">
        <v>11662</v>
      </c>
      <c r="N12" s="364"/>
    </row>
    <row r="13" spans="1:14">
      <c r="D13" s="214" t="s">
        <v>125</v>
      </c>
      <c r="E13" s="126">
        <f t="shared" si="0"/>
        <v>3847.6666666666665</v>
      </c>
      <c r="F13" s="358">
        <f t="shared" si="1"/>
        <v>23.507382837577566</v>
      </c>
      <c r="G13" s="362">
        <f t="shared" si="2"/>
        <v>-1.0204081632653157</v>
      </c>
      <c r="H13" s="34"/>
      <c r="I13" s="34"/>
      <c r="J13" s="34"/>
      <c r="K13" s="56"/>
      <c r="L13" s="1548" t="s">
        <v>122</v>
      </c>
      <c r="M13" s="870">
        <v>12174</v>
      </c>
      <c r="N13" s="364"/>
    </row>
    <row r="14" spans="1:14">
      <c r="D14" s="214" t="s">
        <v>126</v>
      </c>
      <c r="E14" s="126">
        <f t="shared" si="0"/>
        <v>4051</v>
      </c>
      <c r="F14" s="358">
        <f t="shared" si="1"/>
        <v>5.2845880620289449</v>
      </c>
      <c r="G14" s="362">
        <f t="shared" si="2"/>
        <v>-0.17249876786594598</v>
      </c>
      <c r="H14" s="34"/>
      <c r="I14" s="34"/>
      <c r="J14" s="34"/>
      <c r="K14" s="56"/>
      <c r="L14" s="1549" t="s">
        <v>123</v>
      </c>
      <c r="M14" s="870">
        <v>11545</v>
      </c>
      <c r="N14" s="1517">
        <v>44963</v>
      </c>
    </row>
    <row r="15" spans="1:14">
      <c r="D15" s="215" t="s">
        <v>127</v>
      </c>
      <c r="E15" s="132">
        <f t="shared" si="0"/>
        <v>3804</v>
      </c>
      <c r="F15" s="360">
        <f t="shared" si="1"/>
        <v>-6.0972599358183146</v>
      </c>
      <c r="G15" s="367">
        <f t="shared" si="2"/>
        <v>-1.1520138588133335</v>
      </c>
      <c r="H15" s="34"/>
      <c r="I15" s="34"/>
      <c r="J15" s="34"/>
      <c r="K15" s="56"/>
      <c r="L15" s="1548" t="s">
        <v>124</v>
      </c>
      <c r="M15" s="870">
        <v>9346</v>
      </c>
      <c r="N15" s="366"/>
    </row>
    <row r="16" spans="1:14">
      <c r="D16" s="214" t="s">
        <v>128</v>
      </c>
      <c r="E16" s="152">
        <f t="shared" si="0"/>
        <v>3109.3333333333335</v>
      </c>
      <c r="F16" s="368">
        <f t="shared" si="1"/>
        <v>-18.261479144759889</v>
      </c>
      <c r="G16" s="362">
        <f t="shared" si="2"/>
        <v>-0.19259576289321956</v>
      </c>
      <c r="H16" s="34"/>
      <c r="I16" s="34"/>
      <c r="J16" s="34"/>
      <c r="K16" s="56"/>
      <c r="L16" s="1548" t="s">
        <v>337</v>
      </c>
      <c r="M16" s="870">
        <v>11543</v>
      </c>
      <c r="N16" s="366"/>
    </row>
    <row r="17" spans="2:14">
      <c r="D17" s="214" t="s">
        <v>129</v>
      </c>
      <c r="E17" s="152">
        <f t="shared" si="0"/>
        <v>3831</v>
      </c>
      <c r="F17" s="363">
        <f t="shared" si="1"/>
        <v>23.209691252144069</v>
      </c>
      <c r="G17" s="359">
        <f t="shared" si="2"/>
        <v>-0.43316295590400955</v>
      </c>
      <c r="H17" s="34"/>
      <c r="I17" s="34"/>
      <c r="J17" s="34"/>
      <c r="K17" s="56"/>
      <c r="L17" s="1548" t="s">
        <v>126</v>
      </c>
      <c r="M17" s="870">
        <v>12153</v>
      </c>
      <c r="N17" s="366"/>
    </row>
    <row r="18" spans="2:14">
      <c r="D18" s="214" t="s">
        <v>130</v>
      </c>
      <c r="E18" s="152">
        <f t="shared" si="0"/>
        <v>4024</v>
      </c>
      <c r="F18" s="363">
        <f t="shared" si="1"/>
        <v>5.0378491255547004</v>
      </c>
      <c r="G18" s="359">
        <f t="shared" si="2"/>
        <v>-0.66650209824734929</v>
      </c>
      <c r="H18" s="34"/>
      <c r="I18" s="34"/>
      <c r="J18" s="34"/>
      <c r="K18" s="56"/>
      <c r="L18" s="1550" t="s">
        <v>127</v>
      </c>
      <c r="M18" s="870">
        <v>11412</v>
      </c>
      <c r="N18" s="1517">
        <f>SUM(M15:M18)</f>
        <v>44454</v>
      </c>
    </row>
    <row r="19" spans="2:14">
      <c r="D19" s="215" t="s">
        <v>405</v>
      </c>
      <c r="E19" s="155">
        <f t="shared" si="0"/>
        <v>3857</v>
      </c>
      <c r="F19" s="365">
        <f t="shared" si="1"/>
        <v>-4.1500994035785368</v>
      </c>
      <c r="G19" s="361">
        <f t="shared" si="2"/>
        <v>1.3932702418506722</v>
      </c>
      <c r="H19" s="34"/>
      <c r="I19" s="34"/>
      <c r="J19" s="34"/>
      <c r="K19" s="56"/>
      <c r="L19" s="1551" t="s">
        <v>128</v>
      </c>
      <c r="M19" s="870">
        <v>9328</v>
      </c>
      <c r="N19" s="366"/>
    </row>
    <row r="20" spans="2:14">
      <c r="D20" s="214" t="s">
        <v>425</v>
      </c>
      <c r="E20" s="152">
        <f t="shared" si="0"/>
        <v>3300.3333333333335</v>
      </c>
      <c r="F20" s="363">
        <f t="shared" si="1"/>
        <v>-14.432633307406434</v>
      </c>
      <c r="G20" s="359">
        <f t="shared" si="2"/>
        <v>6.1427958833619272</v>
      </c>
      <c r="H20" s="34"/>
      <c r="I20" s="34"/>
      <c r="J20" s="34"/>
      <c r="K20" s="56"/>
      <c r="L20" s="435" t="s">
        <v>129</v>
      </c>
      <c r="M20" s="870">
        <v>11493</v>
      </c>
      <c r="N20" s="366"/>
    </row>
    <row r="21" spans="2:14">
      <c r="D21" s="214" t="s">
        <v>575</v>
      </c>
      <c r="E21" s="152">
        <f t="shared" si="0"/>
        <v>3924</v>
      </c>
      <c r="F21" s="363">
        <f t="shared" ref="F21:F28" si="3">SUM(E21/E20)*100-100</f>
        <v>18.897081102918904</v>
      </c>
      <c r="G21" s="359">
        <f t="shared" ref="G21:G28" si="4">SUM(E21/E17)*100-100</f>
        <v>2.4275646045418995</v>
      </c>
      <c r="H21" s="34"/>
      <c r="I21" s="34"/>
      <c r="J21" s="34"/>
      <c r="K21" s="56"/>
      <c r="L21" s="435" t="s">
        <v>130</v>
      </c>
      <c r="M21" s="870">
        <v>12072</v>
      </c>
      <c r="N21" s="366"/>
    </row>
    <row r="22" spans="2:14">
      <c r="D22" s="214" t="s">
        <v>426</v>
      </c>
      <c r="E22" s="152">
        <f t="shared" si="0"/>
        <v>4090.3333333333335</v>
      </c>
      <c r="F22" s="363">
        <f t="shared" si="3"/>
        <v>4.2388718994223638</v>
      </c>
      <c r="G22" s="359">
        <f t="shared" si="4"/>
        <v>1.6484426772697134</v>
      </c>
      <c r="H22" s="34"/>
      <c r="I22" s="34"/>
      <c r="J22" s="34"/>
      <c r="K22" s="56"/>
      <c r="L22" s="1515" t="s">
        <v>405</v>
      </c>
      <c r="M22" s="870">
        <v>11571</v>
      </c>
      <c r="N22" s="1517">
        <f>SUM(M19:M22)</f>
        <v>44464</v>
      </c>
    </row>
    <row r="23" spans="2:14">
      <c r="D23" s="215" t="s">
        <v>479</v>
      </c>
      <c r="E23" s="132">
        <f t="shared" si="0"/>
        <v>3890.3333333333335</v>
      </c>
      <c r="F23" s="365">
        <f t="shared" si="3"/>
        <v>-4.8895770515850359</v>
      </c>
      <c r="G23" s="361">
        <f t="shared" si="4"/>
        <v>0.86422953936566671</v>
      </c>
      <c r="H23" s="34"/>
      <c r="I23" s="34"/>
      <c r="J23" s="34"/>
      <c r="K23" s="56"/>
      <c r="L23" s="435" t="s">
        <v>425</v>
      </c>
      <c r="M23" s="870">
        <v>9901</v>
      </c>
      <c r="N23" s="366"/>
    </row>
    <row r="24" spans="2:14">
      <c r="D24" s="214" t="s">
        <v>526</v>
      </c>
      <c r="E24" s="152">
        <f t="shared" si="0"/>
        <v>3191.6666666666665</v>
      </c>
      <c r="F24" s="368">
        <f t="shared" si="3"/>
        <v>-17.959043783737471</v>
      </c>
      <c r="G24" s="750">
        <f t="shared" si="4"/>
        <v>-3.2925967074033053</v>
      </c>
      <c r="H24" s="34"/>
      <c r="I24" s="34"/>
      <c r="J24" s="34"/>
      <c r="K24" s="56"/>
      <c r="L24" s="435" t="s">
        <v>426</v>
      </c>
      <c r="M24" s="870">
        <v>11772</v>
      </c>
      <c r="N24" s="366"/>
    </row>
    <row r="25" spans="2:14">
      <c r="D25" s="214" t="s">
        <v>484</v>
      </c>
      <c r="E25" s="152">
        <f t="shared" si="0"/>
        <v>3703.3333333333335</v>
      </c>
      <c r="F25" s="358">
        <f t="shared" si="3"/>
        <v>16.031331592689298</v>
      </c>
      <c r="G25" s="359">
        <f t="shared" si="4"/>
        <v>-5.6235134216785667</v>
      </c>
      <c r="H25" s="34"/>
      <c r="I25" s="34"/>
      <c r="J25" s="34"/>
      <c r="K25" s="56"/>
      <c r="L25" s="435" t="s">
        <v>426</v>
      </c>
      <c r="M25" s="870">
        <v>12271</v>
      </c>
      <c r="N25" s="366"/>
    </row>
    <row r="26" spans="2:14">
      <c r="D26" s="218" t="s">
        <v>498</v>
      </c>
      <c r="E26" s="152">
        <f t="shared" si="0"/>
        <v>3798.6666666666665</v>
      </c>
      <c r="F26" s="358">
        <f t="shared" si="3"/>
        <v>2.574257425742573</v>
      </c>
      <c r="G26" s="359">
        <f t="shared" si="4"/>
        <v>-7.1306332002281891</v>
      </c>
      <c r="H26" s="34"/>
      <c r="I26" s="34"/>
      <c r="J26" s="34"/>
      <c r="K26" s="56"/>
      <c r="L26" s="1515" t="s">
        <v>479</v>
      </c>
      <c r="M26" s="870">
        <v>11671</v>
      </c>
      <c r="N26" s="1517">
        <f>SUM(M23:M26)</f>
        <v>45615</v>
      </c>
    </row>
    <row r="27" spans="2:14">
      <c r="D27" s="1739" t="s">
        <v>428</v>
      </c>
      <c r="E27" s="155">
        <f t="shared" si="0"/>
        <v>3638.3333333333335</v>
      </c>
      <c r="F27" s="360">
        <f t="shared" si="3"/>
        <v>-4.2207792207792068</v>
      </c>
      <c r="G27" s="367">
        <f t="shared" si="4"/>
        <v>-6.477594036500733</v>
      </c>
      <c r="H27" s="34"/>
      <c r="I27" s="34"/>
      <c r="J27" s="34"/>
      <c r="K27" s="56"/>
      <c r="L27" s="435" t="s">
        <v>526</v>
      </c>
      <c r="M27" s="870">
        <v>9575</v>
      </c>
      <c r="N27" s="366"/>
    </row>
    <row r="28" spans="2:14">
      <c r="D28" s="214" t="s">
        <v>416</v>
      </c>
      <c r="E28" s="152">
        <f t="shared" si="0"/>
        <v>2884</v>
      </c>
      <c r="F28" s="368">
        <f t="shared" si="3"/>
        <v>-20.732936326156675</v>
      </c>
      <c r="G28" s="750">
        <f t="shared" si="4"/>
        <v>-9.6396866840730979</v>
      </c>
      <c r="H28" s="34"/>
      <c r="I28" s="34"/>
      <c r="J28" s="34"/>
      <c r="K28" s="56"/>
      <c r="L28" s="435" t="s">
        <v>484</v>
      </c>
      <c r="M28" s="870">
        <v>11110</v>
      </c>
      <c r="N28" s="366"/>
    </row>
    <row r="29" spans="2:14" s="20" customFormat="1" ht="11.25" customHeight="1">
      <c r="B29" s="23"/>
      <c r="C29" s="23"/>
      <c r="D29" s="214" t="s">
        <v>211</v>
      </c>
      <c r="E29" s="152">
        <f t="shared" si="0"/>
        <v>3455</v>
      </c>
      <c r="F29" s="358">
        <f t="shared" ref="F29:F36" si="5">SUM(E29/E28)*100-100</f>
        <v>19.798890429958391</v>
      </c>
      <c r="G29" s="359">
        <f t="shared" ref="G29:G37" si="6">SUM(E29/E25)*100-100</f>
        <v>-6.705670567056714</v>
      </c>
      <c r="H29" s="34"/>
      <c r="I29" s="34"/>
      <c r="J29" s="34"/>
      <c r="K29" s="50"/>
      <c r="L29" s="435" t="s">
        <v>498</v>
      </c>
      <c r="M29" s="870">
        <v>11396</v>
      </c>
      <c r="N29" s="366"/>
    </row>
    <row r="30" spans="2:14" s="20" customFormat="1" ht="11.25" customHeight="1">
      <c r="B30" s="23"/>
      <c r="C30" s="23"/>
      <c r="D30" s="214" t="s">
        <v>332</v>
      </c>
      <c r="E30" s="152">
        <f t="shared" si="0"/>
        <v>3636.3333333333335</v>
      </c>
      <c r="F30" s="358">
        <f t="shared" si="5"/>
        <v>5.248432223830207</v>
      </c>
      <c r="G30" s="359">
        <f t="shared" si="6"/>
        <v>-4.273429273429258</v>
      </c>
      <c r="H30" s="34"/>
      <c r="I30" s="34"/>
      <c r="J30" s="34"/>
      <c r="K30" s="50"/>
      <c r="L30" s="1515" t="s">
        <v>428</v>
      </c>
      <c r="M30" s="870">
        <v>10915</v>
      </c>
      <c r="N30" s="1517">
        <f>SUM(M27:M30)</f>
        <v>42996</v>
      </c>
    </row>
    <row r="31" spans="2:14" s="20" customFormat="1" ht="11.25" customHeight="1">
      <c r="B31" s="23"/>
      <c r="C31" s="23"/>
      <c r="D31" s="215" t="s">
        <v>551</v>
      </c>
      <c r="E31" s="132">
        <f t="shared" si="0"/>
        <v>3470.3333333333335</v>
      </c>
      <c r="F31" s="360">
        <f t="shared" si="5"/>
        <v>-4.5650380419836836</v>
      </c>
      <c r="G31" s="361">
        <f t="shared" si="6"/>
        <v>-4.6174988547869873</v>
      </c>
      <c r="H31" s="34"/>
      <c r="I31" s="34"/>
      <c r="J31" s="34"/>
      <c r="K31" s="50"/>
      <c r="L31" s="435" t="s">
        <v>416</v>
      </c>
      <c r="M31" s="870">
        <v>8652</v>
      </c>
      <c r="N31" s="820"/>
    </row>
    <row r="32" spans="2:14" s="20" customFormat="1" ht="12.2" customHeight="1">
      <c r="B32" s="23"/>
      <c r="C32" s="23"/>
      <c r="D32" s="214" t="s">
        <v>603</v>
      </c>
      <c r="E32" s="152">
        <f t="shared" si="0"/>
        <v>2791.3333333333335</v>
      </c>
      <c r="F32" s="363">
        <f t="shared" si="5"/>
        <v>-19.565843819037553</v>
      </c>
      <c r="G32" s="359">
        <f t="shared" si="6"/>
        <v>-3.2131299121590331</v>
      </c>
      <c r="H32" s="34"/>
      <c r="I32" s="34"/>
      <c r="J32" s="34"/>
      <c r="K32" s="50"/>
      <c r="L32" s="435" t="s">
        <v>211</v>
      </c>
      <c r="M32" s="868">
        <v>10365</v>
      </c>
      <c r="N32" s="387"/>
    </row>
    <row r="33" spans="2:14" s="20" customFormat="1" ht="12.2" customHeight="1">
      <c r="B33" s="23"/>
      <c r="C33" s="23"/>
      <c r="D33" s="214" t="s">
        <v>641</v>
      </c>
      <c r="E33" s="152">
        <f t="shared" si="0"/>
        <v>3340</v>
      </c>
      <c r="F33" s="363">
        <f t="shared" si="5"/>
        <v>19.656078337711975</v>
      </c>
      <c r="G33" s="359">
        <f t="shared" si="6"/>
        <v>-3.3285094066570196</v>
      </c>
      <c r="H33" s="34"/>
      <c r="I33" s="34"/>
      <c r="J33" s="34"/>
      <c r="K33" s="50"/>
      <c r="L33" s="435" t="s">
        <v>332</v>
      </c>
      <c r="M33" s="868">
        <v>10909</v>
      </c>
      <c r="N33" s="387"/>
    </row>
    <row r="34" spans="2:14" s="20" customFormat="1" ht="12.2" customHeight="1">
      <c r="B34" s="23"/>
      <c r="C34" s="23"/>
      <c r="D34" s="214" t="s">
        <v>654</v>
      </c>
      <c r="E34" s="152">
        <f t="shared" si="0"/>
        <v>3468.3333333333335</v>
      </c>
      <c r="F34" s="363">
        <f t="shared" si="5"/>
        <v>3.8423153692614704</v>
      </c>
      <c r="G34" s="359">
        <f t="shared" si="6"/>
        <v>-4.6200385003208311</v>
      </c>
      <c r="H34" s="34"/>
      <c r="I34" s="34"/>
      <c r="J34" s="34"/>
      <c r="K34" s="50"/>
      <c r="L34" s="1515" t="s">
        <v>551</v>
      </c>
      <c r="M34" s="868">
        <v>10411</v>
      </c>
      <c r="N34" s="1516">
        <f>SUM(M31:M34)</f>
        <v>40337</v>
      </c>
    </row>
    <row r="35" spans="2:14" s="20" customFormat="1" ht="12.2" customHeight="1">
      <c r="B35" s="23"/>
      <c r="C35" s="23"/>
      <c r="D35" s="214" t="s">
        <v>655</v>
      </c>
      <c r="E35" s="152">
        <f>SUM(M42/3)</f>
        <v>3331.3333333333335</v>
      </c>
      <c r="F35" s="363">
        <f t="shared" si="5"/>
        <v>-3.9500240269101425</v>
      </c>
      <c r="G35" s="359">
        <f t="shared" si="6"/>
        <v>-4.005378926135819</v>
      </c>
      <c r="H35" s="34"/>
      <c r="I35" s="34"/>
      <c r="J35" s="34"/>
      <c r="K35" s="50"/>
      <c r="L35" s="435" t="s">
        <v>603</v>
      </c>
      <c r="M35" s="868">
        <v>8374</v>
      </c>
      <c r="N35" s="364"/>
    </row>
    <row r="36" spans="2:14" s="20" customFormat="1" ht="12.2" customHeight="1">
      <c r="B36" s="23"/>
      <c r="C36" s="23"/>
      <c r="D36" s="1738" t="s">
        <v>705</v>
      </c>
      <c r="E36" s="119">
        <v>2700</v>
      </c>
      <c r="F36" s="368">
        <f t="shared" si="5"/>
        <v>-18.951370822493502</v>
      </c>
      <c r="G36" s="750">
        <f t="shared" si="6"/>
        <v>-3.2720324814903279</v>
      </c>
      <c r="H36" s="34"/>
      <c r="I36" s="34"/>
      <c r="J36" s="34"/>
      <c r="K36" s="50"/>
      <c r="L36" s="435" t="s">
        <v>641</v>
      </c>
      <c r="M36" s="868">
        <v>10020</v>
      </c>
      <c r="N36" s="364"/>
    </row>
    <row r="37" spans="2:14" s="20" customFormat="1" ht="13.7" customHeight="1">
      <c r="B37" s="23"/>
      <c r="C37" s="23"/>
      <c r="D37" s="214" t="s">
        <v>723</v>
      </c>
      <c r="E37" s="126">
        <v>3155</v>
      </c>
      <c r="F37" s="358">
        <f>SUM(E37/E36)*100-100</f>
        <v>16.851851851851848</v>
      </c>
      <c r="G37" s="359">
        <f t="shared" si="6"/>
        <v>-5.5389221556886241</v>
      </c>
      <c r="H37" s="34"/>
      <c r="I37" s="34"/>
      <c r="J37" s="34"/>
      <c r="K37" s="50"/>
      <c r="L37" s="435" t="s">
        <v>654</v>
      </c>
      <c r="M37" s="868">
        <v>10405</v>
      </c>
      <c r="N37" s="364"/>
    </row>
    <row r="38" spans="2:14" s="20" customFormat="1" ht="13.7" customHeight="1">
      <c r="B38" s="23"/>
      <c r="C38" s="23"/>
      <c r="D38" s="214" t="s">
        <v>724</v>
      </c>
      <c r="E38" s="126">
        <v>3274</v>
      </c>
      <c r="F38" s="358">
        <f>SUM(E38/E36)*100-100</f>
        <v>21.259259259259267</v>
      </c>
      <c r="G38" s="359">
        <f>SUM(E38/E33)*100-100</f>
        <v>-1.976047904191617</v>
      </c>
      <c r="H38" s="34"/>
      <c r="I38" s="34"/>
      <c r="J38" s="34"/>
      <c r="K38" s="50"/>
      <c r="L38" s="435"/>
      <c r="M38" s="868"/>
      <c r="N38" s="364"/>
    </row>
    <row r="39" spans="2:14" s="20" customFormat="1" ht="13.7" customHeight="1">
      <c r="B39" s="23"/>
      <c r="C39" s="23"/>
      <c r="D39" s="215" t="s">
        <v>725</v>
      </c>
      <c r="E39" s="132">
        <v>3108</v>
      </c>
      <c r="F39" s="360">
        <f>SUM(E39/E37)*100-100</f>
        <v>-1.4896988906497626</v>
      </c>
      <c r="G39" s="361">
        <f>SUM(E39/E34)*100-100</f>
        <v>-10.389235944257564</v>
      </c>
      <c r="H39" s="34"/>
      <c r="I39" s="34"/>
      <c r="J39" s="34"/>
      <c r="K39" s="50"/>
      <c r="L39" s="435"/>
      <c r="M39" s="868"/>
      <c r="N39" s="364"/>
    </row>
    <row r="40" spans="2:14" s="20" customFormat="1" ht="13.7" customHeight="1">
      <c r="B40" s="23"/>
      <c r="C40" s="23"/>
      <c r="D40" s="214" t="s">
        <v>746</v>
      </c>
      <c r="E40" s="126">
        <v>2424</v>
      </c>
      <c r="F40" s="358">
        <f>SUM(E40/E38)*100-100</f>
        <v>-25.962125839951128</v>
      </c>
      <c r="G40" s="359">
        <f>SUM(E40/E35)*100-100</f>
        <v>-27.236341805083057</v>
      </c>
      <c r="H40" s="1822"/>
      <c r="I40" s="1822"/>
      <c r="J40" s="1822"/>
      <c r="K40" s="50"/>
      <c r="L40" s="435"/>
      <c r="M40" s="868"/>
      <c r="N40" s="364"/>
    </row>
    <row r="41" spans="2:14" s="20" customFormat="1" ht="6.6" customHeight="1" thickBot="1">
      <c r="B41" s="23"/>
      <c r="C41" s="23"/>
      <c r="D41" s="1740"/>
      <c r="E41" s="136"/>
      <c r="F41" s="791"/>
      <c r="G41" s="1090"/>
      <c r="H41" s="34"/>
      <c r="I41" s="34"/>
      <c r="J41" s="34"/>
      <c r="K41" s="50"/>
      <c r="L41" s="435"/>
      <c r="M41" s="868"/>
      <c r="N41" s="364"/>
    </row>
    <row r="42" spans="2:14" ht="10.5" customHeight="1">
      <c r="D42" s="56" t="s">
        <v>338</v>
      </c>
      <c r="L42" s="1515" t="s">
        <v>655</v>
      </c>
      <c r="M42" s="1292">
        <v>9994</v>
      </c>
      <c r="N42" s="1514">
        <f>SUM(M35:M42)</f>
        <v>38793</v>
      </c>
    </row>
    <row r="43" spans="2:14" ht="14.25" customHeight="1">
      <c r="D43" s="56"/>
      <c r="L43" s="435" t="s">
        <v>705</v>
      </c>
      <c r="M43" s="749">
        <v>8100</v>
      </c>
      <c r="N43" s="20"/>
    </row>
    <row r="44" spans="2:14" ht="16.5" customHeight="1">
      <c r="D44" s="56"/>
      <c r="L44" s="435" t="s">
        <v>723</v>
      </c>
      <c r="M44" s="868">
        <v>9465</v>
      </c>
    </row>
    <row r="45" spans="2:14" ht="16.5" customHeight="1">
      <c r="D45" s="56"/>
      <c r="L45" s="435" t="s">
        <v>724</v>
      </c>
      <c r="M45" s="868">
        <v>9821</v>
      </c>
    </row>
    <row r="46" spans="2:14" ht="16.5" customHeight="1">
      <c r="D46" s="56"/>
      <c r="L46" s="215" t="s">
        <v>725</v>
      </c>
      <c r="M46" s="1833">
        <v>9323</v>
      </c>
    </row>
    <row r="47" spans="2:14" ht="16.5" customHeight="1">
      <c r="D47" s="56"/>
      <c r="L47" s="214" t="s">
        <v>746</v>
      </c>
      <c r="M47" s="386">
        <v>7269</v>
      </c>
    </row>
    <row r="48" spans="2:14" ht="16.5" customHeight="1">
      <c r="D48" s="56"/>
    </row>
    <row r="49" spans="1:10" ht="16.5" customHeight="1">
      <c r="D49" s="56"/>
    </row>
    <row r="50" spans="1:10" ht="16.5" customHeight="1">
      <c r="D50" s="56"/>
    </row>
    <row r="51" spans="1:10" ht="16.5" customHeight="1">
      <c r="D51" s="56"/>
    </row>
    <row r="52" spans="1:10" ht="16.5" customHeight="1">
      <c r="D52" s="56"/>
    </row>
    <row r="53" spans="1:10" ht="16.5" customHeight="1">
      <c r="D53" s="56"/>
    </row>
    <row r="54" spans="1:10" ht="16.5" customHeight="1">
      <c r="D54" s="56"/>
    </row>
    <row r="55" spans="1:10" ht="16.5" customHeight="1">
      <c r="D55" s="56"/>
    </row>
    <row r="56" spans="1:10" ht="16.5" customHeight="1">
      <c r="D56" s="56"/>
    </row>
    <row r="57" spans="1:10" ht="16.5" customHeight="1">
      <c r="D57" s="56"/>
    </row>
    <row r="58" spans="1:10" ht="16.5" customHeight="1">
      <c r="D58" s="56"/>
    </row>
    <row r="59" spans="1:10" ht="18" customHeight="1">
      <c r="A59" s="344" t="s">
        <v>393</v>
      </c>
      <c r="B59" s="4562" t="s">
        <v>339</v>
      </c>
      <c r="C59" s="4989"/>
      <c r="D59" s="4989"/>
      <c r="E59" s="4989"/>
      <c r="F59" s="4989"/>
      <c r="G59" s="4989"/>
      <c r="H59" s="4989"/>
      <c r="I59" s="4989"/>
      <c r="J59" s="4990"/>
    </row>
    <row r="60" spans="1:10" ht="10.5" customHeight="1">
      <c r="A60" s="211"/>
      <c r="B60" s="4360" t="s">
        <v>340</v>
      </c>
      <c r="C60" s="4610"/>
      <c r="D60" s="4610"/>
      <c r="E60" s="4610"/>
      <c r="F60" s="4610"/>
      <c r="G60" s="4610"/>
      <c r="H60" s="4610"/>
      <c r="I60" s="4610"/>
      <c r="J60" s="4611"/>
    </row>
    <row r="61" spans="1:10" ht="11.25" customHeight="1" thickBot="1">
      <c r="A61" s="431"/>
      <c r="C61" s="206"/>
      <c r="E61" s="206"/>
    </row>
    <row r="62" spans="1:10" ht="15.75" customHeight="1">
      <c r="D62" s="532"/>
      <c r="E62" s="4986" t="s">
        <v>341</v>
      </c>
      <c r="F62" s="4987"/>
      <c r="G62" s="4987"/>
      <c r="H62" s="4988"/>
      <c r="I62" s="24"/>
      <c r="J62" s="23"/>
    </row>
    <row r="63" spans="1:10" ht="14.25" customHeight="1">
      <c r="D63" s="712" t="s">
        <v>104</v>
      </c>
      <c r="E63" s="456" t="s">
        <v>344</v>
      </c>
      <c r="F63" s="349" t="s">
        <v>345</v>
      </c>
      <c r="G63" s="369" t="s">
        <v>346</v>
      </c>
      <c r="H63" s="4984" t="s">
        <v>347</v>
      </c>
      <c r="I63" s="50"/>
      <c r="J63" s="23"/>
    </row>
    <row r="64" spans="1:10" ht="17.45" customHeight="1">
      <c r="D64" s="533"/>
      <c r="E64" s="605" t="s">
        <v>348</v>
      </c>
      <c r="F64" s="606" t="s">
        <v>334</v>
      </c>
      <c r="G64" s="370" t="s">
        <v>335</v>
      </c>
      <c r="H64" s="4985"/>
      <c r="I64" s="104"/>
      <c r="J64" s="104"/>
    </row>
    <row r="65" spans="1:10">
      <c r="D65" s="535" t="s">
        <v>120</v>
      </c>
      <c r="E65" s="152">
        <v>1174255</v>
      </c>
      <c r="F65" s="368">
        <v>-20.818414149791977</v>
      </c>
      <c r="G65" s="371">
        <v>11.850107682357532</v>
      </c>
      <c r="H65" s="120">
        <v>122.54800667919015</v>
      </c>
      <c r="I65" s="34"/>
      <c r="J65" s="34"/>
    </row>
    <row r="66" spans="1:10">
      <c r="D66" s="535" t="s">
        <v>121</v>
      </c>
      <c r="E66" s="152">
        <v>1667770</v>
      </c>
      <c r="F66" s="358">
        <v>42.027924088038787</v>
      </c>
      <c r="G66" s="371">
        <v>9.0118426195733292</v>
      </c>
      <c r="H66" s="128">
        <v>143.00891785285543</v>
      </c>
      <c r="I66" s="34"/>
      <c r="J66" s="34"/>
    </row>
    <row r="67" spans="1:10">
      <c r="D67" s="535" t="s">
        <v>122</v>
      </c>
      <c r="E67" s="152">
        <v>1636793</v>
      </c>
      <c r="F67" s="358">
        <v>-1.8573904075501986</v>
      </c>
      <c r="G67" s="371">
        <v>5.9292274795880786</v>
      </c>
      <c r="H67" s="128">
        <v>134.44989321504846</v>
      </c>
      <c r="I67" s="34"/>
      <c r="J67" s="34"/>
    </row>
    <row r="68" spans="1:10">
      <c r="D68" s="536" t="s">
        <v>123</v>
      </c>
      <c r="E68" s="155">
        <v>1490662</v>
      </c>
      <c r="F68" s="360">
        <v>-8.9278851999000466</v>
      </c>
      <c r="G68" s="372">
        <v>0.51733322544318128</v>
      </c>
      <c r="H68" s="134">
        <v>129.11754006063231</v>
      </c>
      <c r="I68" s="34"/>
      <c r="J68" s="34"/>
    </row>
    <row r="69" spans="1:10">
      <c r="D69" s="535" t="s">
        <v>124</v>
      </c>
      <c r="E69" s="152">
        <v>1059834</v>
      </c>
      <c r="F69" s="368">
        <f t="shared" ref="F69:F77" si="7">SUM(E69/E68)*100-100</f>
        <v>-28.901789942991769</v>
      </c>
      <c r="G69" s="373">
        <f t="shared" ref="G69:G77" si="8">SUM(E69/E65)*100-100</f>
        <v>-9.7441356434505195</v>
      </c>
      <c r="H69" s="122">
        <f t="shared" ref="H69:H91" si="9">SUM(E69/M15)</f>
        <v>113.39974320564947</v>
      </c>
      <c r="I69" s="34"/>
      <c r="J69" s="34"/>
    </row>
    <row r="70" spans="1:10">
      <c r="D70" s="535" t="s">
        <v>125</v>
      </c>
      <c r="E70" s="152">
        <v>1678660</v>
      </c>
      <c r="F70" s="358">
        <f t="shared" si="7"/>
        <v>58.38895525148277</v>
      </c>
      <c r="G70" s="358">
        <f t="shared" si="8"/>
        <v>0.65296773535918362</v>
      </c>
      <c r="H70" s="122">
        <f t="shared" si="9"/>
        <v>145.42666551156546</v>
      </c>
      <c r="I70" s="34"/>
      <c r="J70" s="34"/>
    </row>
    <row r="71" spans="1:10">
      <c r="D71" s="535" t="s">
        <v>126</v>
      </c>
      <c r="E71" s="152">
        <v>1625095</v>
      </c>
      <c r="F71" s="358">
        <f t="shared" si="7"/>
        <v>-3.1909380100794635</v>
      </c>
      <c r="G71" s="358">
        <f t="shared" si="8"/>
        <v>-0.71469025099692374</v>
      </c>
      <c r="H71" s="122">
        <f t="shared" si="9"/>
        <v>133.71965769768781</v>
      </c>
      <c r="I71" s="34"/>
      <c r="J71" s="34"/>
    </row>
    <row r="72" spans="1:10">
      <c r="D72" s="536" t="s">
        <v>127</v>
      </c>
      <c r="E72" s="155">
        <v>1449539</v>
      </c>
      <c r="F72" s="360">
        <f t="shared" si="7"/>
        <v>-10.802814604684656</v>
      </c>
      <c r="G72" s="360">
        <f t="shared" si="8"/>
        <v>-2.7587072052551207</v>
      </c>
      <c r="H72" s="135">
        <f t="shared" si="9"/>
        <v>127.01883981773571</v>
      </c>
      <c r="I72" s="34"/>
      <c r="J72" s="34"/>
    </row>
    <row r="73" spans="1:10">
      <c r="D73" s="535" t="s">
        <v>128</v>
      </c>
      <c r="E73" s="152">
        <v>1052043</v>
      </c>
      <c r="F73" s="374">
        <f t="shared" si="7"/>
        <v>-27.422235621118162</v>
      </c>
      <c r="G73" s="374">
        <f t="shared" si="8"/>
        <v>-0.73511512180209593</v>
      </c>
      <c r="H73" s="120">
        <f t="shared" si="9"/>
        <v>112.78334048027445</v>
      </c>
      <c r="I73" s="34"/>
      <c r="J73" s="34"/>
    </row>
    <row r="74" spans="1:10">
      <c r="D74" s="535" t="s">
        <v>129</v>
      </c>
      <c r="E74" s="152">
        <v>1620936</v>
      </c>
      <c r="F74" s="363">
        <f t="shared" si="7"/>
        <v>54.075071075992156</v>
      </c>
      <c r="G74" s="363">
        <f t="shared" si="8"/>
        <v>-3.4386951497027383</v>
      </c>
      <c r="H74" s="128">
        <f t="shared" si="9"/>
        <v>141.03680501174628</v>
      </c>
      <c r="I74" s="34"/>
      <c r="J74" s="34"/>
    </row>
    <row r="75" spans="1:10">
      <c r="D75" s="535" t="s">
        <v>130</v>
      </c>
      <c r="E75" s="152">
        <v>1573461</v>
      </c>
      <c r="F75" s="363">
        <f t="shared" si="7"/>
        <v>-2.9288633234131396</v>
      </c>
      <c r="G75" s="363">
        <f t="shared" si="8"/>
        <v>-3.1772911737467666</v>
      </c>
      <c r="H75" s="128">
        <f t="shared" si="9"/>
        <v>130.33971172962228</v>
      </c>
      <c r="I75" s="34"/>
    </row>
    <row r="76" spans="1:10">
      <c r="A76" s="216"/>
      <c r="D76" s="536" t="s">
        <v>405</v>
      </c>
      <c r="E76" s="155">
        <v>1539974</v>
      </c>
      <c r="F76" s="365">
        <f t="shared" si="7"/>
        <v>-2.1282383230343811</v>
      </c>
      <c r="G76" s="365">
        <f t="shared" si="8"/>
        <v>6.2388800853236717</v>
      </c>
      <c r="H76" s="134">
        <f t="shared" si="9"/>
        <v>133.0891020655086</v>
      </c>
      <c r="I76" s="34"/>
      <c r="J76" s="34"/>
    </row>
    <row r="77" spans="1:10">
      <c r="A77" s="216"/>
      <c r="D77" s="535" t="s">
        <v>425</v>
      </c>
      <c r="E77" s="152">
        <v>1621537</v>
      </c>
      <c r="F77" s="363">
        <f t="shared" si="7"/>
        <v>5.2963881208384151</v>
      </c>
      <c r="G77" s="363">
        <f t="shared" si="8"/>
        <v>54.132198018522047</v>
      </c>
      <c r="H77" s="128">
        <f t="shared" si="9"/>
        <v>163.77507322492679</v>
      </c>
      <c r="I77" s="34"/>
      <c r="J77" s="34"/>
    </row>
    <row r="78" spans="1:10">
      <c r="A78" s="216"/>
      <c r="D78" s="535" t="s">
        <v>575</v>
      </c>
      <c r="E78" s="152">
        <v>1668211</v>
      </c>
      <c r="F78" s="363">
        <f t="shared" ref="F78:F83" si="10">SUM(E78/E77)*100-100</f>
        <v>2.8783802034736254</v>
      </c>
      <c r="G78" s="363">
        <f t="shared" ref="G78:G83" si="11">SUM(E78/E74)*100-100</f>
        <v>2.9165247733408393</v>
      </c>
      <c r="H78" s="128">
        <f t="shared" si="9"/>
        <v>141.71007475365275</v>
      </c>
      <c r="I78" s="34"/>
      <c r="J78" s="34"/>
    </row>
    <row r="79" spans="1:10">
      <c r="A79" s="216"/>
      <c r="D79" s="535" t="s">
        <v>426</v>
      </c>
      <c r="E79" s="152">
        <v>1583909</v>
      </c>
      <c r="F79" s="363">
        <f t="shared" si="10"/>
        <v>-5.05343748482656</v>
      </c>
      <c r="G79" s="363">
        <f t="shared" si="11"/>
        <v>0.6640139158199645</v>
      </c>
      <c r="H79" s="128">
        <f t="shared" si="9"/>
        <v>129.07741830331676</v>
      </c>
      <c r="I79" s="34"/>
      <c r="J79" s="34"/>
    </row>
    <row r="80" spans="1:10">
      <c r="A80" s="216"/>
      <c r="D80" s="536" t="s">
        <v>479</v>
      </c>
      <c r="E80" s="155">
        <v>1559229</v>
      </c>
      <c r="F80" s="365">
        <f t="shared" si="10"/>
        <v>-1.5581703241789739</v>
      </c>
      <c r="G80" s="365">
        <f t="shared" si="11"/>
        <v>1.2503457850587125</v>
      </c>
      <c r="H80" s="134">
        <f t="shared" si="9"/>
        <v>133.59857767115071</v>
      </c>
      <c r="I80" s="34"/>
      <c r="J80" s="34"/>
    </row>
    <row r="81" spans="1:11">
      <c r="A81" s="216"/>
      <c r="D81" s="535" t="s">
        <v>526</v>
      </c>
      <c r="E81" s="123">
        <v>1152852</v>
      </c>
      <c r="F81" s="358">
        <f t="shared" si="10"/>
        <v>-26.062688674979754</v>
      </c>
      <c r="G81" s="358">
        <f t="shared" si="11"/>
        <v>-28.903749960685445</v>
      </c>
      <c r="H81" s="122">
        <f t="shared" si="9"/>
        <v>120.40229765013055</v>
      </c>
      <c r="I81" s="34"/>
      <c r="J81" s="34"/>
    </row>
    <row r="82" spans="1:11">
      <c r="A82" s="216"/>
      <c r="D82" s="535" t="s">
        <v>484</v>
      </c>
      <c r="E82" s="399">
        <v>1578229</v>
      </c>
      <c r="F82" s="363">
        <f t="shared" si="10"/>
        <v>36.897797809259117</v>
      </c>
      <c r="G82" s="363">
        <f t="shared" si="11"/>
        <v>-5.3939219918823227</v>
      </c>
      <c r="H82" s="128">
        <f t="shared" si="9"/>
        <v>142.05481548154816</v>
      </c>
      <c r="I82" s="34"/>
      <c r="J82" s="34"/>
    </row>
    <row r="83" spans="1:11">
      <c r="A83" s="216"/>
      <c r="D83" s="535" t="s">
        <v>498</v>
      </c>
      <c r="E83" s="399">
        <v>1521535</v>
      </c>
      <c r="F83" s="363">
        <f t="shared" si="10"/>
        <v>-3.5922543559901641</v>
      </c>
      <c r="G83" s="363">
        <f t="shared" si="11"/>
        <v>-3.9379787601434089</v>
      </c>
      <c r="H83" s="128">
        <f t="shared" si="9"/>
        <v>133.51482976482976</v>
      </c>
      <c r="I83" s="34"/>
      <c r="J83" s="34"/>
    </row>
    <row r="84" spans="1:11">
      <c r="A84" s="388"/>
      <c r="D84" s="536" t="s">
        <v>428</v>
      </c>
      <c r="E84" s="403">
        <v>1374327</v>
      </c>
      <c r="F84" s="365">
        <f t="shared" ref="F84:F94" si="12">SUM(E84/E83)*100-100</f>
        <v>-9.6749663990641039</v>
      </c>
      <c r="G84" s="365">
        <f t="shared" ref="G84:G94" si="13">SUM(E84/E80)*100-100</f>
        <v>-11.858553169547264</v>
      </c>
      <c r="H84" s="134">
        <f t="shared" si="9"/>
        <v>125.91177278973889</v>
      </c>
      <c r="I84" s="34"/>
      <c r="J84" s="34"/>
    </row>
    <row r="85" spans="1:11">
      <c r="A85" s="388"/>
      <c r="D85" s="535" t="s">
        <v>416</v>
      </c>
      <c r="E85" s="399">
        <v>998259</v>
      </c>
      <c r="F85" s="368">
        <f t="shared" si="12"/>
        <v>-27.363793333027729</v>
      </c>
      <c r="G85" s="368">
        <f t="shared" si="13"/>
        <v>-13.409613723183895</v>
      </c>
      <c r="H85" s="723">
        <f t="shared" si="9"/>
        <v>115.37898751733704</v>
      </c>
      <c r="I85" s="34"/>
      <c r="J85" s="34"/>
    </row>
    <row r="86" spans="1:11">
      <c r="A86" s="388"/>
      <c r="D86" s="535" t="s">
        <v>211</v>
      </c>
      <c r="E86" s="399">
        <v>1482128</v>
      </c>
      <c r="F86" s="358">
        <f t="shared" si="12"/>
        <v>48.471288513301658</v>
      </c>
      <c r="G86" s="358">
        <f t="shared" si="13"/>
        <v>-6.0891670346952225</v>
      </c>
      <c r="H86" s="122">
        <f t="shared" si="9"/>
        <v>142.99353593825373</v>
      </c>
      <c r="I86" s="34"/>
      <c r="J86" s="34"/>
    </row>
    <row r="87" spans="1:11">
      <c r="A87" s="388"/>
      <c r="D87" s="535" t="s">
        <v>332</v>
      </c>
      <c r="E87" s="399">
        <v>1451470</v>
      </c>
      <c r="F87" s="358">
        <f t="shared" si="12"/>
        <v>-2.0685123012317348</v>
      </c>
      <c r="G87" s="358">
        <f t="shared" si="13"/>
        <v>-4.604889141557706</v>
      </c>
      <c r="H87" s="122">
        <f t="shared" si="9"/>
        <v>133.05252543771198</v>
      </c>
      <c r="I87" s="34"/>
      <c r="J87" s="34"/>
    </row>
    <row r="88" spans="1:11">
      <c r="A88" s="388"/>
      <c r="D88" s="536" t="s">
        <v>551</v>
      </c>
      <c r="E88" s="403">
        <v>1350839</v>
      </c>
      <c r="F88" s="360">
        <f t="shared" si="12"/>
        <v>-6.9330402970781364</v>
      </c>
      <c r="G88" s="360">
        <f t="shared" si="13"/>
        <v>-1.7090546864028653</v>
      </c>
      <c r="H88" s="135">
        <f t="shared" si="9"/>
        <v>129.75112861396599</v>
      </c>
      <c r="I88" s="34"/>
      <c r="J88" s="34"/>
    </row>
    <row r="89" spans="1:11">
      <c r="A89" s="388"/>
      <c r="D89" s="537" t="s">
        <v>603</v>
      </c>
      <c r="E89" s="1046">
        <v>914945</v>
      </c>
      <c r="F89" s="374">
        <f t="shared" si="12"/>
        <v>-32.268390237474634</v>
      </c>
      <c r="G89" s="368">
        <f t="shared" si="13"/>
        <v>-8.345930264590649</v>
      </c>
      <c r="H89" s="723">
        <f t="shared" si="9"/>
        <v>109.26021017434918</v>
      </c>
      <c r="I89" s="34"/>
      <c r="J89" s="34"/>
    </row>
    <row r="90" spans="1:11" ht="12.75" customHeight="1">
      <c r="A90" s="216"/>
      <c r="D90" s="535" t="s">
        <v>641</v>
      </c>
      <c r="E90" s="152">
        <v>1434124</v>
      </c>
      <c r="F90" s="363">
        <f t="shared" si="12"/>
        <v>56.744285175611651</v>
      </c>
      <c r="G90" s="358">
        <f t="shared" si="13"/>
        <v>-3.2388565629959061</v>
      </c>
      <c r="H90" s="122">
        <f t="shared" si="9"/>
        <v>143.12614770459081</v>
      </c>
      <c r="I90" s="34"/>
      <c r="J90" s="34"/>
    </row>
    <row r="91" spans="1:11" ht="12.75" customHeight="1">
      <c r="A91" s="216"/>
      <c r="D91" s="535" t="s">
        <v>654</v>
      </c>
      <c r="E91" s="152">
        <v>1402294</v>
      </c>
      <c r="F91" s="363">
        <f t="shared" si="12"/>
        <v>-2.2194733509794133</v>
      </c>
      <c r="G91" s="358">
        <f t="shared" si="13"/>
        <v>-3.3880135311098485</v>
      </c>
      <c r="H91" s="122">
        <f t="shared" si="9"/>
        <v>134.77116770783277</v>
      </c>
      <c r="I91" s="34"/>
      <c r="J91" s="34"/>
    </row>
    <row r="92" spans="1:11" ht="12.75" customHeight="1">
      <c r="A92" s="216"/>
      <c r="D92" s="536" t="s">
        <v>655</v>
      </c>
      <c r="E92" s="155">
        <v>1245776</v>
      </c>
      <c r="F92" s="365">
        <f t="shared" si="12"/>
        <v>-11.161568116243814</v>
      </c>
      <c r="G92" s="360">
        <f t="shared" si="13"/>
        <v>-7.7776108033599911</v>
      </c>
      <c r="H92" s="135">
        <f t="shared" ref="H92:H97" si="14">SUM(E92/M42)</f>
        <v>124.65239143486092</v>
      </c>
      <c r="I92" s="34"/>
      <c r="J92" s="34"/>
    </row>
    <row r="93" spans="1:11" ht="12.75" customHeight="1">
      <c r="A93" s="216"/>
      <c r="D93" s="537" t="s">
        <v>705</v>
      </c>
      <c r="E93" s="1823">
        <v>924683</v>
      </c>
      <c r="F93" s="374">
        <f>SUM(E93/E92)*100-100</f>
        <v>-25.774537316499917</v>
      </c>
      <c r="G93" s="368">
        <f>SUM(E93/E89)*100-100</f>
        <v>1.0643262709780288</v>
      </c>
      <c r="H93" s="1824">
        <f t="shared" si="14"/>
        <v>114.1583950617284</v>
      </c>
      <c r="I93" s="34"/>
      <c r="J93" s="34"/>
      <c r="K93" s="20"/>
    </row>
    <row r="94" spans="1:11" ht="12.75" customHeight="1">
      <c r="A94" s="216"/>
      <c r="D94" s="535" t="s">
        <v>723</v>
      </c>
      <c r="E94" s="1826">
        <v>1378247</v>
      </c>
      <c r="F94" s="358">
        <f t="shared" si="12"/>
        <v>49.050755772518812</v>
      </c>
      <c r="G94" s="358">
        <f t="shared" si="13"/>
        <v>-3.896246070772122</v>
      </c>
      <c r="H94" s="1827">
        <f t="shared" si="14"/>
        <v>145.61510829371369</v>
      </c>
      <c r="I94" s="34"/>
      <c r="J94" s="34"/>
    </row>
    <row r="95" spans="1:11" ht="12.75" customHeight="1">
      <c r="A95" s="216"/>
      <c r="D95" s="535" t="s">
        <v>724</v>
      </c>
      <c r="E95" s="1826">
        <v>1307527</v>
      </c>
      <c r="F95" s="358">
        <f>SUM(E95/E94)*100-100</f>
        <v>-5.1311557362359537</v>
      </c>
      <c r="G95" s="358">
        <f>SUM(E95/E91)*100-100</f>
        <v>-6.7579979661896914</v>
      </c>
      <c r="H95" s="128">
        <f t="shared" si="14"/>
        <v>133.13583138173303</v>
      </c>
      <c r="I95" s="34"/>
      <c r="J95" s="34"/>
    </row>
    <row r="96" spans="1:11" ht="12.75" customHeight="1">
      <c r="A96" s="216"/>
      <c r="D96" s="215" t="s">
        <v>725</v>
      </c>
      <c r="E96" s="1825">
        <v>1195108</v>
      </c>
      <c r="F96" s="360">
        <f>SUM(E96/E95)*100-100</f>
        <v>-8.597833926182787</v>
      </c>
      <c r="G96" s="360">
        <f>SUM(E96/E92)*100-100</f>
        <v>-4.067183827590199</v>
      </c>
      <c r="H96" s="134">
        <f t="shared" si="14"/>
        <v>128.18920948192641</v>
      </c>
      <c r="I96" s="1822"/>
      <c r="J96" s="1822"/>
    </row>
    <row r="97" spans="1:10" ht="12.75" customHeight="1">
      <c r="A97" s="216"/>
      <c r="D97" s="214" t="s">
        <v>746</v>
      </c>
      <c r="E97" s="1826">
        <v>748108</v>
      </c>
      <c r="F97" s="363">
        <f>SUM(E97/E96)*100-100</f>
        <v>-37.40247743300187</v>
      </c>
      <c r="G97" s="358">
        <f>SUM(E97/E93)*100-100</f>
        <v>-19.095733348617856</v>
      </c>
      <c r="H97" s="1827">
        <f t="shared" si="14"/>
        <v>102.91759526757463</v>
      </c>
      <c r="I97" s="1822"/>
      <c r="J97" s="1822"/>
    </row>
    <row r="98" spans="1:10" ht="6" customHeight="1" thickBot="1">
      <c r="D98" s="1834"/>
      <c r="E98" s="1815"/>
      <c r="F98" s="1605"/>
      <c r="G98" s="1835"/>
      <c r="H98" s="1804"/>
      <c r="I98" s="34"/>
      <c r="J98" s="34"/>
    </row>
    <row r="99" spans="1:10" ht="14.25" customHeight="1">
      <c r="D99" s="56" t="s">
        <v>338</v>
      </c>
    </row>
    <row r="100" spans="1:10" ht="3.75" customHeight="1">
      <c r="D100" s="56"/>
    </row>
    <row r="101" spans="1:10" ht="9.75" customHeight="1">
      <c r="D101" s="56"/>
    </row>
    <row r="102" spans="1:10" ht="9.75" customHeight="1">
      <c r="D102" s="56"/>
    </row>
    <row r="103" spans="1:10" ht="9.75" customHeight="1">
      <c r="D103" s="56"/>
    </row>
    <row r="104" spans="1:10" ht="9.75" customHeight="1">
      <c r="D104" s="56"/>
    </row>
    <row r="105" spans="1:10" ht="9.75" customHeight="1">
      <c r="D105" s="56"/>
    </row>
    <row r="106" spans="1:10" ht="9.75" customHeight="1">
      <c r="D106" s="56"/>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211" t="s">
        <v>53</v>
      </c>
      <c r="B2" s="5041" t="s">
        <v>678</v>
      </c>
      <c r="C2" s="5042"/>
      <c r="D2" s="5042"/>
      <c r="E2" s="5042"/>
      <c r="F2" s="5042"/>
      <c r="G2" s="5042"/>
      <c r="H2" s="5043"/>
      <c r="I2" s="838"/>
      <c r="J2" s="838"/>
      <c r="K2" s="161"/>
      <c r="L2" s="161"/>
      <c r="M2" s="2"/>
    </row>
    <row r="3" spans="1:13" ht="12.2" customHeight="1" thickBot="1">
      <c r="A3" s="431"/>
      <c r="C3" s="206"/>
      <c r="D3" s="206"/>
    </row>
    <row r="4" spans="1:13" ht="12.2" customHeight="1">
      <c r="A4" s="431"/>
      <c r="B4" s="1092"/>
      <c r="C4" s="5044" t="s">
        <v>646</v>
      </c>
      <c r="D4" s="1107" t="s">
        <v>345</v>
      </c>
      <c r="E4" s="5046" t="s">
        <v>649</v>
      </c>
      <c r="F4" s="5046" t="s">
        <v>648</v>
      </c>
      <c r="G4" s="5046" t="s">
        <v>647</v>
      </c>
    </row>
    <row r="5" spans="1:13" ht="22.7" customHeight="1" thickBot="1">
      <c r="A5" s="431"/>
      <c r="B5" s="1093"/>
      <c r="C5" s="5045"/>
      <c r="D5" s="1106" t="s">
        <v>657</v>
      </c>
      <c r="E5" s="4859"/>
      <c r="F5" s="4859"/>
      <c r="G5" s="5047"/>
    </row>
    <row r="6" spans="1:13" ht="12.2" customHeight="1">
      <c r="A6" s="431"/>
      <c r="B6" s="1098" t="s">
        <v>128</v>
      </c>
      <c r="C6" s="1224">
        <f>SUM(E6:G6)</f>
        <v>32588</v>
      </c>
      <c r="D6" s="1225" t="s">
        <v>601</v>
      </c>
      <c r="E6" s="1226">
        <f>C173</f>
        <v>13482</v>
      </c>
      <c r="F6" s="1226">
        <f>C230</f>
        <v>19106</v>
      </c>
      <c r="G6" s="1227"/>
    </row>
    <row r="7" spans="1:13" ht="12.2" customHeight="1">
      <c r="A7" s="431"/>
      <c r="B7" s="1100" t="s">
        <v>129</v>
      </c>
      <c r="C7" s="1224">
        <f>SUM(E7:G7)</f>
        <v>289501</v>
      </c>
      <c r="D7" s="1228" t="s">
        <v>601</v>
      </c>
      <c r="E7" s="1226">
        <f t="shared" ref="E7:E9" si="0">C174</f>
        <v>265939</v>
      </c>
      <c r="F7" s="1226">
        <f t="shared" ref="F7:F9" si="1">C231</f>
        <v>23562</v>
      </c>
      <c r="G7" s="1229"/>
    </row>
    <row r="8" spans="1:13" ht="12.2" customHeight="1">
      <c r="A8" s="431"/>
      <c r="B8" s="1100" t="s">
        <v>130</v>
      </c>
      <c r="C8" s="1224">
        <f>SUM(E8:G8)</f>
        <v>50939</v>
      </c>
      <c r="D8" s="1228" t="s">
        <v>601</v>
      </c>
      <c r="E8" s="1226">
        <f t="shared" si="0"/>
        <v>22967</v>
      </c>
      <c r="F8" s="1226">
        <f t="shared" si="1"/>
        <v>27972</v>
      </c>
      <c r="G8" s="1229"/>
    </row>
    <row r="9" spans="1:13" ht="12.2" customHeight="1" thickBot="1">
      <c r="A9" s="431"/>
      <c r="B9" s="1100" t="s">
        <v>405</v>
      </c>
      <c r="C9" s="1224">
        <f>SUM(E9:G9)</f>
        <v>41836</v>
      </c>
      <c r="D9" s="1228" t="s">
        <v>601</v>
      </c>
      <c r="E9" s="1226">
        <f t="shared" si="0"/>
        <v>32678</v>
      </c>
      <c r="F9" s="1226">
        <f t="shared" si="1"/>
        <v>9158</v>
      </c>
      <c r="G9" s="1229"/>
    </row>
    <row r="10" spans="1:13" ht="16.5" customHeight="1" thickBot="1">
      <c r="A10" s="431"/>
      <c r="B10" s="1101" t="s">
        <v>650</v>
      </c>
      <c r="C10" s="1230">
        <f>SUM(C6:C9)</f>
        <v>414864</v>
      </c>
      <c r="D10" s="1231" t="s">
        <v>601</v>
      </c>
      <c r="E10" s="1232">
        <f>SUM(E6:E9)</f>
        <v>335066</v>
      </c>
      <c r="F10" s="1232">
        <f>SUM(F6:F9)</f>
        <v>79798</v>
      </c>
      <c r="G10" s="1233"/>
    </row>
    <row r="11" spans="1:13" ht="12.2" customHeight="1">
      <c r="A11" s="431"/>
      <c r="B11" s="1098" t="s">
        <v>425</v>
      </c>
      <c r="C11" s="1224">
        <f>SUM(E11:G11)</f>
        <v>60085</v>
      </c>
      <c r="D11" s="1228">
        <f>SUM(C11/C9)*100-100</f>
        <v>43.620326991108129</v>
      </c>
      <c r="E11" s="1226">
        <f>C178</f>
        <v>26621</v>
      </c>
      <c r="F11" s="1226">
        <f>C235</f>
        <v>33464</v>
      </c>
      <c r="G11" s="1229"/>
    </row>
    <row r="12" spans="1:13" ht="12.2" customHeight="1">
      <c r="A12" s="431"/>
      <c r="B12" s="1100" t="s">
        <v>575</v>
      </c>
      <c r="C12" s="1224">
        <f>SUM(E12:G12)</f>
        <v>148258</v>
      </c>
      <c r="D12" s="1228">
        <f>SUM(C12/C11)*100-100</f>
        <v>146.74710826329368</v>
      </c>
      <c r="E12" s="1226">
        <f t="shared" ref="E12:E14" si="2">C179</f>
        <v>114798</v>
      </c>
      <c r="F12" s="1226">
        <f t="shared" ref="F12:F14" si="3">C236</f>
        <v>33460</v>
      </c>
      <c r="G12" s="1229"/>
    </row>
    <row r="13" spans="1:13" ht="12.2" customHeight="1">
      <c r="A13" s="431"/>
      <c r="B13" s="1100" t="s">
        <v>426</v>
      </c>
      <c r="C13" s="1224">
        <f>SUM(E13:G13)</f>
        <v>24508</v>
      </c>
      <c r="D13" s="1228">
        <f>SUM(C13/C12)*100-100</f>
        <v>-83.469357471434932</v>
      </c>
      <c r="E13" s="1226">
        <f t="shared" si="2"/>
        <v>0</v>
      </c>
      <c r="F13" s="1226">
        <f t="shared" si="3"/>
        <v>24508</v>
      </c>
      <c r="G13" s="1229"/>
    </row>
    <row r="14" spans="1:13" ht="12.2" customHeight="1" thickBot="1">
      <c r="A14" s="431"/>
      <c r="B14" s="1100" t="s">
        <v>479</v>
      </c>
      <c r="C14" s="1224">
        <f>SUM(E14:G14)</f>
        <v>105997</v>
      </c>
      <c r="D14" s="1228">
        <f>SUM(C14/C13)*100-100</f>
        <v>332.499591969969</v>
      </c>
      <c r="E14" s="1226">
        <f t="shared" si="2"/>
        <v>46763</v>
      </c>
      <c r="F14" s="1226">
        <f t="shared" si="3"/>
        <v>59234</v>
      </c>
      <c r="G14" s="1229"/>
    </row>
    <row r="15" spans="1:13" ht="14.25" customHeight="1" thickBot="1">
      <c r="A15" s="431"/>
      <c r="B15" s="1101" t="s">
        <v>651</v>
      </c>
      <c r="C15" s="1230">
        <f>SUM(C11:C14)</f>
        <v>338848</v>
      </c>
      <c r="D15" s="1231">
        <f>SUM(C15/C10)*100-100</f>
        <v>-18.323113116587606</v>
      </c>
      <c r="E15" s="1232">
        <f>SUM(E11:E14)</f>
        <v>188182</v>
      </c>
      <c r="F15" s="1232">
        <f>SUM(F11:F14)</f>
        <v>150666</v>
      </c>
      <c r="G15" s="1233"/>
    </row>
    <row r="16" spans="1:13" ht="12.2" customHeight="1">
      <c r="A16" s="431"/>
      <c r="B16" s="1098" t="s">
        <v>526</v>
      </c>
      <c r="C16" s="1234">
        <f>SUM(E16:G16)</f>
        <v>30880</v>
      </c>
      <c r="D16" s="1235">
        <f>SUM(C16/C14)*100-100</f>
        <v>-70.867100012264501</v>
      </c>
      <c r="E16" s="1234">
        <f>C183</f>
        <v>0</v>
      </c>
      <c r="F16" s="1236">
        <f>C240</f>
        <v>30880</v>
      </c>
      <c r="G16" s="1229"/>
    </row>
    <row r="17" spans="1:9" ht="12.2" customHeight="1">
      <c r="A17" s="431"/>
      <c r="B17" s="1100" t="s">
        <v>484</v>
      </c>
      <c r="C17" s="1234">
        <f>SUM(E17:G17)</f>
        <v>210905</v>
      </c>
      <c r="D17" s="1235">
        <f>SUM(C17/C16)*100-100</f>
        <v>582.98251295336786</v>
      </c>
      <c r="E17" s="1237">
        <f t="shared" ref="E17:E19" si="4">C184</f>
        <v>193297</v>
      </c>
      <c r="F17" s="1238">
        <f t="shared" ref="F17:F19" si="5">C241</f>
        <v>17608</v>
      </c>
      <c r="G17" s="1229"/>
    </row>
    <row r="18" spans="1:9" ht="12.2" customHeight="1">
      <c r="A18" s="431"/>
      <c r="B18" s="1100" t="s">
        <v>498</v>
      </c>
      <c r="C18" s="1234">
        <f>SUM(E18:G18)</f>
        <v>75953</v>
      </c>
      <c r="D18" s="1235">
        <f>SUM(C18/C17)*100-100</f>
        <v>-63.987103198122377</v>
      </c>
      <c r="E18" s="1237">
        <f t="shared" si="4"/>
        <v>42672</v>
      </c>
      <c r="F18" s="1238">
        <f t="shared" si="5"/>
        <v>33281</v>
      </c>
      <c r="G18" s="1229"/>
    </row>
    <row r="19" spans="1:9" ht="12.2" customHeight="1" thickBot="1">
      <c r="A19" s="431"/>
      <c r="B19" s="1100" t="s">
        <v>428</v>
      </c>
      <c r="C19" s="1234">
        <f>SUM(E19:G19)</f>
        <v>69887</v>
      </c>
      <c r="D19" s="1235">
        <f>SUM(C19/C18)*100-100</f>
        <v>-7.9865179782233753</v>
      </c>
      <c r="E19" s="1237">
        <f t="shared" si="4"/>
        <v>25081</v>
      </c>
      <c r="F19" s="1239">
        <f t="shared" si="5"/>
        <v>44806</v>
      </c>
      <c r="G19" s="1240"/>
    </row>
    <row r="20" spans="1:9" ht="15" customHeight="1" thickBot="1">
      <c r="A20" s="431"/>
      <c r="B20" s="1101" t="s">
        <v>652</v>
      </c>
      <c r="C20" s="1241">
        <f>SUM(C16:C19)</f>
        <v>387625</v>
      </c>
      <c r="D20" s="1242">
        <f>SUM(C20/C15)*100-100</f>
        <v>14.394949948059292</v>
      </c>
      <c r="E20" s="1243">
        <f>SUM(E16:E19)</f>
        <v>261050</v>
      </c>
      <c r="F20" s="1243">
        <f>SUM(F16:F19)</f>
        <v>126575</v>
      </c>
      <c r="G20" s="1240"/>
    </row>
    <row r="21" spans="1:9" ht="12.2" customHeight="1">
      <c r="A21" s="431"/>
      <c r="B21" s="1098" t="s">
        <v>416</v>
      </c>
      <c r="C21" s="1244">
        <f>SUM(E21:G21)</f>
        <v>150356</v>
      </c>
      <c r="D21" s="1228">
        <f>SUM(C21/C19)*100-100</f>
        <v>115.14158570263425</v>
      </c>
      <c r="E21" s="1245">
        <f>C188</f>
        <v>106581</v>
      </c>
      <c r="F21" s="1226">
        <f>C245</f>
        <v>41970</v>
      </c>
      <c r="G21" s="1226">
        <f>C276</f>
        <v>1805</v>
      </c>
    </row>
    <row r="22" spans="1:9" ht="12.2" customHeight="1">
      <c r="A22" s="431"/>
      <c r="B22" s="1100" t="s">
        <v>211</v>
      </c>
      <c r="C22" s="1244">
        <f>SUM(E22:G22)</f>
        <v>460494</v>
      </c>
      <c r="D22" s="1228">
        <f>SUM(C22/C21)*100-100</f>
        <v>206.26912128548247</v>
      </c>
      <c r="E22" s="1246">
        <f t="shared" ref="E22:E24" si="6">C189</f>
        <v>407697</v>
      </c>
      <c r="F22" s="1226">
        <f t="shared" ref="F22:F24" si="7">C246</f>
        <v>42540</v>
      </c>
      <c r="G22" s="1246">
        <f t="shared" ref="G22:G24" si="8">C277</f>
        <v>10257</v>
      </c>
      <c r="I22" s="23"/>
    </row>
    <row r="23" spans="1:9" ht="12.2" customHeight="1">
      <c r="A23" s="431"/>
      <c r="B23" s="1100" t="s">
        <v>332</v>
      </c>
      <c r="C23" s="1244">
        <f>SUM(E23:G23)</f>
        <v>351448</v>
      </c>
      <c r="D23" s="1228">
        <f>SUM(C23/C22)*100-100</f>
        <v>-23.680221674983827</v>
      </c>
      <c r="E23" s="1226">
        <f t="shared" si="6"/>
        <v>195736</v>
      </c>
      <c r="F23" s="1226">
        <f t="shared" si="7"/>
        <v>68809</v>
      </c>
      <c r="G23" s="1226">
        <f t="shared" si="8"/>
        <v>86903</v>
      </c>
    </row>
    <row r="24" spans="1:9" ht="12.2" customHeight="1" thickBot="1">
      <c r="A24" s="431"/>
      <c r="B24" s="1100" t="s">
        <v>551</v>
      </c>
      <c r="C24" s="1244">
        <f>SUM(E24:G24)</f>
        <v>289137</v>
      </c>
      <c r="D24" s="1228">
        <f>SUM(C24/C23)*100-100</f>
        <v>-17.729792174091187</v>
      </c>
      <c r="E24" s="1247">
        <f t="shared" si="6"/>
        <v>216828</v>
      </c>
      <c r="F24" s="1226">
        <f t="shared" si="7"/>
        <v>21286</v>
      </c>
      <c r="G24" s="1246">
        <f t="shared" si="8"/>
        <v>51023</v>
      </c>
    </row>
    <row r="25" spans="1:9" ht="13.7" customHeight="1" thickBot="1">
      <c r="A25" s="431"/>
      <c r="B25" s="1101" t="s">
        <v>653</v>
      </c>
      <c r="C25" s="1248">
        <f>SUM(C21:C24)</f>
        <v>1251435</v>
      </c>
      <c r="D25" s="1231">
        <f>SUM(C25/C20)*100-100</f>
        <v>222.84682360528859</v>
      </c>
      <c r="E25" s="1249">
        <f>SUM(E21:E24)</f>
        <v>926842</v>
      </c>
      <c r="F25" s="1249">
        <f>SUM(F21:F24)</f>
        <v>174605</v>
      </c>
      <c r="G25" s="1249">
        <f>SUM(G21:G24)</f>
        <v>149988</v>
      </c>
    </row>
    <row r="26" spans="1:9" ht="12.2" customHeight="1">
      <c r="A26" s="431"/>
      <c r="B26" s="1100" t="s">
        <v>603</v>
      </c>
      <c r="C26" s="1224">
        <f>SUM(E26:G26)</f>
        <v>456601</v>
      </c>
      <c r="D26" s="1228">
        <f>SUM(C26/C24)*100-100</f>
        <v>57.918564555902549</v>
      </c>
      <c r="E26" s="1226">
        <f>C193</f>
        <v>332252</v>
      </c>
      <c r="F26" s="1226">
        <f>C250</f>
        <v>54028</v>
      </c>
      <c r="G26" s="1226">
        <f>C281</f>
        <v>70321</v>
      </c>
    </row>
    <row r="27" spans="1:9" ht="12.2" customHeight="1">
      <c r="A27" s="431"/>
      <c r="B27" s="1100" t="s">
        <v>641</v>
      </c>
      <c r="C27" s="1224">
        <f>SUM(E27:G27)</f>
        <v>378882</v>
      </c>
      <c r="D27" s="1228">
        <f>SUM(C27/C26)*100-100</f>
        <v>-17.021206699065488</v>
      </c>
      <c r="E27" s="1246">
        <f t="shared" ref="E27:E29" si="9">C194</f>
        <v>212176</v>
      </c>
      <c r="F27" s="1226">
        <f t="shared" ref="F27:F29" si="10">C251</f>
        <v>70767</v>
      </c>
      <c r="G27" s="1246">
        <f t="shared" ref="G27:G29" si="11">C282</f>
        <v>95939</v>
      </c>
    </row>
    <row r="28" spans="1:9" ht="12.2" customHeight="1">
      <c r="A28" s="431"/>
      <c r="B28" s="1100" t="s">
        <v>654</v>
      </c>
      <c r="C28" s="1224">
        <f>SUM(E28:G28)</f>
        <v>378953</v>
      </c>
      <c r="D28" s="1228">
        <f>SUM(C28/C27)*100-100</f>
        <v>1.8739343647894202E-2</v>
      </c>
      <c r="E28" s="1246">
        <f t="shared" si="9"/>
        <v>91041</v>
      </c>
      <c r="F28" s="1226">
        <f t="shared" si="10"/>
        <v>99753</v>
      </c>
      <c r="G28" s="1246">
        <f t="shared" si="11"/>
        <v>188159</v>
      </c>
    </row>
    <row r="29" spans="1:9" ht="12.2" customHeight="1" thickBot="1">
      <c r="A29" s="431"/>
      <c r="B29" s="1100" t="s">
        <v>655</v>
      </c>
      <c r="C29" s="1224">
        <f>SUM(E29:G29)</f>
        <v>225902</v>
      </c>
      <c r="D29" s="1228">
        <f>SUM(C29/C28)*100-100</f>
        <v>-40.387858124886201</v>
      </c>
      <c r="E29" s="1246">
        <f t="shared" si="9"/>
        <v>113694</v>
      </c>
      <c r="F29" s="1226">
        <f t="shared" si="10"/>
        <v>53505</v>
      </c>
      <c r="G29" s="1246">
        <f t="shared" si="11"/>
        <v>58703</v>
      </c>
    </row>
    <row r="30" spans="1:9" ht="13.7" customHeight="1" thickBot="1">
      <c r="A30" s="431"/>
      <c r="B30" s="1101" t="s">
        <v>656</v>
      </c>
      <c r="C30" s="1230">
        <f>SUM(C26:C29)</f>
        <v>1440338</v>
      </c>
      <c r="D30" s="1231">
        <f>SUM(C30/C25)*100-100</f>
        <v>15.094911042123641</v>
      </c>
      <c r="E30" s="1249">
        <f>SUM(E26:E29)</f>
        <v>749163</v>
      </c>
      <c r="F30" s="1249">
        <f>SUM(F26:F29)</f>
        <v>278053</v>
      </c>
      <c r="G30" s="1249">
        <f>SUM(G26:G29)</f>
        <v>413122</v>
      </c>
      <c r="I30" s="1526"/>
    </row>
    <row r="31" spans="1:9" ht="13.7" customHeight="1">
      <c r="A31" s="431"/>
      <c r="B31" s="1098" t="s">
        <v>705</v>
      </c>
      <c r="C31" s="1245">
        <f>SUM(E31:G31)</f>
        <v>466464</v>
      </c>
      <c r="D31" s="1225">
        <f>SUM(C31/C29)*100-100</f>
        <v>106.48953971191045</v>
      </c>
      <c r="E31" s="1552">
        <f>C198</f>
        <v>198828</v>
      </c>
      <c r="F31" s="1245">
        <f>C255</f>
        <v>148131</v>
      </c>
      <c r="G31" s="1245">
        <f>C286</f>
        <v>119505</v>
      </c>
      <c r="I31" s="1526"/>
    </row>
    <row r="32" spans="1:9" ht="13.7" customHeight="1">
      <c r="A32" s="431"/>
      <c r="B32" s="1100" t="s">
        <v>723</v>
      </c>
      <c r="C32" s="1226">
        <f>SUM(E32:G32)</f>
        <v>510743</v>
      </c>
      <c r="D32" s="1228">
        <f>SUM(C32/C31)*100-100</f>
        <v>9.4924795911367283</v>
      </c>
      <c r="E32" s="1236">
        <f t="shared" ref="E32:E34" si="12">C199</f>
        <v>114276</v>
      </c>
      <c r="F32" s="1226">
        <f t="shared" ref="F32:F34" si="13">C256</f>
        <v>281552</v>
      </c>
      <c r="G32" s="1226">
        <f t="shared" ref="G32:G34" si="14">C287</f>
        <v>114915</v>
      </c>
      <c r="I32" s="1526"/>
    </row>
    <row r="33" spans="1:10" ht="13.7" customHeight="1">
      <c r="A33" s="431"/>
      <c r="B33" s="1100" t="s">
        <v>724</v>
      </c>
      <c r="C33" s="1226">
        <f>SUM(E33:G33)</f>
        <v>323016</v>
      </c>
      <c r="D33" s="1228">
        <f>SUM(C33/C32)*100-100</f>
        <v>-36.755667723297236</v>
      </c>
      <c r="E33" s="1236">
        <f t="shared" si="12"/>
        <v>59428</v>
      </c>
      <c r="F33" s="1226">
        <f t="shared" si="13"/>
        <v>85591</v>
      </c>
      <c r="G33" s="1226">
        <f t="shared" si="14"/>
        <v>177997</v>
      </c>
      <c r="I33" s="1526"/>
      <c r="J33" s="440"/>
    </row>
    <row r="34" spans="1:10" ht="13.7" customHeight="1" thickBot="1">
      <c r="A34" s="431"/>
      <c r="B34" s="1100" t="s">
        <v>725</v>
      </c>
      <c r="C34" s="1226">
        <f>SUM(E34:G34)</f>
        <v>116676</v>
      </c>
      <c r="D34" s="1228">
        <f>SUM(C34/C33)*100-100</f>
        <v>-63.879188647002003</v>
      </c>
      <c r="E34" s="1236">
        <f t="shared" si="12"/>
        <v>36643</v>
      </c>
      <c r="F34" s="1226">
        <f t="shared" si="13"/>
        <v>65841</v>
      </c>
      <c r="G34" s="1226">
        <f t="shared" si="14"/>
        <v>14192</v>
      </c>
      <c r="I34" s="1526"/>
      <c r="J34" s="440"/>
    </row>
    <row r="35" spans="1:10" ht="13.7" customHeight="1" thickBot="1">
      <c r="A35" s="431"/>
      <c r="B35" s="1553" t="s">
        <v>739</v>
      </c>
      <c r="C35" s="2047">
        <f>SUM(C31:C34)</f>
        <v>1416899</v>
      </c>
      <c r="D35" s="2048">
        <f>SUM(C35/C30)*100-100</f>
        <v>-1.627326363672978</v>
      </c>
      <c r="E35" s="2049">
        <f>SUM(E31:E34)</f>
        <v>409175</v>
      </c>
      <c r="F35" s="2049">
        <f>SUM(F31:F34)</f>
        <v>581115</v>
      </c>
      <c r="G35" s="2049">
        <f>SUM(G31:G34)</f>
        <v>426609</v>
      </c>
      <c r="I35" s="1526"/>
      <c r="J35" s="440"/>
    </row>
    <row r="36" spans="1:10" ht="13.7" customHeight="1">
      <c r="A36" s="431"/>
      <c r="B36" s="1098" t="s">
        <v>746</v>
      </c>
      <c r="C36" s="1245">
        <f>SUM(E36:G36)</f>
        <v>632183</v>
      </c>
      <c r="D36" s="1225">
        <f>SUM(C36/C34)*100-100</f>
        <v>441.82779663341216</v>
      </c>
      <c r="E36" s="1552">
        <f>C203</f>
        <v>206674</v>
      </c>
      <c r="F36" s="1245">
        <f>C260</f>
        <v>289292</v>
      </c>
      <c r="G36" s="1245">
        <f>C291</f>
        <v>136217</v>
      </c>
      <c r="H36" s="440"/>
      <c r="I36" s="1526"/>
      <c r="J36" s="440"/>
    </row>
    <row r="37" spans="1:10" ht="13.7" customHeight="1">
      <c r="A37" s="431"/>
      <c r="B37" s="1100" t="s">
        <v>747</v>
      </c>
      <c r="C37" s="1226">
        <f>SUM(E37:G37)</f>
        <v>429262</v>
      </c>
      <c r="D37" s="1228">
        <f>SUM(C37/C36)*100-100</f>
        <v>-32.098458832331772</v>
      </c>
      <c r="E37" s="1236">
        <f t="shared" ref="E37:E39" si="15">C204</f>
        <v>130569</v>
      </c>
      <c r="F37" s="1226">
        <f t="shared" ref="F37:F39" si="16">C261</f>
        <v>179195</v>
      </c>
      <c r="G37" s="1226">
        <f t="shared" ref="G37:G39" si="17">C292</f>
        <v>119498</v>
      </c>
      <c r="H37" s="440"/>
      <c r="I37" s="1526"/>
      <c r="J37" s="440"/>
    </row>
    <row r="38" spans="1:10" ht="15" customHeight="1">
      <c r="A38" s="431"/>
      <c r="B38" s="1100" t="s">
        <v>748</v>
      </c>
      <c r="C38" s="1226">
        <f>SUM(E38:G38)</f>
        <v>293719</v>
      </c>
      <c r="D38" s="1228">
        <f>SUM(C38/C37*100-100)</f>
        <v>-31.575820827373491</v>
      </c>
      <c r="E38" s="1236">
        <f t="shared" si="15"/>
        <v>110486</v>
      </c>
      <c r="F38" s="1226">
        <f t="shared" si="16"/>
        <v>142531</v>
      </c>
      <c r="G38" s="1226">
        <f t="shared" si="17"/>
        <v>40702</v>
      </c>
      <c r="H38" s="440"/>
      <c r="I38" s="1526"/>
    </row>
    <row r="39" spans="1:10" ht="15" customHeight="1" thickBot="1">
      <c r="A39" s="431"/>
      <c r="B39" s="1100" t="s">
        <v>749</v>
      </c>
      <c r="C39" s="1226">
        <f>SUM(E39:G39)</f>
        <v>795392</v>
      </c>
      <c r="D39" s="1228">
        <f>SUM(C39/C38*100-100)</f>
        <v>170.80032275746549</v>
      </c>
      <c r="E39" s="1236">
        <f t="shared" si="15"/>
        <v>83842</v>
      </c>
      <c r="F39" s="1226">
        <f t="shared" si="16"/>
        <v>651564</v>
      </c>
      <c r="G39" s="1226">
        <f t="shared" si="17"/>
        <v>59986</v>
      </c>
      <c r="H39" s="440"/>
      <c r="I39" s="1526"/>
    </row>
    <row r="40" spans="1:10" ht="15" customHeight="1" thickBot="1">
      <c r="A40" s="431"/>
      <c r="B40" s="1553" t="s">
        <v>803</v>
      </c>
      <c r="C40" s="2047">
        <f>SUM(C36:C39)</f>
        <v>2150556</v>
      </c>
      <c r="D40" s="2048">
        <f>SUM(C40/C35)*100-100</f>
        <v>51.779061175143738</v>
      </c>
      <c r="E40" s="2049">
        <f>SUM(E36:E39)</f>
        <v>531571</v>
      </c>
      <c r="F40" s="2049">
        <f>SUM(F36:F39)</f>
        <v>1262582</v>
      </c>
      <c r="G40" s="2049">
        <f>SUM(G36:G39)</f>
        <v>356403</v>
      </c>
      <c r="H40" s="440"/>
      <c r="I40" s="1526"/>
    </row>
    <row r="41" spans="1:10" ht="15" customHeight="1">
      <c r="A41" s="431"/>
      <c r="B41" s="1098" t="s">
        <v>809</v>
      </c>
      <c r="C41" s="1245">
        <f>SUM(E41:G41)</f>
        <v>411646</v>
      </c>
      <c r="D41" s="1225"/>
      <c r="E41" s="1552">
        <f>C208</f>
        <v>272778</v>
      </c>
      <c r="F41" s="1245">
        <f>C265</f>
        <v>125427</v>
      </c>
      <c r="G41" s="1245">
        <f>C296</f>
        <v>13441</v>
      </c>
      <c r="H41" s="440"/>
      <c r="I41" s="1526"/>
    </row>
    <row r="42" spans="1:10" ht="15" customHeight="1">
      <c r="A42" s="431"/>
      <c r="B42" s="1100" t="s">
        <v>817</v>
      </c>
      <c r="C42" s="1226">
        <f>SUM(E42:G42)</f>
        <v>257005</v>
      </c>
      <c r="D42" s="1228"/>
      <c r="E42" s="1236">
        <f t="shared" ref="E42:E44" si="18">C209</f>
        <v>112122</v>
      </c>
      <c r="F42" s="1226">
        <f t="shared" ref="F42:F44" si="19">C266</f>
        <v>54934</v>
      </c>
      <c r="G42" s="1226">
        <f t="shared" ref="G42:G44" si="20">C297</f>
        <v>89949</v>
      </c>
      <c r="H42" s="440"/>
      <c r="I42" s="1526"/>
    </row>
    <row r="43" spans="1:10" ht="15" customHeight="1">
      <c r="A43" s="431"/>
      <c r="B43" s="1100" t="s">
        <v>797</v>
      </c>
      <c r="C43" s="1226">
        <f>SUM(E43:G43)</f>
        <v>0</v>
      </c>
      <c r="D43" s="1228"/>
      <c r="E43" s="1236">
        <f t="shared" si="18"/>
        <v>0</v>
      </c>
      <c r="F43" s="1226">
        <f t="shared" si="19"/>
        <v>0</v>
      </c>
      <c r="G43" s="1226">
        <f t="shared" si="20"/>
        <v>0</v>
      </c>
      <c r="H43" s="440"/>
      <c r="I43" s="1526"/>
    </row>
    <row r="44" spans="1:10" ht="15" customHeight="1" thickBot="1">
      <c r="A44" s="431"/>
      <c r="B44" s="1100" t="s">
        <v>818</v>
      </c>
      <c r="C44" s="1226">
        <f>SUM(E44:G44)</f>
        <v>0</v>
      </c>
      <c r="D44" s="1228"/>
      <c r="E44" s="1236">
        <f t="shared" si="18"/>
        <v>0</v>
      </c>
      <c r="F44" s="1226">
        <f t="shared" si="19"/>
        <v>0</v>
      </c>
      <c r="G44" s="1226">
        <f t="shared" si="20"/>
        <v>0</v>
      </c>
      <c r="H44" s="440"/>
      <c r="I44" s="1526"/>
    </row>
    <row r="45" spans="1:10" ht="15" customHeight="1" thickBot="1">
      <c r="A45" s="431"/>
      <c r="B45" s="1553" t="s">
        <v>827</v>
      </c>
      <c r="C45" s="2047">
        <f>SUM(C41:C44)</f>
        <v>668651</v>
      </c>
      <c r="D45" s="2048"/>
      <c r="E45" s="2049">
        <f>SUM(E41:E44)</f>
        <v>384900</v>
      </c>
      <c r="F45" s="2049">
        <f>SUM(F41:F44)</f>
        <v>180361</v>
      </c>
      <c r="G45" s="2049">
        <f>SUM(G41:G44)</f>
        <v>103390</v>
      </c>
      <c r="H45" s="440"/>
      <c r="I45" s="1526"/>
    </row>
    <row r="46" spans="1:10" ht="3.6" customHeight="1" thickBot="1">
      <c r="A46" s="431"/>
      <c r="B46" s="2050"/>
      <c r="C46" s="2051"/>
      <c r="D46" s="2052"/>
      <c r="E46" s="2051"/>
      <c r="F46" s="2051"/>
      <c r="G46" s="2053"/>
      <c r="H46" s="440"/>
      <c r="I46" s="1526"/>
    </row>
    <row r="47" spans="1:10" ht="12.2" customHeight="1">
      <c r="A47" s="431"/>
      <c r="B47" s="1105" t="s">
        <v>354</v>
      </c>
      <c r="C47" s="206"/>
      <c r="D47" s="206"/>
    </row>
    <row r="48" spans="1:10" ht="21.2" customHeight="1">
      <c r="A48" s="431"/>
      <c r="C48" s="206"/>
      <c r="D48" s="206"/>
    </row>
    <row r="49" spans="1:15" ht="12.2" customHeight="1">
      <c r="A49" s="431"/>
      <c r="C49" s="206"/>
      <c r="D49" s="206"/>
    </row>
    <row r="50" spans="1:15" ht="12.2" customHeight="1">
      <c r="A50" s="431"/>
      <c r="C50" s="206"/>
      <c r="D50" s="206"/>
    </row>
    <row r="51" spans="1:15" ht="12.2" customHeight="1">
      <c r="A51" s="431"/>
      <c r="C51" s="206"/>
      <c r="D51" s="206"/>
      <c r="N51" s="1206" t="s">
        <v>416</v>
      </c>
      <c r="O51" s="1244">
        <f>C21</f>
        <v>150356</v>
      </c>
    </row>
    <row r="52" spans="1:15" ht="12.2" customHeight="1">
      <c r="A52" s="431"/>
      <c r="C52" s="206"/>
      <c r="D52" s="206"/>
      <c r="N52" s="1206" t="s">
        <v>211</v>
      </c>
      <c r="O52" s="1244">
        <f t="shared" ref="O52:O54" si="21">C22</f>
        <v>460494</v>
      </c>
    </row>
    <row r="53" spans="1:15" ht="12.2" customHeight="1">
      <c r="A53" s="431"/>
      <c r="C53" s="206"/>
      <c r="D53" s="206"/>
      <c r="N53" s="1206" t="s">
        <v>332</v>
      </c>
      <c r="O53" s="1244">
        <f t="shared" si="21"/>
        <v>351448</v>
      </c>
    </row>
    <row r="54" spans="1:15" ht="12.2" customHeight="1">
      <c r="A54" s="431"/>
      <c r="C54" s="206"/>
      <c r="D54" s="206"/>
      <c r="N54" s="1206" t="s">
        <v>551</v>
      </c>
      <c r="O54" s="1244">
        <f t="shared" si="21"/>
        <v>289137</v>
      </c>
    </row>
    <row r="55" spans="1:15" ht="12.2" customHeight="1">
      <c r="A55" s="431"/>
      <c r="C55" s="206"/>
      <c r="D55" s="206"/>
      <c r="N55" s="1206" t="s">
        <v>603</v>
      </c>
      <c r="O55" s="1244">
        <f>C26</f>
        <v>456601</v>
      </c>
    </row>
    <row r="56" spans="1:15" ht="12.2" customHeight="1">
      <c r="A56" s="431"/>
      <c r="C56" s="206"/>
      <c r="D56" s="206"/>
      <c r="N56" s="1206" t="s">
        <v>641</v>
      </c>
      <c r="O56" s="1244">
        <f t="shared" ref="O56:O58" si="22">C27</f>
        <v>378882</v>
      </c>
    </row>
    <row r="57" spans="1:15" ht="12.2" customHeight="1">
      <c r="A57" s="431"/>
      <c r="C57" s="206"/>
      <c r="D57" s="206"/>
      <c r="N57" s="1206" t="s">
        <v>654</v>
      </c>
      <c r="O57" s="1244">
        <f t="shared" si="22"/>
        <v>378953</v>
      </c>
    </row>
    <row r="58" spans="1:15" ht="12.2" customHeight="1">
      <c r="A58" s="431"/>
      <c r="C58" s="206"/>
      <c r="D58" s="206"/>
      <c r="N58" s="1206" t="s">
        <v>655</v>
      </c>
      <c r="O58" s="1244">
        <f t="shared" si="22"/>
        <v>225902</v>
      </c>
    </row>
    <row r="59" spans="1:15" ht="12.2" customHeight="1">
      <c r="A59" s="431"/>
      <c r="C59" s="206"/>
      <c r="D59" s="206"/>
      <c r="N59" s="1206" t="s">
        <v>705</v>
      </c>
      <c r="O59" s="1244">
        <f>C31</f>
        <v>466464</v>
      </c>
    </row>
    <row r="60" spans="1:15" ht="12.2" customHeight="1">
      <c r="A60" s="431"/>
      <c r="C60" s="206"/>
      <c r="D60" s="206"/>
      <c r="N60" s="1206" t="s">
        <v>723</v>
      </c>
      <c r="O60" s="1244">
        <f t="shared" ref="O60:O62" si="23">C32</f>
        <v>510743</v>
      </c>
    </row>
    <row r="61" spans="1:15" ht="12.2" customHeight="1">
      <c r="A61" s="431"/>
      <c r="C61" s="206"/>
      <c r="D61" s="206"/>
      <c r="N61" s="1206" t="s">
        <v>724</v>
      </c>
      <c r="O61" s="1244">
        <f t="shared" si="23"/>
        <v>323016</v>
      </c>
    </row>
    <row r="62" spans="1:15" ht="12.2" customHeight="1" thickBot="1">
      <c r="A62" s="431"/>
      <c r="C62" s="206"/>
      <c r="D62" s="206"/>
      <c r="N62" s="1100" t="s">
        <v>725</v>
      </c>
      <c r="O62" s="1244">
        <f t="shared" si="23"/>
        <v>116676</v>
      </c>
    </row>
    <row r="63" spans="1:15" ht="12.2" customHeight="1" thickBot="1">
      <c r="A63" s="431"/>
      <c r="C63" s="206"/>
      <c r="D63" s="206"/>
      <c r="N63" s="1206" t="s">
        <v>746</v>
      </c>
      <c r="O63" s="1245">
        <f>C36</f>
        <v>632183</v>
      </c>
    </row>
    <row r="64" spans="1:15" ht="12.2" customHeight="1" thickBot="1">
      <c r="A64" s="431"/>
      <c r="C64" s="206"/>
      <c r="D64" s="206"/>
      <c r="N64" s="1206" t="s">
        <v>747</v>
      </c>
      <c r="O64" s="1245">
        <f t="shared" ref="O64:O66" si="24">C37</f>
        <v>429262</v>
      </c>
    </row>
    <row r="65" spans="1:15" ht="12.2" customHeight="1" thickBot="1">
      <c r="A65" s="431"/>
      <c r="C65" s="206"/>
      <c r="D65" s="206"/>
      <c r="N65" s="1206" t="s">
        <v>748</v>
      </c>
      <c r="O65" s="1245">
        <f t="shared" si="24"/>
        <v>293719</v>
      </c>
    </row>
    <row r="66" spans="1:15" ht="12.2" customHeight="1">
      <c r="A66" s="431"/>
      <c r="C66" s="206"/>
      <c r="D66" s="206"/>
      <c r="N66" s="1100" t="s">
        <v>749</v>
      </c>
      <c r="O66" s="1245">
        <f t="shared" si="24"/>
        <v>795392</v>
      </c>
    </row>
    <row r="67" spans="1:15" ht="12.2" customHeight="1">
      <c r="A67" s="431"/>
      <c r="C67" s="206"/>
      <c r="D67" s="206"/>
      <c r="N67" s="1206" t="s">
        <v>809</v>
      </c>
      <c r="O67" s="216">
        <f>C41</f>
        <v>411646</v>
      </c>
    </row>
    <row r="68" spans="1:15" ht="12.2" customHeight="1">
      <c r="A68" s="431"/>
      <c r="C68" s="206"/>
      <c r="D68" s="206"/>
      <c r="N68" s="1206" t="s">
        <v>817</v>
      </c>
      <c r="O68" s="216">
        <f t="shared" ref="O68:O70" si="25">C42</f>
        <v>257005</v>
      </c>
    </row>
    <row r="69" spans="1:15" ht="12.2" customHeight="1">
      <c r="A69" s="431"/>
      <c r="C69" s="206"/>
      <c r="D69" s="206"/>
      <c r="N69" s="1206" t="s">
        <v>797</v>
      </c>
      <c r="O69" s="216">
        <f t="shared" si="25"/>
        <v>0</v>
      </c>
    </row>
    <row r="70" spans="1:15" ht="12.2" customHeight="1">
      <c r="A70" s="431"/>
      <c r="C70" s="206"/>
      <c r="D70" s="206"/>
      <c r="N70" s="1100" t="s">
        <v>818</v>
      </c>
      <c r="O70" s="216">
        <f t="shared" si="25"/>
        <v>0</v>
      </c>
    </row>
    <row r="71" spans="1:15" ht="12.2" customHeight="1">
      <c r="A71" s="431"/>
      <c r="C71" s="206"/>
      <c r="D71" s="206"/>
      <c r="N71" s="1693"/>
    </row>
    <row r="72" spans="1:15" ht="12.2" customHeight="1" thickBot="1">
      <c r="A72" s="431"/>
      <c r="C72" s="206"/>
      <c r="D72" s="206"/>
    </row>
    <row r="73" spans="1:15" s="1115" customFormat="1" ht="13.7" customHeight="1">
      <c r="A73" s="211" t="s">
        <v>53</v>
      </c>
      <c r="B73" s="5035" t="s">
        <v>658</v>
      </c>
      <c r="C73" s="5036"/>
      <c r="D73" s="5036"/>
      <c r="E73" s="5036"/>
      <c r="F73" s="5036"/>
      <c r="G73" s="5036"/>
      <c r="H73" s="5037"/>
      <c r="I73" s="2193"/>
      <c r="J73" s="2193"/>
      <c r="K73" s="2193"/>
    </row>
    <row r="74" spans="1:15" s="1115" customFormat="1" ht="13.7" customHeight="1" thickBot="1">
      <c r="A74" s="1116"/>
      <c r="B74" s="5038"/>
      <c r="C74" s="5039"/>
      <c r="D74" s="5039"/>
      <c r="E74" s="5039"/>
      <c r="F74" s="5039"/>
      <c r="G74" s="5039"/>
      <c r="H74" s="5040"/>
      <c r="I74" s="1148"/>
      <c r="J74" s="1148"/>
      <c r="K74" s="1148"/>
      <c r="L74" s="1150"/>
    </row>
    <row r="75" spans="1:15" s="1115" customFormat="1" ht="14.25" customHeight="1" thickBot="1">
      <c r="B75" s="1123"/>
      <c r="C75" s="5048" t="s">
        <v>830</v>
      </c>
      <c r="D75" s="5029" t="s">
        <v>659</v>
      </c>
      <c r="E75" s="5030"/>
      <c r="F75" s="5030"/>
      <c r="G75" s="5030"/>
      <c r="H75" s="5049"/>
      <c r="I75" s="5020"/>
      <c r="J75" s="5021"/>
      <c r="K75" s="5021"/>
      <c r="L75" s="1151"/>
      <c r="M75" s="1104"/>
    </row>
    <row r="76" spans="1:15" s="1115" customFormat="1" ht="24.75" customHeight="1" thickBot="1">
      <c r="B76" s="1124"/>
      <c r="C76" s="5024"/>
      <c r="D76" s="1264" t="s">
        <v>662</v>
      </c>
      <c r="E76" s="1570" t="s">
        <v>351</v>
      </c>
      <c r="F76" s="1570" t="s">
        <v>663</v>
      </c>
      <c r="G76" s="1573" t="s">
        <v>828</v>
      </c>
      <c r="H76" s="1571" t="s">
        <v>665</v>
      </c>
      <c r="I76" s="1152"/>
      <c r="J76" s="1152"/>
      <c r="K76" s="1153"/>
      <c r="L76" s="1151"/>
      <c r="M76" s="1104"/>
    </row>
    <row r="77" spans="1:15" s="1115" customFormat="1" ht="10.5" customHeight="1">
      <c r="B77" s="1100" t="s">
        <v>128</v>
      </c>
      <c r="C77" s="1138">
        <f>SUM(D77:H77)</f>
        <v>32588</v>
      </c>
      <c r="D77" s="1109">
        <f>SUM(D173,D230)</f>
        <v>19106</v>
      </c>
      <c r="E77" s="1108">
        <f>SUM(E173,E230)</f>
        <v>13482</v>
      </c>
      <c r="F77" s="1108">
        <f>SUM(F173,F230)</f>
        <v>0</v>
      </c>
      <c r="G77" s="1099">
        <v>0</v>
      </c>
      <c r="H77" s="1127">
        <v>0</v>
      </c>
      <c r="I77" s="1154"/>
      <c r="J77" s="1154"/>
      <c r="K77" s="715"/>
      <c r="L77" s="1155"/>
      <c r="M77" s="1104"/>
    </row>
    <row r="78" spans="1:15" s="1115" customFormat="1" ht="10.5" customHeight="1">
      <c r="B78" s="1100" t="s">
        <v>129</v>
      </c>
      <c r="C78" s="1138">
        <f t="shared" ref="C78:C80" si="26">SUM(D78:H78)</f>
        <v>289501</v>
      </c>
      <c r="D78" s="1109">
        <f t="shared" ref="D78:F80" si="27">SUM(D174,D231)</f>
        <v>45174</v>
      </c>
      <c r="E78" s="1108">
        <f t="shared" si="27"/>
        <v>244327</v>
      </c>
      <c r="F78" s="1108">
        <f t="shared" si="27"/>
        <v>0</v>
      </c>
      <c r="G78" s="1099">
        <v>0</v>
      </c>
      <c r="H78" s="1127">
        <v>0</v>
      </c>
      <c r="I78" s="1154"/>
      <c r="J78" s="1154"/>
      <c r="K78" s="715"/>
      <c r="L78" s="1155"/>
      <c r="M78" s="1104"/>
    </row>
    <row r="79" spans="1:15" s="1115" customFormat="1" ht="10.5" customHeight="1">
      <c r="B79" s="1100" t="s">
        <v>130</v>
      </c>
      <c r="C79" s="1138">
        <f t="shared" si="26"/>
        <v>50939</v>
      </c>
      <c r="D79" s="1109">
        <f t="shared" si="27"/>
        <v>27972</v>
      </c>
      <c r="E79" s="1108">
        <f t="shared" si="27"/>
        <v>22967</v>
      </c>
      <c r="F79" s="1108">
        <f t="shared" si="27"/>
        <v>0</v>
      </c>
      <c r="G79" s="1099">
        <v>0</v>
      </c>
      <c r="H79" s="1127">
        <v>0</v>
      </c>
      <c r="I79" s="1154"/>
      <c r="J79" s="1154"/>
      <c r="K79" s="715"/>
      <c r="L79" s="1155"/>
      <c r="M79" s="1104"/>
    </row>
    <row r="80" spans="1:15" s="1115" customFormat="1" ht="10.5" customHeight="1" thickBot="1">
      <c r="B80" s="1100" t="s">
        <v>405</v>
      </c>
      <c r="C80" s="1139">
        <f t="shared" si="26"/>
        <v>41836</v>
      </c>
      <c r="D80" s="1109">
        <f t="shared" si="27"/>
        <v>23908</v>
      </c>
      <c r="E80" s="1108">
        <f t="shared" si="27"/>
        <v>17928</v>
      </c>
      <c r="F80" s="1108">
        <f t="shared" si="27"/>
        <v>0</v>
      </c>
      <c r="G80" s="1129">
        <v>0</v>
      </c>
      <c r="H80" s="1131">
        <v>0</v>
      </c>
      <c r="I80" s="1154"/>
      <c r="J80" s="1154"/>
      <c r="K80" s="715"/>
      <c r="L80" s="1155"/>
      <c r="M80" s="1104"/>
    </row>
    <row r="81" spans="2:18" s="1115" customFormat="1" ht="12.75" customHeight="1" thickBot="1">
      <c r="B81" s="1101" t="s">
        <v>650</v>
      </c>
      <c r="C81" s="1140">
        <f>SUM(D81:H81)</f>
        <v>414864</v>
      </c>
      <c r="D81" s="1114">
        <f>SUM(D77:D80)</f>
        <v>116160</v>
      </c>
      <c r="E81" s="1111">
        <f t="shared" ref="E81:H81" si="28">SUM(E77:E80)</f>
        <v>298704</v>
      </c>
      <c r="F81" s="1111">
        <f>SUM(F77:F80)</f>
        <v>0</v>
      </c>
      <c r="G81" s="1574">
        <f t="shared" si="28"/>
        <v>0</v>
      </c>
      <c r="H81" s="1572">
        <f t="shared" si="28"/>
        <v>0</v>
      </c>
      <c r="I81" s="1156"/>
      <c r="J81" s="1156"/>
      <c r="K81" s="715"/>
      <c r="L81" s="1155"/>
      <c r="M81" s="1104"/>
    </row>
    <row r="82" spans="2:18" s="1115" customFormat="1" ht="9.75" customHeight="1">
      <c r="B82" s="1100" t="s">
        <v>425</v>
      </c>
      <c r="C82" s="1138">
        <f t="shared" ref="C82:C116" si="29">SUM(D82:H82)</f>
        <v>60085</v>
      </c>
      <c r="D82" s="1109">
        <f>SUM(D178,D235)</f>
        <v>45877</v>
      </c>
      <c r="E82" s="1108">
        <f>SUM(E178,E235)</f>
        <v>14208</v>
      </c>
      <c r="F82" s="1108">
        <f>SUM(F178,F235)</f>
        <v>0</v>
      </c>
      <c r="G82" s="1099">
        <v>0</v>
      </c>
      <c r="H82" s="1127">
        <v>0</v>
      </c>
      <c r="I82" s="1154"/>
      <c r="J82" s="1154"/>
      <c r="K82" s="715"/>
      <c r="L82" s="1155"/>
      <c r="M82" s="1104"/>
    </row>
    <row r="83" spans="2:18" s="1115" customFormat="1" ht="9.75" customHeight="1">
      <c r="B83" s="1100" t="s">
        <v>575</v>
      </c>
      <c r="C83" s="1138">
        <f t="shared" si="29"/>
        <v>148258</v>
      </c>
      <c r="D83" s="1110">
        <f t="shared" ref="D83:F83" si="30">SUM(D179,D236)</f>
        <v>41006</v>
      </c>
      <c r="E83" s="1567">
        <f t="shared" si="30"/>
        <v>107252</v>
      </c>
      <c r="F83" s="1567">
        <f t="shared" si="30"/>
        <v>0</v>
      </c>
      <c r="G83" s="1099">
        <v>0</v>
      </c>
      <c r="H83" s="1127">
        <v>0</v>
      </c>
      <c r="I83" s="1154"/>
      <c r="J83" s="1154"/>
      <c r="K83" s="715"/>
      <c r="L83" s="1155"/>
      <c r="M83" s="1104"/>
    </row>
    <row r="84" spans="2:18" s="1115" customFormat="1" ht="9.75" customHeight="1">
      <c r="B84" s="1100" t="s">
        <v>426</v>
      </c>
      <c r="C84" s="1138">
        <f t="shared" si="29"/>
        <v>24508</v>
      </c>
      <c r="D84" s="1110">
        <f t="shared" ref="D84:F84" si="31">SUM(D180,D237)</f>
        <v>24508</v>
      </c>
      <c r="E84" s="1567">
        <f t="shared" si="31"/>
        <v>0</v>
      </c>
      <c r="F84" s="1567">
        <f t="shared" si="31"/>
        <v>0</v>
      </c>
      <c r="G84" s="1099">
        <v>0</v>
      </c>
      <c r="H84" s="1127">
        <v>0</v>
      </c>
      <c r="I84" s="1154"/>
      <c r="J84" s="1154"/>
      <c r="K84" s="715"/>
      <c r="L84" s="1155"/>
      <c r="M84" s="1104"/>
    </row>
    <row r="85" spans="2:18" s="1115" customFormat="1" ht="9.75" customHeight="1" thickBot="1">
      <c r="B85" s="1100" t="s">
        <v>479</v>
      </c>
      <c r="C85" s="1139">
        <f t="shared" si="29"/>
        <v>105997</v>
      </c>
      <c r="D85" s="1110">
        <f t="shared" ref="D85:F85" si="32">SUM(D181,D238)</f>
        <v>82298</v>
      </c>
      <c r="E85" s="1568">
        <f t="shared" si="32"/>
        <v>23699</v>
      </c>
      <c r="F85" s="1568">
        <f t="shared" si="32"/>
        <v>0</v>
      </c>
      <c r="G85" s="1129">
        <v>0</v>
      </c>
      <c r="H85" s="1131">
        <v>0</v>
      </c>
      <c r="I85" s="1154"/>
      <c r="J85" s="1154"/>
      <c r="K85" s="715"/>
      <c r="L85" s="1155"/>
      <c r="M85" s="1104"/>
    </row>
    <row r="86" spans="2:18" s="1115" customFormat="1" ht="12.75" customHeight="1" thickBot="1">
      <c r="B86" s="1101" t="s">
        <v>651</v>
      </c>
      <c r="C86" s="1140">
        <f t="shared" si="29"/>
        <v>338848</v>
      </c>
      <c r="D86" s="1114">
        <f>SUM(D82:D85)</f>
        <v>193689</v>
      </c>
      <c r="E86" s="1111">
        <f>SUM(E82:E85)</f>
        <v>145159</v>
      </c>
      <c r="F86" s="1111">
        <f>SUM(F82:F85)</f>
        <v>0</v>
      </c>
      <c r="G86" s="1574">
        <f t="shared" ref="G86:H86" si="33">SUM(G82:G85)</f>
        <v>0</v>
      </c>
      <c r="H86" s="1572">
        <f t="shared" si="33"/>
        <v>0</v>
      </c>
      <c r="I86" s="1156"/>
      <c r="J86" s="1156"/>
      <c r="K86" s="715"/>
      <c r="L86" s="1155"/>
      <c r="M86" s="1104"/>
    </row>
    <row r="87" spans="2:18" s="1115" customFormat="1" ht="11.25" customHeight="1">
      <c r="B87" s="1100" t="s">
        <v>526</v>
      </c>
      <c r="C87" s="1138">
        <f t="shared" si="29"/>
        <v>30880</v>
      </c>
      <c r="D87" s="1109">
        <f>SUM(D183,D240)</f>
        <v>30880</v>
      </c>
      <c r="E87" s="1108">
        <f>SUM(E183,E240)</f>
        <v>0</v>
      </c>
      <c r="F87" s="1108">
        <f>SUM(F183,F240)</f>
        <v>0</v>
      </c>
      <c r="G87" s="1099">
        <v>0</v>
      </c>
      <c r="H87" s="1127">
        <v>0</v>
      </c>
      <c r="I87" s="1154"/>
      <c r="J87" s="1154"/>
      <c r="K87" s="715"/>
      <c r="L87" s="1155"/>
      <c r="M87" s="1104"/>
    </row>
    <row r="88" spans="2:18" s="1115" customFormat="1" ht="11.25" customHeight="1">
      <c r="B88" s="1100" t="s">
        <v>484</v>
      </c>
      <c r="C88" s="1138">
        <f t="shared" si="29"/>
        <v>210905</v>
      </c>
      <c r="D88" s="1110">
        <f t="shared" ref="D88:F88" si="34">SUM(D184,D241)</f>
        <v>41007</v>
      </c>
      <c r="E88" s="1567">
        <f t="shared" si="34"/>
        <v>169898</v>
      </c>
      <c r="F88" s="1567">
        <f t="shared" si="34"/>
        <v>0</v>
      </c>
      <c r="G88" s="1099">
        <v>0</v>
      </c>
      <c r="H88" s="1127">
        <v>0</v>
      </c>
      <c r="I88" s="1154"/>
      <c r="J88" s="1154"/>
      <c r="K88" s="715"/>
      <c r="L88" s="1155"/>
      <c r="M88" s="1104"/>
    </row>
    <row r="89" spans="2:18" s="1115" customFormat="1" ht="11.25" customHeight="1">
      <c r="B89" s="1100" t="s">
        <v>498</v>
      </c>
      <c r="C89" s="1138">
        <f t="shared" si="29"/>
        <v>75953</v>
      </c>
      <c r="D89" s="1110">
        <f t="shared" ref="D89:F89" si="35">SUM(D185,D242)</f>
        <v>49532</v>
      </c>
      <c r="E89" s="1567">
        <f t="shared" si="35"/>
        <v>26421</v>
      </c>
      <c r="F89" s="1567">
        <f t="shared" si="35"/>
        <v>0</v>
      </c>
      <c r="G89" s="1099">
        <v>0</v>
      </c>
      <c r="H89" s="1127">
        <v>0</v>
      </c>
      <c r="I89" s="1154"/>
      <c r="J89" s="1154"/>
      <c r="K89" s="715"/>
      <c r="L89" s="1155"/>
      <c r="M89" s="1104"/>
    </row>
    <row r="90" spans="2:18" s="1115" customFormat="1" ht="11.25" customHeight="1" thickBot="1">
      <c r="B90" s="1100" t="s">
        <v>428</v>
      </c>
      <c r="C90" s="1139">
        <f t="shared" si="29"/>
        <v>69887</v>
      </c>
      <c r="D90" s="1110">
        <f t="shared" ref="D90:F90" si="36">SUM(D186,D243)</f>
        <v>62339</v>
      </c>
      <c r="E90" s="1568">
        <f t="shared" si="36"/>
        <v>7548</v>
      </c>
      <c r="F90" s="1568">
        <f t="shared" si="36"/>
        <v>0</v>
      </c>
      <c r="G90" s="1129">
        <v>0</v>
      </c>
      <c r="H90" s="1131">
        <v>0</v>
      </c>
      <c r="I90" s="1154"/>
      <c r="J90" s="1154"/>
      <c r="K90" s="715"/>
      <c r="L90" s="1155"/>
      <c r="M90" s="1104"/>
    </row>
    <row r="91" spans="2:18" s="1115" customFormat="1" ht="12.75" customHeight="1" thickBot="1">
      <c r="B91" s="1101" t="s">
        <v>652</v>
      </c>
      <c r="C91" s="1140">
        <f t="shared" si="29"/>
        <v>387625</v>
      </c>
      <c r="D91" s="1114">
        <f>SUM(D87:D90)</f>
        <v>183758</v>
      </c>
      <c r="E91" s="1111">
        <f t="shared" ref="E91:H91" si="37">SUM(E87:E90)</f>
        <v>203867</v>
      </c>
      <c r="F91" s="1111">
        <f>SUM(F87:F90)</f>
        <v>0</v>
      </c>
      <c r="G91" s="1574">
        <f t="shared" si="37"/>
        <v>0</v>
      </c>
      <c r="H91" s="1572">
        <f t="shared" si="37"/>
        <v>0</v>
      </c>
      <c r="I91" s="1156"/>
      <c r="J91" s="1156"/>
      <c r="K91" s="715"/>
      <c r="L91" s="1155"/>
      <c r="M91" s="1104"/>
    </row>
    <row r="92" spans="2:18" s="1115" customFormat="1" ht="11.25" customHeight="1">
      <c r="B92" s="1098" t="s">
        <v>416</v>
      </c>
      <c r="C92" s="1141">
        <f t="shared" si="29"/>
        <v>150356</v>
      </c>
      <c r="D92" s="1109">
        <f>SUM(D188,D245,D276)</f>
        <v>102207</v>
      </c>
      <c r="E92" s="1108">
        <f>SUM(E188,E245,E276)</f>
        <v>46344</v>
      </c>
      <c r="F92" s="1108">
        <f>SUM(F188,F245,F276)</f>
        <v>0</v>
      </c>
      <c r="G92" s="1099">
        <f>SUM(G276)</f>
        <v>1805</v>
      </c>
      <c r="H92" s="1127">
        <f>SUM(H276)</f>
        <v>0</v>
      </c>
      <c r="I92" s="715"/>
      <c r="J92" s="715"/>
      <c r="K92" s="715"/>
      <c r="L92" s="1155"/>
      <c r="M92" s="1104"/>
    </row>
    <row r="93" spans="2:18" s="1115" customFormat="1" ht="11.25" customHeight="1">
      <c r="B93" s="1100" t="s">
        <v>211</v>
      </c>
      <c r="C93" s="1141">
        <f t="shared" si="29"/>
        <v>460494</v>
      </c>
      <c r="D93" s="1784">
        <f t="shared" ref="D93:F93" si="38">SUM(D189,D246,D277)</f>
        <v>228895</v>
      </c>
      <c r="E93" s="1099">
        <f t="shared" si="38"/>
        <v>221438</v>
      </c>
      <c r="F93" s="1099">
        <f t="shared" si="38"/>
        <v>0</v>
      </c>
      <c r="G93" s="1099">
        <f t="shared" ref="G93:H93" si="39">SUM(G277)</f>
        <v>10161</v>
      </c>
      <c r="H93" s="1127">
        <f t="shared" si="39"/>
        <v>0</v>
      </c>
      <c r="I93" s="715"/>
      <c r="J93" s="715"/>
      <c r="K93" s="715"/>
      <c r="L93" s="1155"/>
      <c r="M93" s="1104"/>
    </row>
    <row r="94" spans="2:18" s="1115" customFormat="1" ht="11.25" customHeight="1">
      <c r="B94" s="1100" t="s">
        <v>332</v>
      </c>
      <c r="C94" s="1141">
        <f t="shared" si="29"/>
        <v>351448</v>
      </c>
      <c r="D94" s="1784">
        <f t="shared" ref="D94:F94" si="40">SUM(D190,D247,D278)</f>
        <v>314603</v>
      </c>
      <c r="E94" s="1099">
        <f t="shared" si="40"/>
        <v>19757</v>
      </c>
      <c r="F94" s="1099">
        <f t="shared" si="40"/>
        <v>909</v>
      </c>
      <c r="G94" s="1099">
        <f t="shared" ref="G94:H94" si="41">SUM(G278)</f>
        <v>16179</v>
      </c>
      <c r="H94" s="1127">
        <f t="shared" si="41"/>
        <v>0</v>
      </c>
      <c r="I94" s="715"/>
      <c r="J94" s="715"/>
      <c r="K94" s="715"/>
      <c r="L94" s="715"/>
      <c r="M94" s="715"/>
      <c r="N94" s="715"/>
      <c r="O94" s="715"/>
      <c r="P94" s="715"/>
      <c r="Q94" s="715"/>
      <c r="R94" s="715"/>
    </row>
    <row r="95" spans="2:18" s="1119" customFormat="1" ht="11.25" customHeight="1" thickBot="1">
      <c r="B95" s="1100" t="s">
        <v>551</v>
      </c>
      <c r="C95" s="1142">
        <f t="shared" si="29"/>
        <v>289137</v>
      </c>
      <c r="D95" s="1136">
        <f t="shared" ref="D95:F95" si="42">SUM(D191,D248,D279)</f>
        <v>225877</v>
      </c>
      <c r="E95" s="1129">
        <f t="shared" si="42"/>
        <v>18034</v>
      </c>
      <c r="F95" s="1129">
        <f t="shared" si="42"/>
        <v>2263</v>
      </c>
      <c r="G95" s="1129">
        <f t="shared" ref="G95:H95" si="43">SUM(G279)</f>
        <v>42963</v>
      </c>
      <c r="H95" s="1131">
        <f t="shared" si="43"/>
        <v>0</v>
      </c>
      <c r="I95" s="715"/>
      <c r="J95" s="715"/>
      <c r="K95" s="715"/>
      <c r="L95" s="1155"/>
      <c r="M95" s="1132"/>
    </row>
    <row r="96" spans="2:18" s="1120" customFormat="1" ht="12.75" customHeight="1" thickBot="1">
      <c r="B96" s="1101" t="s">
        <v>653</v>
      </c>
      <c r="C96" s="1143">
        <f t="shared" si="29"/>
        <v>1251435</v>
      </c>
      <c r="D96" s="1113">
        <f>SUM(D92:D95)</f>
        <v>871582</v>
      </c>
      <c r="E96" s="1102">
        <f t="shared" ref="E96:H96" si="44">SUM(E92:E95)</f>
        <v>305573</v>
      </c>
      <c r="F96" s="1102">
        <f>SUM(F92:F95)</f>
        <v>3172</v>
      </c>
      <c r="G96" s="1102">
        <f t="shared" si="44"/>
        <v>71108</v>
      </c>
      <c r="H96" s="1563">
        <f t="shared" si="44"/>
        <v>0</v>
      </c>
      <c r="I96" s="1010"/>
      <c r="J96" s="715"/>
      <c r="K96" s="715"/>
      <c r="L96" s="1155"/>
      <c r="M96" s="1132"/>
      <c r="N96" s="1952"/>
      <c r="O96" s="1952"/>
    </row>
    <row r="97" spans="2:18" s="1119" customFormat="1" ht="11.25" customHeight="1">
      <c r="B97" s="1100" t="s">
        <v>603</v>
      </c>
      <c r="C97" s="1141">
        <f t="shared" si="29"/>
        <v>456601</v>
      </c>
      <c r="D97" s="1561">
        <f>SUM(D193,D250,D281)</f>
        <v>214939</v>
      </c>
      <c r="E97" s="1560">
        <f>SUM(E193,E250,E281)</f>
        <v>182279</v>
      </c>
      <c r="F97" s="1560">
        <f>SUM(F193,F250,F281)</f>
        <v>14674</v>
      </c>
      <c r="G97" s="1560">
        <f>SUM(G281)</f>
        <v>44709</v>
      </c>
      <c r="H97" s="1127">
        <f>SUM(H281)</f>
        <v>0</v>
      </c>
      <c r="I97" s="715"/>
      <c r="J97" s="715"/>
      <c r="K97" s="715"/>
      <c r="L97" s="1155"/>
      <c r="M97" s="1132"/>
    </row>
    <row r="98" spans="2:18" s="1119" customFormat="1" ht="11.25" customHeight="1">
      <c r="B98" s="1100" t="s">
        <v>641</v>
      </c>
      <c r="C98" s="1141">
        <f t="shared" si="29"/>
        <v>378882</v>
      </c>
      <c r="D98" s="1784">
        <f t="shared" ref="D98:F98" si="45">SUM(D194,D251,D282)</f>
        <v>201476</v>
      </c>
      <c r="E98" s="1099">
        <f t="shared" si="45"/>
        <v>91138</v>
      </c>
      <c r="F98" s="1099">
        <f t="shared" si="45"/>
        <v>28754</v>
      </c>
      <c r="G98" s="1099">
        <f t="shared" ref="G98:H98" si="46">SUM(G282)</f>
        <v>57514</v>
      </c>
      <c r="H98" s="1127">
        <f t="shared" si="46"/>
        <v>0</v>
      </c>
      <c r="I98" s="715"/>
      <c r="J98" s="715"/>
      <c r="K98" s="715"/>
      <c r="L98" s="1155"/>
      <c r="M98" s="1132"/>
    </row>
    <row r="99" spans="2:18" s="1119" customFormat="1" ht="11.25" customHeight="1">
      <c r="B99" s="1100" t="s">
        <v>654</v>
      </c>
      <c r="C99" s="1141">
        <f t="shared" si="29"/>
        <v>378953</v>
      </c>
      <c r="D99" s="1784">
        <f t="shared" ref="D99:F99" si="47">SUM(D195,D252,D283)</f>
        <v>302179</v>
      </c>
      <c r="E99" s="1099">
        <f t="shared" si="47"/>
        <v>28423</v>
      </c>
      <c r="F99" s="1099">
        <f t="shared" si="47"/>
        <v>18723</v>
      </c>
      <c r="G99" s="1099">
        <f t="shared" ref="G99:H99" si="48">SUM(G283)</f>
        <v>29628</v>
      </c>
      <c r="H99" s="1127">
        <f t="shared" si="48"/>
        <v>0</v>
      </c>
      <c r="I99" s="715"/>
      <c r="J99" s="1010"/>
      <c r="K99" s="1010"/>
      <c r="L99" s="1010"/>
      <c r="M99" s="1010"/>
      <c r="N99" s="1010"/>
      <c r="O99" s="1010"/>
      <c r="P99" s="715"/>
      <c r="Q99" s="715"/>
      <c r="R99" s="715"/>
    </row>
    <row r="100" spans="2:18" s="1119" customFormat="1" ht="11.25" customHeight="1" thickBot="1">
      <c r="B100" s="1100" t="s">
        <v>655</v>
      </c>
      <c r="C100" s="1299">
        <f t="shared" si="29"/>
        <v>225902</v>
      </c>
      <c r="D100" s="1784">
        <f t="shared" ref="D100:F100" si="49">SUM(D196,D253,D284)</f>
        <v>170500</v>
      </c>
      <c r="E100" s="1129">
        <f t="shared" si="49"/>
        <v>31515</v>
      </c>
      <c r="F100" s="1099">
        <f t="shared" si="49"/>
        <v>9653</v>
      </c>
      <c r="G100" s="1099">
        <f t="shared" ref="G100:H100" si="50">SUM(G284)</f>
        <v>14234</v>
      </c>
      <c r="H100" s="1127">
        <f t="shared" si="50"/>
        <v>0</v>
      </c>
      <c r="I100" s="715"/>
      <c r="J100" s="715"/>
      <c r="K100" s="715"/>
      <c r="L100" s="1155"/>
      <c r="M100" s="1132"/>
    </row>
    <row r="101" spans="2:18" s="1120" customFormat="1" ht="12.75" customHeight="1" thickBot="1">
      <c r="B101" s="1553" t="s">
        <v>656</v>
      </c>
      <c r="C101" s="1557">
        <f t="shared" si="29"/>
        <v>1440338</v>
      </c>
      <c r="D101" s="1113">
        <f>SUM(D97:D100)</f>
        <v>889094</v>
      </c>
      <c r="E101" s="1564">
        <f t="shared" ref="E101:H101" si="51">SUM(E97:E100)</f>
        <v>333355</v>
      </c>
      <c r="F101" s="1102">
        <f>SUM(F97:F100)</f>
        <v>71804</v>
      </c>
      <c r="G101" s="1102">
        <f t="shared" si="51"/>
        <v>146085</v>
      </c>
      <c r="H101" s="1562">
        <f t="shared" si="51"/>
        <v>0</v>
      </c>
      <c r="I101" s="1010"/>
      <c r="J101" s="1010"/>
      <c r="K101" s="1010"/>
      <c r="L101" s="1157"/>
      <c r="M101" s="1133"/>
    </row>
    <row r="102" spans="2:18" s="1120" customFormat="1" ht="12.75" customHeight="1">
      <c r="B102" s="1555" t="s">
        <v>705</v>
      </c>
      <c r="C102" s="1561">
        <f t="shared" si="29"/>
        <v>466464</v>
      </c>
      <c r="D102" s="1561">
        <f>SUM(D198,D255,D286)</f>
        <v>224701</v>
      </c>
      <c r="E102" s="1560">
        <f>SUM(E198,E255,E286)</f>
        <v>181430</v>
      </c>
      <c r="F102" s="1560">
        <f>SUM(F198,F255,F286)</f>
        <v>29740</v>
      </c>
      <c r="G102" s="1560">
        <f>SUM(G286)</f>
        <v>30593</v>
      </c>
      <c r="H102" s="1565">
        <f>SUM(H286)</f>
        <v>0</v>
      </c>
      <c r="I102" s="1010"/>
      <c r="J102" s="1010"/>
      <c r="K102" s="1010"/>
      <c r="L102" s="1157"/>
      <c r="M102" s="1133"/>
    </row>
    <row r="103" spans="2:18" s="1120" customFormat="1" ht="12.75" customHeight="1">
      <c r="B103" s="1556" t="s">
        <v>723</v>
      </c>
      <c r="C103" s="1784">
        <f t="shared" si="29"/>
        <v>510743</v>
      </c>
      <c r="D103" s="1784">
        <f t="shared" ref="D103:F103" si="52">SUM(D199,D256,D287)</f>
        <v>348809</v>
      </c>
      <c r="E103" s="1099">
        <f t="shared" si="52"/>
        <v>82591</v>
      </c>
      <c r="F103" s="1099">
        <f t="shared" si="52"/>
        <v>47270</v>
      </c>
      <c r="G103" s="1099">
        <f t="shared" ref="G103:H103" si="53">SUM(G287)</f>
        <v>32073</v>
      </c>
      <c r="H103" s="1127">
        <f t="shared" si="53"/>
        <v>0</v>
      </c>
      <c r="I103" s="1010"/>
      <c r="J103" s="1010"/>
      <c r="K103" s="1010"/>
      <c r="L103" s="1157"/>
      <c r="M103" s="1133"/>
    </row>
    <row r="104" spans="2:18" s="1120" customFormat="1" ht="12.75" customHeight="1">
      <c r="B104" s="1556" t="s">
        <v>724</v>
      </c>
      <c r="C104" s="1784">
        <f t="shared" si="29"/>
        <v>323016</v>
      </c>
      <c r="D104" s="1784">
        <f t="shared" ref="D104:F104" si="54">SUM(D200,D257,D288)</f>
        <v>226937</v>
      </c>
      <c r="E104" s="1099">
        <f t="shared" si="54"/>
        <v>63090</v>
      </c>
      <c r="F104" s="1099">
        <f t="shared" si="54"/>
        <v>12579</v>
      </c>
      <c r="G104" s="1099">
        <f t="shared" ref="G104:H104" si="55">SUM(G288)</f>
        <v>20410</v>
      </c>
      <c r="H104" s="1127">
        <f t="shared" si="55"/>
        <v>0</v>
      </c>
      <c r="I104" s="1010"/>
      <c r="J104" s="1010"/>
      <c r="K104" s="1010"/>
      <c r="L104" s="1157"/>
      <c r="M104" s="1133"/>
    </row>
    <row r="105" spans="2:18" s="1120" customFormat="1" ht="12.75" customHeight="1" thickBot="1">
      <c r="B105" s="1556" t="s">
        <v>725</v>
      </c>
      <c r="C105" s="1784">
        <f t="shared" si="29"/>
        <v>116676</v>
      </c>
      <c r="D105" s="1784">
        <f t="shared" ref="D105:F105" si="56">SUM(D201,D258,D289)</f>
        <v>53895</v>
      </c>
      <c r="E105" s="1099">
        <f t="shared" si="56"/>
        <v>23629</v>
      </c>
      <c r="F105" s="1099">
        <f t="shared" si="56"/>
        <v>31216</v>
      </c>
      <c r="G105" s="1099">
        <f t="shared" ref="G105:H105" si="57">SUM(G289)</f>
        <v>7936</v>
      </c>
      <c r="H105" s="1127">
        <f t="shared" si="57"/>
        <v>0</v>
      </c>
      <c r="I105" s="1010"/>
      <c r="J105" s="1010"/>
      <c r="K105" s="1010"/>
      <c r="L105" s="1157"/>
      <c r="M105" s="1133"/>
    </row>
    <row r="106" spans="2:18" s="1120" customFormat="1" ht="12.75" customHeight="1" thickBot="1">
      <c r="B106" s="1101" t="s">
        <v>739</v>
      </c>
      <c r="C106" s="1143">
        <f t="shared" si="29"/>
        <v>1416899</v>
      </c>
      <c r="D106" s="1113">
        <f>SUM(D102:D105)</f>
        <v>854342</v>
      </c>
      <c r="E106" s="1102">
        <f t="shared" ref="E106:H106" si="58">SUM(E102:E105)</f>
        <v>350740</v>
      </c>
      <c r="F106" s="1102">
        <f>SUM(F102:F105)</f>
        <v>120805</v>
      </c>
      <c r="G106" s="1102">
        <f t="shared" si="58"/>
        <v>91012</v>
      </c>
      <c r="H106" s="1563">
        <f t="shared" si="58"/>
        <v>0</v>
      </c>
      <c r="I106" s="1010"/>
      <c r="J106" s="1010"/>
      <c r="K106" s="1010"/>
      <c r="L106" s="1157"/>
      <c r="M106" s="1133"/>
    </row>
    <row r="107" spans="2:18" s="1120" customFormat="1" ht="12.75" customHeight="1">
      <c r="B107" s="1555" t="s">
        <v>746</v>
      </c>
      <c r="C107" s="1561">
        <f t="shared" si="29"/>
        <v>632183</v>
      </c>
      <c r="D107" s="1561">
        <f>SUM(D203,D260,D291)</f>
        <v>376897</v>
      </c>
      <c r="E107" s="1560">
        <f>SUM(E203,E260,E291)</f>
        <v>190781</v>
      </c>
      <c r="F107" s="1560">
        <f>SUM(F203,F260,F291)</f>
        <v>11075</v>
      </c>
      <c r="G107" s="1560">
        <f>SUM(G291)</f>
        <v>53430</v>
      </c>
      <c r="H107" s="1565">
        <f>SUM(H291)</f>
        <v>0</v>
      </c>
      <c r="I107" s="1944"/>
      <c r="J107" s="1010"/>
      <c r="K107" s="1010"/>
      <c r="L107" s="1157"/>
      <c r="M107" s="1133"/>
    </row>
    <row r="108" spans="2:18" s="1120" customFormat="1" ht="12.75" customHeight="1">
      <c r="B108" s="1556" t="s">
        <v>747</v>
      </c>
      <c r="C108" s="1784">
        <f t="shared" si="29"/>
        <v>429262</v>
      </c>
      <c r="D108" s="1784">
        <f t="shared" ref="D108:F108" si="59">SUM(D204,D261,D292)</f>
        <v>178768</v>
      </c>
      <c r="E108" s="1099">
        <f t="shared" si="59"/>
        <v>147306</v>
      </c>
      <c r="F108" s="1099">
        <f t="shared" si="59"/>
        <v>58028</v>
      </c>
      <c r="G108" s="1099">
        <f t="shared" ref="G108:H108" si="60">SUM(G292)</f>
        <v>45160</v>
      </c>
      <c r="H108" s="1127">
        <f t="shared" si="60"/>
        <v>0</v>
      </c>
      <c r="I108" s="1010"/>
      <c r="J108" s="1010"/>
      <c r="K108" s="1010"/>
      <c r="L108" s="1157"/>
      <c r="M108" s="1133"/>
    </row>
    <row r="109" spans="2:18" s="1119" customFormat="1" ht="13.5" customHeight="1">
      <c r="B109" s="1556" t="s">
        <v>748</v>
      </c>
      <c r="C109" s="1784">
        <f t="shared" si="29"/>
        <v>293719</v>
      </c>
      <c r="D109" s="1784">
        <f t="shared" ref="D109:F109" si="61">SUM(D205,D262,D293)</f>
        <v>181999</v>
      </c>
      <c r="E109" s="1099">
        <f t="shared" si="61"/>
        <v>87018</v>
      </c>
      <c r="F109" s="1099">
        <f t="shared" si="61"/>
        <v>13962</v>
      </c>
      <c r="G109" s="1099">
        <f t="shared" ref="G109:H109" si="62">SUM(G293)</f>
        <v>10740</v>
      </c>
      <c r="H109" s="1127">
        <f t="shared" si="62"/>
        <v>0</v>
      </c>
      <c r="I109" s="1010"/>
      <c r="J109" s="715"/>
      <c r="K109" s="715"/>
      <c r="L109" s="1155"/>
      <c r="M109" s="1132"/>
    </row>
    <row r="110" spans="2:18" s="1119" customFormat="1" ht="13.5" customHeight="1" thickBot="1">
      <c r="B110" s="1556" t="s">
        <v>749</v>
      </c>
      <c r="C110" s="1784">
        <f t="shared" si="29"/>
        <v>795392</v>
      </c>
      <c r="D110" s="1784">
        <f t="shared" ref="D110:F110" si="63">SUM(D206,D263,D294)</f>
        <v>645836</v>
      </c>
      <c r="E110" s="1099">
        <f t="shared" si="63"/>
        <v>83512</v>
      </c>
      <c r="F110" s="1099">
        <f t="shared" si="63"/>
        <v>47533</v>
      </c>
      <c r="G110" s="1099">
        <f t="shared" ref="G110:H110" si="64">SUM(G294)</f>
        <v>18511</v>
      </c>
      <c r="H110" s="1127">
        <f t="shared" si="64"/>
        <v>0</v>
      </c>
      <c r="I110" s="1010"/>
      <c r="J110" s="715"/>
      <c r="K110" s="715"/>
      <c r="L110" s="1155"/>
      <c r="M110" s="1132"/>
    </row>
    <row r="111" spans="2:18" s="1119" customFormat="1" ht="13.5" customHeight="1" thickBot="1">
      <c r="B111" s="1101" t="s">
        <v>803</v>
      </c>
      <c r="C111" s="1143">
        <f t="shared" si="29"/>
        <v>2150556</v>
      </c>
      <c r="D111" s="1113">
        <f>SUM(D107:D110)</f>
        <v>1383500</v>
      </c>
      <c r="E111" s="1102">
        <f t="shared" ref="E111:H111" si="65">SUM(E107:E110)</f>
        <v>508617</v>
      </c>
      <c r="F111" s="1102">
        <f>SUM(F107:F110)</f>
        <v>130598</v>
      </c>
      <c r="G111" s="1102">
        <f>SUM(G107:G110)</f>
        <v>127841</v>
      </c>
      <c r="H111" s="1563">
        <f t="shared" si="65"/>
        <v>0</v>
      </c>
      <c r="I111" s="1010"/>
      <c r="J111" s="715"/>
      <c r="K111" s="715"/>
      <c r="L111" s="1155"/>
      <c r="M111" s="1132"/>
    </row>
    <row r="112" spans="2:18" s="1119" customFormat="1" ht="13.5" customHeight="1">
      <c r="B112" s="1555" t="s">
        <v>809</v>
      </c>
      <c r="C112" s="1561">
        <f t="shared" si="29"/>
        <v>411646</v>
      </c>
      <c r="D112" s="1561">
        <f>SUM(D208,D265,D296)</f>
        <v>149739</v>
      </c>
      <c r="E112" s="1560">
        <f>SUM(E208,E265,E296)</f>
        <v>220802</v>
      </c>
      <c r="F112" s="1560">
        <f>SUM(F208,F265,F296)</f>
        <v>35250</v>
      </c>
      <c r="G112" s="1560">
        <f>SUM(G296)</f>
        <v>5855</v>
      </c>
      <c r="H112" s="1565">
        <f>SUM(H296)</f>
        <v>0</v>
      </c>
      <c r="I112" s="1010"/>
      <c r="J112" s="715"/>
      <c r="K112" s="715"/>
      <c r="L112" s="1155"/>
      <c r="M112" s="1132"/>
    </row>
    <row r="113" spans="1:13" s="1119" customFormat="1" ht="13.5" customHeight="1">
      <c r="B113" s="1556" t="s">
        <v>817</v>
      </c>
      <c r="C113" s="1784">
        <f t="shared" si="29"/>
        <v>257005</v>
      </c>
      <c r="D113" s="1784">
        <f t="shared" ref="D113:F113" si="66">SUM(D209,D266,D297)</f>
        <v>82694</v>
      </c>
      <c r="E113" s="1099">
        <f t="shared" si="66"/>
        <v>85730</v>
      </c>
      <c r="F113" s="1099">
        <f t="shared" si="66"/>
        <v>31732</v>
      </c>
      <c r="G113" s="1099">
        <f t="shared" ref="G113:H113" si="67">SUM(G297)</f>
        <v>56849</v>
      </c>
      <c r="H113" s="1127">
        <f t="shared" si="67"/>
        <v>0</v>
      </c>
      <c r="I113" s="1010"/>
      <c r="J113" s="715"/>
      <c r="K113" s="715"/>
      <c r="L113" s="1155"/>
      <c r="M113" s="1132"/>
    </row>
    <row r="114" spans="1:13" s="1119" customFormat="1" ht="13.5" customHeight="1">
      <c r="B114" s="1556" t="s">
        <v>797</v>
      </c>
      <c r="C114" s="1784">
        <f t="shared" si="29"/>
        <v>0</v>
      </c>
      <c r="D114" s="1784"/>
      <c r="E114" s="1099"/>
      <c r="F114" s="1099"/>
      <c r="G114" s="1099"/>
      <c r="H114" s="1127"/>
      <c r="I114" s="1010"/>
      <c r="J114" s="715"/>
      <c r="K114" s="715"/>
      <c r="L114" s="1155"/>
      <c r="M114" s="1132"/>
    </row>
    <row r="115" spans="1:13" s="1119" customFormat="1" ht="13.5" customHeight="1" thickBot="1">
      <c r="B115" s="1556" t="s">
        <v>818</v>
      </c>
      <c r="C115" s="1784">
        <f t="shared" si="29"/>
        <v>0</v>
      </c>
      <c r="D115" s="1784"/>
      <c r="E115" s="1099"/>
      <c r="F115" s="1099"/>
      <c r="G115" s="1099"/>
      <c r="H115" s="1127"/>
      <c r="I115" s="1010"/>
      <c r="J115" s="715"/>
      <c r="K115" s="715"/>
      <c r="L115" s="1155"/>
      <c r="M115" s="1132"/>
    </row>
    <row r="116" spans="1:13" s="1119" customFormat="1" ht="13.5" customHeight="1" thickBot="1">
      <c r="B116" s="1101" t="s">
        <v>827</v>
      </c>
      <c r="C116" s="1143">
        <f t="shared" si="29"/>
        <v>668651</v>
      </c>
      <c r="D116" s="1113">
        <f>SUM(D112:D115)</f>
        <v>232433</v>
      </c>
      <c r="E116" s="1102">
        <f t="shared" ref="E116:H116" si="68">SUM(E112:E115)</f>
        <v>306532</v>
      </c>
      <c r="F116" s="1102">
        <f>SUM(F112:F115)</f>
        <v>66982</v>
      </c>
      <c r="G116" s="1102">
        <f t="shared" si="68"/>
        <v>62704</v>
      </c>
      <c r="H116" s="1563">
        <f t="shared" si="68"/>
        <v>0</v>
      </c>
      <c r="I116" s="1010"/>
      <c r="J116" s="715"/>
      <c r="K116" s="715"/>
      <c r="L116" s="1155"/>
      <c r="M116" s="1132"/>
    </row>
    <row r="117" spans="1:13" s="1119" customFormat="1" ht="4.9000000000000004" customHeight="1" thickBot="1">
      <c r="B117" s="2054"/>
      <c r="C117" s="2051"/>
      <c r="D117" s="2055"/>
      <c r="E117" s="2055"/>
      <c r="F117" s="2055"/>
      <c r="G117" s="2055"/>
      <c r="H117" s="2056"/>
      <c r="I117" s="1010"/>
      <c r="J117" s="715"/>
      <c r="K117" s="715"/>
      <c r="L117" s="1155"/>
      <c r="M117" s="1132"/>
    </row>
    <row r="118" spans="1:13" s="1115" customFormat="1">
      <c r="A118" s="1104"/>
      <c r="B118" s="1104" t="s">
        <v>354</v>
      </c>
      <c r="C118" s="1137"/>
      <c r="D118" s="4998"/>
      <c r="E118" s="4998"/>
      <c r="F118" s="1128"/>
      <c r="G118" s="1104"/>
      <c r="H118" s="1104"/>
      <c r="I118" s="1151"/>
      <c r="J118" s="1151"/>
      <c r="K118" s="1151"/>
      <c r="L118" s="1151"/>
      <c r="M118" s="1104"/>
    </row>
    <row r="119" spans="1:13" s="1115" customFormat="1" ht="7.15" customHeight="1">
      <c r="A119" s="1104"/>
      <c r="B119" s="1104"/>
      <c r="C119" s="1137"/>
      <c r="D119" s="2199"/>
      <c r="E119" s="2199"/>
      <c r="F119" s="1128"/>
      <c r="G119" s="1104"/>
      <c r="H119" s="1104"/>
      <c r="I119" s="1151"/>
      <c r="J119" s="1151"/>
      <c r="K119" s="1151"/>
      <c r="L119" s="1151"/>
      <c r="M119" s="1104"/>
    </row>
    <row r="120" spans="1:13" s="1115" customFormat="1" ht="7.15" customHeight="1">
      <c r="A120" s="1104"/>
      <c r="B120" s="1104"/>
      <c r="C120" s="1137"/>
      <c r="D120" s="2199"/>
      <c r="E120" s="2199"/>
      <c r="F120" s="1128"/>
      <c r="G120" s="1104"/>
      <c r="H120" s="1104"/>
      <c r="I120" s="1151"/>
      <c r="J120" s="1151"/>
      <c r="K120" s="1151"/>
      <c r="L120" s="1151"/>
      <c r="M120" s="1104"/>
    </row>
    <row r="121" spans="1:13" s="1115" customFormat="1" ht="7.15" customHeight="1" thickBot="1">
      <c r="A121" s="1104"/>
      <c r="B121" s="1104"/>
      <c r="C121" s="1137"/>
      <c r="D121" s="2199"/>
      <c r="E121" s="2199"/>
      <c r="F121" s="1128"/>
      <c r="G121" s="1104"/>
      <c r="H121" s="1104"/>
      <c r="I121" s="1151"/>
      <c r="J121" s="1151"/>
      <c r="K121" s="1151"/>
      <c r="L121" s="1151"/>
      <c r="M121" s="1104"/>
    </row>
    <row r="122" spans="1:13" s="1115" customFormat="1" ht="18" customHeight="1" thickBot="1">
      <c r="B122" s="5052" t="s">
        <v>461</v>
      </c>
      <c r="C122" s="5022" t="s">
        <v>661</v>
      </c>
      <c r="D122" s="5029" t="s">
        <v>660</v>
      </c>
      <c r="E122" s="5030"/>
      <c r="F122" s="1146"/>
      <c r="G122" s="1146"/>
      <c r="H122" s="5020"/>
      <c r="I122" s="5021"/>
      <c r="J122" s="5021"/>
      <c r="K122" s="1151"/>
      <c r="L122" s="1104"/>
    </row>
    <row r="123" spans="1:13" s="1119" customFormat="1" ht="11.25" customHeight="1">
      <c r="B123" s="5053"/>
      <c r="C123" s="5023"/>
      <c r="D123" s="5025" t="s">
        <v>353</v>
      </c>
      <c r="E123" s="5027" t="s">
        <v>352</v>
      </c>
      <c r="F123" s="1147"/>
      <c r="G123" s="1147"/>
      <c r="H123" s="2200"/>
      <c r="I123" s="2201"/>
      <c r="J123" s="2201"/>
      <c r="K123" s="1151"/>
      <c r="L123" s="1132"/>
    </row>
    <row r="124" spans="1:13" s="1119" customFormat="1" ht="12.75" customHeight="1" thickBot="1">
      <c r="B124" s="5054"/>
      <c r="C124" s="5024"/>
      <c r="D124" s="5026"/>
      <c r="E124" s="5028"/>
      <c r="F124" s="1147"/>
      <c r="G124" s="1147"/>
      <c r="H124" s="2200"/>
      <c r="I124" s="2201"/>
      <c r="J124" s="2201"/>
      <c r="K124" s="1151"/>
      <c r="L124" s="1132"/>
    </row>
    <row r="125" spans="1:13" s="1119" customFormat="1" ht="10.5" customHeight="1">
      <c r="B125" s="1100" t="s">
        <v>128</v>
      </c>
      <c r="C125" s="1138">
        <f>SUM(D125:E125)</f>
        <v>32588</v>
      </c>
      <c r="D125" s="1109">
        <f>SUM(G173,G230)</f>
        <v>31024</v>
      </c>
      <c r="E125" s="1566">
        <f>SUM(H173,H230)</f>
        <v>1564</v>
      </c>
      <c r="F125" s="1147"/>
      <c r="G125" s="1147"/>
      <c r="H125" s="2200"/>
      <c r="I125" s="2201"/>
      <c r="J125" s="2201"/>
      <c r="K125" s="1151"/>
      <c r="L125" s="1132"/>
    </row>
    <row r="126" spans="1:13" s="1119" customFormat="1" ht="11.25" customHeight="1">
      <c r="B126" s="1100" t="s">
        <v>129</v>
      </c>
      <c r="C126" s="1138">
        <f t="shared" ref="C126:C164" si="69">SUM(D126:E126)</f>
        <v>289501</v>
      </c>
      <c r="D126" s="1109">
        <f t="shared" ref="D126:D127" si="70">SUM(G174,G231)</f>
        <v>284492</v>
      </c>
      <c r="E126" s="1567">
        <f t="shared" ref="E126:E127" si="71">SUM(H174,H231)</f>
        <v>5009</v>
      </c>
      <c r="F126" s="1147"/>
      <c r="G126" s="1147"/>
      <c r="H126" s="2200"/>
      <c r="I126" s="2201"/>
      <c r="J126" s="2201"/>
      <c r="K126" s="1151"/>
      <c r="L126" s="1132"/>
    </row>
    <row r="127" spans="1:13" s="1119" customFormat="1" ht="11.25" customHeight="1">
      <c r="B127" s="1100" t="s">
        <v>130</v>
      </c>
      <c r="C127" s="1138">
        <f t="shared" si="69"/>
        <v>50939</v>
      </c>
      <c r="D127" s="1109">
        <f t="shared" si="70"/>
        <v>48243</v>
      </c>
      <c r="E127" s="1567">
        <f t="shared" si="71"/>
        <v>2696</v>
      </c>
      <c r="F127" s="1147"/>
      <c r="G127" s="1147"/>
      <c r="H127" s="2200"/>
      <c r="I127" s="2201"/>
      <c r="J127" s="2201"/>
      <c r="K127" s="1151"/>
      <c r="L127" s="1132"/>
    </row>
    <row r="128" spans="1:13" s="1119" customFormat="1" ht="10.5" customHeight="1" thickBot="1">
      <c r="B128" s="1100" t="s">
        <v>405</v>
      </c>
      <c r="C128" s="1139">
        <f t="shared" si="69"/>
        <v>41836</v>
      </c>
      <c r="D128" s="1109">
        <f>SUM(G176,G233)</f>
        <v>40076</v>
      </c>
      <c r="E128" s="1568">
        <f>SUM(H176,H233)</f>
        <v>1760</v>
      </c>
      <c r="F128" s="1147"/>
      <c r="G128" s="1147"/>
      <c r="H128" s="2200"/>
      <c r="I128" s="2201"/>
      <c r="J128" s="2201"/>
      <c r="K128" s="1151"/>
      <c r="L128" s="1132"/>
    </row>
    <row r="129" spans="2:12" s="1119" customFormat="1" ht="12.75" customHeight="1" thickBot="1">
      <c r="B129" s="1101" t="s">
        <v>650</v>
      </c>
      <c r="C129" s="1140">
        <f t="shared" si="69"/>
        <v>414864</v>
      </c>
      <c r="D129" s="1114">
        <f>SUM(D125:D128)</f>
        <v>403835</v>
      </c>
      <c r="E129" s="1111">
        <f t="shared" ref="E129" si="72">SUM(E125:E128)</f>
        <v>11029</v>
      </c>
      <c r="F129" s="1147"/>
      <c r="G129" s="1147"/>
      <c r="H129" s="2200"/>
      <c r="I129" s="2201"/>
      <c r="J129" s="2201"/>
      <c r="K129" s="1151"/>
      <c r="L129" s="1132"/>
    </row>
    <row r="130" spans="2:12" s="1119" customFormat="1" ht="10.5" customHeight="1">
      <c r="B130" s="1100" t="s">
        <v>425</v>
      </c>
      <c r="C130" s="1138">
        <f t="shared" si="69"/>
        <v>60085</v>
      </c>
      <c r="D130" s="1109">
        <f>SUM(G178,G235)</f>
        <v>55442</v>
      </c>
      <c r="E130" s="1566">
        <f>SUM(H178,H235)</f>
        <v>4643</v>
      </c>
      <c r="F130" s="1147"/>
      <c r="G130" s="1147"/>
      <c r="H130" s="2200"/>
      <c r="I130" s="2201"/>
      <c r="J130" s="2201"/>
      <c r="K130" s="1151"/>
      <c r="L130" s="1132"/>
    </row>
    <row r="131" spans="2:12" s="1119" customFormat="1" ht="10.5" customHeight="1">
      <c r="B131" s="1100" t="s">
        <v>575</v>
      </c>
      <c r="C131" s="1138">
        <f t="shared" si="69"/>
        <v>148258</v>
      </c>
      <c r="D131" s="1109">
        <f t="shared" ref="D131:D132" si="73">SUM(G179,G236)</f>
        <v>141842</v>
      </c>
      <c r="E131" s="1567">
        <f t="shared" ref="E131:E132" si="74">SUM(H179,H236)</f>
        <v>6416</v>
      </c>
      <c r="F131" s="1147"/>
      <c r="G131" s="1147"/>
      <c r="H131" s="2200"/>
      <c r="I131" s="2201"/>
      <c r="J131" s="2201"/>
      <c r="K131" s="1151"/>
      <c r="L131" s="1132"/>
    </row>
    <row r="132" spans="2:12" s="1119" customFormat="1" ht="10.5" customHeight="1">
      <c r="B132" s="1100" t="s">
        <v>426</v>
      </c>
      <c r="C132" s="1138">
        <f t="shared" si="69"/>
        <v>24508</v>
      </c>
      <c r="D132" s="1109">
        <f t="shared" si="73"/>
        <v>21516</v>
      </c>
      <c r="E132" s="1567">
        <f t="shared" si="74"/>
        <v>2992</v>
      </c>
      <c r="F132" s="1147"/>
      <c r="G132" s="1147"/>
      <c r="H132" s="2200"/>
      <c r="I132" s="2201"/>
      <c r="J132" s="2201"/>
      <c r="K132" s="1151"/>
      <c r="L132" s="1132"/>
    </row>
    <row r="133" spans="2:12" s="1119" customFormat="1" ht="10.5" customHeight="1" thickBot="1">
      <c r="B133" s="1100" t="s">
        <v>479</v>
      </c>
      <c r="C133" s="1139">
        <f t="shared" si="69"/>
        <v>105997</v>
      </c>
      <c r="D133" s="1109">
        <f>SUM(G181,G238)</f>
        <v>101489</v>
      </c>
      <c r="E133" s="1568">
        <f>SUM(H181,H238)</f>
        <v>4508</v>
      </c>
      <c r="F133" s="1147"/>
      <c r="G133" s="1147"/>
      <c r="H133" s="2200"/>
      <c r="I133" s="2201"/>
      <c r="J133" s="2201"/>
      <c r="K133" s="1151"/>
      <c r="L133" s="1132"/>
    </row>
    <row r="134" spans="2:12" s="1119" customFormat="1" ht="12.75" customHeight="1" thickBot="1">
      <c r="B134" s="1101" t="s">
        <v>651</v>
      </c>
      <c r="C134" s="1140">
        <f t="shared" si="69"/>
        <v>338848</v>
      </c>
      <c r="D134" s="1114">
        <f>SUM(D130:D133)</f>
        <v>320289</v>
      </c>
      <c r="E134" s="1111">
        <f t="shared" ref="E134" si="75">SUM(E130:E133)</f>
        <v>18559</v>
      </c>
      <c r="F134" s="1147"/>
      <c r="G134" s="1147"/>
      <c r="H134" s="2200"/>
      <c r="I134" s="2201"/>
      <c r="J134" s="2201"/>
      <c r="K134" s="1151"/>
      <c r="L134" s="1132"/>
    </row>
    <row r="135" spans="2:12" s="1119" customFormat="1" ht="11.25" customHeight="1">
      <c r="B135" s="1100" t="s">
        <v>526</v>
      </c>
      <c r="C135" s="1138">
        <f t="shared" si="69"/>
        <v>30880</v>
      </c>
      <c r="D135" s="1109">
        <f>SUM(G183,G240)</f>
        <v>27976</v>
      </c>
      <c r="E135" s="1566">
        <f>SUM(H183,H240)</f>
        <v>2904</v>
      </c>
      <c r="F135" s="1147"/>
      <c r="G135" s="1147"/>
      <c r="H135" s="2200"/>
      <c r="I135" s="2201"/>
      <c r="J135" s="2201"/>
      <c r="K135" s="1151"/>
      <c r="L135" s="1132"/>
    </row>
    <row r="136" spans="2:12" s="1119" customFormat="1" ht="11.25" customHeight="1">
      <c r="B136" s="1100" t="s">
        <v>484</v>
      </c>
      <c r="C136" s="1138">
        <f t="shared" si="69"/>
        <v>210905</v>
      </c>
      <c r="D136" s="1109">
        <f t="shared" ref="D136:D137" si="76">SUM(G184,G241)</f>
        <v>206954</v>
      </c>
      <c r="E136" s="1567">
        <f t="shared" ref="E136:E137" si="77">SUM(H184,H241)</f>
        <v>3951</v>
      </c>
      <c r="F136" s="1147"/>
      <c r="G136" s="1147"/>
      <c r="H136" s="2200"/>
      <c r="I136" s="2201"/>
      <c r="J136" s="2201"/>
      <c r="K136" s="1151"/>
      <c r="L136" s="1132"/>
    </row>
    <row r="137" spans="2:12" s="1119" customFormat="1" ht="11.25" customHeight="1">
      <c r="B137" s="1100" t="s">
        <v>498</v>
      </c>
      <c r="C137" s="1138">
        <f t="shared" si="69"/>
        <v>75953</v>
      </c>
      <c r="D137" s="1109">
        <f t="shared" si="76"/>
        <v>68366</v>
      </c>
      <c r="E137" s="1567">
        <f t="shared" si="77"/>
        <v>7587</v>
      </c>
      <c r="F137" s="1147"/>
      <c r="G137" s="1147"/>
      <c r="H137" s="2200"/>
      <c r="I137" s="2201"/>
      <c r="J137" s="2201"/>
      <c r="K137" s="1151"/>
      <c r="L137" s="1132"/>
    </row>
    <row r="138" spans="2:12" s="1119" customFormat="1" ht="11.25" customHeight="1" thickBot="1">
      <c r="B138" s="1100" t="s">
        <v>428</v>
      </c>
      <c r="C138" s="1139">
        <f t="shared" si="69"/>
        <v>69887</v>
      </c>
      <c r="D138" s="1109">
        <f>SUM(G186,G243)</f>
        <v>58704</v>
      </c>
      <c r="E138" s="1568">
        <f>SUM(H186,H243)</f>
        <v>11183</v>
      </c>
      <c r="F138" s="1147"/>
      <c r="G138" s="1147"/>
      <c r="H138" s="2200"/>
      <c r="I138" s="2201"/>
      <c r="J138" s="2201"/>
      <c r="K138" s="1151"/>
      <c r="L138" s="1132"/>
    </row>
    <row r="139" spans="2:12" s="1119" customFormat="1" ht="12.2" customHeight="1" thickBot="1">
      <c r="B139" s="1101" t="s">
        <v>652</v>
      </c>
      <c r="C139" s="1140">
        <f t="shared" si="69"/>
        <v>387625</v>
      </c>
      <c r="D139" s="1114">
        <f>SUM(D135:D138)</f>
        <v>362000</v>
      </c>
      <c r="E139" s="1111">
        <f t="shared" ref="E139" si="78">SUM(E135:E138)</f>
        <v>25625</v>
      </c>
      <c r="F139" s="1147"/>
      <c r="G139" s="1147"/>
      <c r="H139" s="2200"/>
      <c r="I139" s="2201"/>
      <c r="J139" s="2201"/>
      <c r="K139" s="1151"/>
      <c r="L139" s="1132"/>
    </row>
    <row r="140" spans="2:12" s="1119" customFormat="1" ht="11.25" customHeight="1">
      <c r="B140" s="1098" t="s">
        <v>416</v>
      </c>
      <c r="C140" s="1141">
        <f t="shared" si="69"/>
        <v>150356</v>
      </c>
      <c r="D140" s="1109">
        <f>SUM(G188,G245,D306)</f>
        <v>137954</v>
      </c>
      <c r="E140" s="1566">
        <f>SUM(H188,H245,E306)</f>
        <v>12402</v>
      </c>
      <c r="F140" s="1147"/>
      <c r="G140" s="1147"/>
      <c r="H140" s="2200"/>
      <c r="I140" s="2201"/>
      <c r="J140" s="2201"/>
      <c r="K140" s="1151"/>
      <c r="L140" s="1132"/>
    </row>
    <row r="141" spans="2:12" s="1119" customFormat="1" ht="11.25" customHeight="1">
      <c r="B141" s="1100" t="s">
        <v>211</v>
      </c>
      <c r="C141" s="1141">
        <f t="shared" si="69"/>
        <v>460494</v>
      </c>
      <c r="D141" s="1109">
        <f t="shared" ref="D141:D143" si="79">SUM(G189,G246,D307)</f>
        <v>435829</v>
      </c>
      <c r="E141" s="1567">
        <f t="shared" ref="E141:E143" si="80">SUM(H189,H246,E307)</f>
        <v>24665</v>
      </c>
      <c r="F141" s="1147"/>
      <c r="G141" s="1147"/>
      <c r="H141" s="2200"/>
      <c r="I141" s="2201"/>
      <c r="J141" s="2201"/>
      <c r="K141" s="1151"/>
      <c r="L141" s="1132"/>
    </row>
    <row r="142" spans="2:12" s="1119" customFormat="1" ht="11.25" customHeight="1">
      <c r="B142" s="1100" t="s">
        <v>332</v>
      </c>
      <c r="C142" s="1141">
        <f t="shared" si="69"/>
        <v>351448</v>
      </c>
      <c r="D142" s="1109">
        <f t="shared" si="79"/>
        <v>309744</v>
      </c>
      <c r="E142" s="1567">
        <f t="shared" si="80"/>
        <v>41704</v>
      </c>
      <c r="F142" s="1147"/>
      <c r="G142" s="1147"/>
      <c r="H142" s="2200"/>
      <c r="I142" s="2201"/>
      <c r="J142" s="2201"/>
      <c r="K142" s="1151"/>
      <c r="L142" s="1132"/>
    </row>
    <row r="143" spans="2:12" s="1119" customFormat="1" ht="11.25" customHeight="1" thickBot="1">
      <c r="B143" s="1100" t="s">
        <v>551</v>
      </c>
      <c r="C143" s="1142">
        <f t="shared" si="69"/>
        <v>289137</v>
      </c>
      <c r="D143" s="1109">
        <f t="shared" si="79"/>
        <v>271027</v>
      </c>
      <c r="E143" s="1568">
        <f t="shared" si="80"/>
        <v>18110</v>
      </c>
      <c r="F143" s="1147"/>
      <c r="G143" s="1147"/>
      <c r="H143" s="2200"/>
      <c r="I143" s="2201"/>
      <c r="J143" s="2201"/>
      <c r="K143" s="1132"/>
      <c r="L143" s="1132"/>
    </row>
    <row r="144" spans="2:12" s="1119" customFormat="1" ht="12.75" customHeight="1" thickBot="1">
      <c r="B144" s="1101" t="s">
        <v>653</v>
      </c>
      <c r="C144" s="1143">
        <f t="shared" si="69"/>
        <v>1251435</v>
      </c>
      <c r="D144" s="1114">
        <f>SUM(D140:D143)</f>
        <v>1154554</v>
      </c>
      <c r="E144" s="1111">
        <f t="shared" ref="E144" si="81">SUM(E140:E143)</f>
        <v>96881</v>
      </c>
      <c r="F144" s="1147"/>
      <c r="G144" s="1147"/>
      <c r="H144" s="2200"/>
      <c r="I144" s="2201"/>
      <c r="J144" s="2201"/>
      <c r="K144" s="1132"/>
      <c r="L144" s="1132"/>
    </row>
    <row r="145" spans="2:12" s="1119" customFormat="1" ht="11.25" customHeight="1">
      <c r="B145" s="1100" t="s">
        <v>603</v>
      </c>
      <c r="C145" s="1141">
        <f t="shared" si="69"/>
        <v>456601</v>
      </c>
      <c r="D145" s="1109">
        <f>SUM(G193,G250,D311)</f>
        <v>429484</v>
      </c>
      <c r="E145" s="1566">
        <f>SUM(H193,H250,E311)</f>
        <v>27117</v>
      </c>
      <c r="F145" s="1147"/>
      <c r="G145" s="1147"/>
      <c r="H145" s="2200"/>
      <c r="I145" s="2201"/>
      <c r="J145" s="2201"/>
      <c r="K145" s="1132"/>
      <c r="L145" s="1132"/>
    </row>
    <row r="146" spans="2:12" s="1119" customFormat="1" ht="11.25" customHeight="1">
      <c r="B146" s="1100" t="s">
        <v>641</v>
      </c>
      <c r="C146" s="1141">
        <f t="shared" si="69"/>
        <v>378882</v>
      </c>
      <c r="D146" s="1109">
        <f t="shared" ref="D146:D148" si="82">SUM(G194,G251,D312)</f>
        <v>347018</v>
      </c>
      <c r="E146" s="1567">
        <f t="shared" ref="E146:E148" si="83">SUM(H194,H251,E312)</f>
        <v>31864</v>
      </c>
      <c r="F146" s="1147"/>
      <c r="G146" s="1147"/>
      <c r="H146" s="2200"/>
      <c r="I146" s="2201"/>
      <c r="J146" s="2201"/>
      <c r="K146" s="1132"/>
      <c r="L146" s="1132"/>
    </row>
    <row r="147" spans="2:12" s="1119" customFormat="1" ht="10.5" customHeight="1">
      <c r="B147" s="1100" t="s">
        <v>654</v>
      </c>
      <c r="C147" s="1141">
        <f t="shared" si="69"/>
        <v>378953</v>
      </c>
      <c r="D147" s="1109">
        <f t="shared" si="82"/>
        <v>338653</v>
      </c>
      <c r="E147" s="1567">
        <f t="shared" si="83"/>
        <v>40300</v>
      </c>
      <c r="F147" s="1147"/>
      <c r="G147" s="1147"/>
      <c r="H147" s="2200"/>
      <c r="I147" s="2201"/>
      <c r="J147" s="2201"/>
      <c r="K147" s="1132"/>
      <c r="L147" s="1132"/>
    </row>
    <row r="148" spans="2:12" s="1119" customFormat="1" ht="11.25" customHeight="1" thickBot="1">
      <c r="B148" s="1100" t="s">
        <v>655</v>
      </c>
      <c r="C148" s="1299">
        <f t="shared" si="69"/>
        <v>225902</v>
      </c>
      <c r="D148" s="1109">
        <f t="shared" si="82"/>
        <v>197306</v>
      </c>
      <c r="E148" s="1568">
        <f t="shared" si="83"/>
        <v>28596</v>
      </c>
      <c r="F148" s="1147"/>
      <c r="G148" s="1147"/>
      <c r="H148" s="2200"/>
      <c r="I148" s="2201"/>
      <c r="J148" s="2201"/>
      <c r="K148" s="1132"/>
      <c r="L148" s="1132"/>
    </row>
    <row r="149" spans="2:12" s="1119" customFormat="1" ht="12.75" customHeight="1" thickBot="1">
      <c r="B149" s="1553" t="s">
        <v>656</v>
      </c>
      <c r="C149" s="1557">
        <f t="shared" si="69"/>
        <v>1440338</v>
      </c>
      <c r="D149" s="1114">
        <f>SUM(D145:D148)</f>
        <v>1312461</v>
      </c>
      <c r="E149" s="1111">
        <f t="shared" ref="E149" si="84">SUM(E145:E148)</f>
        <v>127877</v>
      </c>
      <c r="F149" s="1147"/>
      <c r="G149" s="1147"/>
      <c r="H149" s="2200"/>
      <c r="I149" s="2201"/>
      <c r="J149" s="2201"/>
      <c r="K149" s="1132"/>
      <c r="L149" s="1132"/>
    </row>
    <row r="150" spans="2:12" s="1119" customFormat="1" ht="12.75" customHeight="1">
      <c r="B150" s="1555" t="s">
        <v>705</v>
      </c>
      <c r="C150" s="1560">
        <f t="shared" si="69"/>
        <v>466464</v>
      </c>
      <c r="D150" s="1109">
        <f>SUM(G198,G255,D316)</f>
        <v>430927</v>
      </c>
      <c r="E150" s="1566">
        <f>SUM(H198,H255,E316)</f>
        <v>35537</v>
      </c>
      <c r="F150" s="1147"/>
      <c r="G150" s="1147"/>
      <c r="H150" s="2200"/>
      <c r="I150" s="2201"/>
      <c r="J150" s="2201"/>
      <c r="K150" s="1132"/>
      <c r="L150" s="1132"/>
    </row>
    <row r="151" spans="2:12" s="1119" customFormat="1" ht="12.75" customHeight="1">
      <c r="B151" s="1556" t="s">
        <v>723</v>
      </c>
      <c r="C151" s="1099">
        <f t="shared" si="69"/>
        <v>510743</v>
      </c>
      <c r="D151" s="1109">
        <f t="shared" ref="D151:D153" si="85">SUM(G199,G256,D317)</f>
        <v>432400</v>
      </c>
      <c r="E151" s="1567">
        <f t="shared" ref="E151:E153" si="86">SUM(H199,H256,E317)</f>
        <v>78343</v>
      </c>
      <c r="F151" s="1147"/>
      <c r="G151" s="1694"/>
      <c r="H151" s="2200"/>
      <c r="I151" s="2201"/>
      <c r="J151" s="2201"/>
      <c r="K151" s="1132"/>
      <c r="L151" s="1132"/>
    </row>
    <row r="152" spans="2:12" s="1119" customFormat="1" ht="12.75" customHeight="1">
      <c r="B152" s="1556" t="s">
        <v>724</v>
      </c>
      <c r="C152" s="1099">
        <f t="shared" si="69"/>
        <v>323016</v>
      </c>
      <c r="D152" s="1109">
        <f t="shared" si="85"/>
        <v>254017</v>
      </c>
      <c r="E152" s="1567">
        <f t="shared" si="86"/>
        <v>68999</v>
      </c>
      <c r="F152" s="1147"/>
      <c r="G152" s="1147"/>
      <c r="H152" s="2200"/>
      <c r="I152" s="2201"/>
      <c r="J152" s="2201"/>
      <c r="K152" s="1132"/>
      <c r="L152" s="1132"/>
    </row>
    <row r="153" spans="2:12" s="1119" customFormat="1" ht="12.75" customHeight="1" thickBot="1">
      <c r="B153" s="1556" t="s">
        <v>725</v>
      </c>
      <c r="C153" s="1099">
        <f t="shared" si="69"/>
        <v>116676</v>
      </c>
      <c r="D153" s="1109">
        <f t="shared" si="85"/>
        <v>90404</v>
      </c>
      <c r="E153" s="1568">
        <f t="shared" si="86"/>
        <v>26272</v>
      </c>
      <c r="F153" s="1147"/>
      <c r="G153" s="1147"/>
      <c r="H153" s="2200"/>
      <c r="I153" s="2201"/>
      <c r="J153" s="2201"/>
      <c r="K153" s="1132"/>
      <c r="L153" s="1132"/>
    </row>
    <row r="154" spans="2:12" s="1119" customFormat="1" ht="12.75" customHeight="1" thickBot="1">
      <c r="B154" s="1101" t="s">
        <v>739</v>
      </c>
      <c r="C154" s="1942">
        <f t="shared" si="69"/>
        <v>1416899</v>
      </c>
      <c r="D154" s="1114">
        <f>SUM(D150:D153)</f>
        <v>1207748</v>
      </c>
      <c r="E154" s="1111">
        <f t="shared" ref="E154" si="87">SUM(E150:E153)</f>
        <v>209151</v>
      </c>
      <c r="F154" s="1147"/>
      <c r="G154" s="1147"/>
      <c r="H154" s="2200"/>
      <c r="I154" s="2201"/>
      <c r="J154" s="2201"/>
      <c r="K154" s="1132"/>
      <c r="L154" s="1132"/>
    </row>
    <row r="155" spans="2:12" s="1119" customFormat="1" ht="12.75" customHeight="1">
      <c r="B155" s="1555" t="s">
        <v>746</v>
      </c>
      <c r="C155" s="1560">
        <f t="shared" si="69"/>
        <v>632183</v>
      </c>
      <c r="D155" s="1109">
        <f>SUM(G203,G260,D321)</f>
        <v>512973</v>
      </c>
      <c r="E155" s="1566">
        <f>SUM(H203,H260,E321)</f>
        <v>119210</v>
      </c>
      <c r="F155" s="1943"/>
      <c r="G155" s="1147"/>
      <c r="H155" s="2200"/>
      <c r="I155" s="2201"/>
      <c r="J155" s="2201"/>
      <c r="K155" s="1132"/>
      <c r="L155" s="1132"/>
    </row>
    <row r="156" spans="2:12" s="1119" customFormat="1" ht="12.75" customHeight="1">
      <c r="B156" s="1556" t="s">
        <v>747</v>
      </c>
      <c r="C156" s="1099">
        <f t="shared" si="69"/>
        <v>429262</v>
      </c>
      <c r="D156" s="1109">
        <f t="shared" ref="D156:D158" si="88">SUM(G204,G261,D322)</f>
        <v>375375</v>
      </c>
      <c r="E156" s="1567">
        <f t="shared" ref="E156:E158" si="89">SUM(H204,H261,E322)</f>
        <v>53887</v>
      </c>
      <c r="F156" s="1943"/>
      <c r="G156" s="1147"/>
      <c r="H156" s="2200"/>
      <c r="I156" s="2201"/>
      <c r="J156" s="2201"/>
      <c r="K156" s="1132"/>
      <c r="L156" s="1132"/>
    </row>
    <row r="157" spans="2:12" ht="12.75" customHeight="1">
      <c r="B157" s="1556" t="s">
        <v>748</v>
      </c>
      <c r="C157" s="1099">
        <f t="shared" si="69"/>
        <v>293719</v>
      </c>
      <c r="D157" s="1109">
        <f t="shared" si="88"/>
        <v>241538</v>
      </c>
      <c r="E157" s="1567">
        <f t="shared" si="89"/>
        <v>52181</v>
      </c>
      <c r="F157" s="440"/>
      <c r="L157"/>
    </row>
    <row r="158" spans="2:12" ht="12.75" customHeight="1" thickBot="1">
      <c r="B158" s="1556" t="s">
        <v>749</v>
      </c>
      <c r="C158" s="1784">
        <f t="shared" si="69"/>
        <v>795392</v>
      </c>
      <c r="D158" s="1109">
        <f t="shared" si="88"/>
        <v>657431</v>
      </c>
      <c r="E158" s="1568">
        <f t="shared" si="89"/>
        <v>137961</v>
      </c>
      <c r="F158" s="440"/>
      <c r="L158"/>
    </row>
    <row r="159" spans="2:12" ht="12.75" customHeight="1" thickBot="1">
      <c r="B159" s="1101" t="s">
        <v>803</v>
      </c>
      <c r="C159" s="1942">
        <f t="shared" si="69"/>
        <v>2150556</v>
      </c>
      <c r="D159" s="1114">
        <f>SUM(D155:D158)</f>
        <v>1787317</v>
      </c>
      <c r="E159" s="1111">
        <f t="shared" ref="E159" si="90">SUM(E155:E158)</f>
        <v>363239</v>
      </c>
      <c r="F159" s="440"/>
      <c r="L159"/>
    </row>
    <row r="160" spans="2:12" ht="12.75" customHeight="1">
      <c r="B160" s="1555" t="s">
        <v>809</v>
      </c>
      <c r="C160" s="1560">
        <f t="shared" si="69"/>
        <v>411646</v>
      </c>
      <c r="D160" s="1109">
        <f>SUM(G208,G265,D326)</f>
        <v>370934</v>
      </c>
      <c r="E160" s="1566">
        <f>SUM(H208,H265,E326)</f>
        <v>40712</v>
      </c>
      <c r="F160" s="440"/>
      <c r="L160"/>
    </row>
    <row r="161" spans="1:12" ht="12.75" customHeight="1">
      <c r="B161" s="1556" t="s">
        <v>817</v>
      </c>
      <c r="C161" s="1099">
        <f t="shared" si="69"/>
        <v>257005</v>
      </c>
      <c r="D161" s="1109">
        <f t="shared" ref="D161:D163" si="91">SUM(G209,G266,D327)</f>
        <v>231713</v>
      </c>
      <c r="E161" s="1567">
        <f t="shared" ref="E161:E163" si="92">SUM(H209,H266,E327)</f>
        <v>25292</v>
      </c>
      <c r="F161" s="440"/>
      <c r="L161"/>
    </row>
    <row r="162" spans="1:12" ht="12.75" customHeight="1">
      <c r="B162" s="1556" t="s">
        <v>797</v>
      </c>
      <c r="C162" s="1099">
        <f t="shared" si="69"/>
        <v>0</v>
      </c>
      <c r="D162" s="1109">
        <f t="shared" si="91"/>
        <v>0</v>
      </c>
      <c r="E162" s="1567">
        <f t="shared" si="92"/>
        <v>0</v>
      </c>
      <c r="F162" s="440"/>
      <c r="L162"/>
    </row>
    <row r="163" spans="1:12" ht="12.75" customHeight="1" thickBot="1">
      <c r="B163" s="1556" t="s">
        <v>818</v>
      </c>
      <c r="C163" s="1784">
        <f t="shared" si="69"/>
        <v>0</v>
      </c>
      <c r="D163" s="1109">
        <f t="shared" si="91"/>
        <v>0</v>
      </c>
      <c r="E163" s="1568">
        <f t="shared" si="92"/>
        <v>0</v>
      </c>
      <c r="F163" s="440"/>
      <c r="L163"/>
    </row>
    <row r="164" spans="1:12" ht="12.75" customHeight="1" thickBot="1">
      <c r="B164" s="1101" t="s">
        <v>827</v>
      </c>
      <c r="C164" s="1942">
        <f t="shared" si="69"/>
        <v>668651</v>
      </c>
      <c r="D164" s="1114">
        <f>SUM(D160:D163)</f>
        <v>602647</v>
      </c>
      <c r="E164" s="1111">
        <f t="shared" ref="E164" si="93">SUM(E160:E163)</f>
        <v>66004</v>
      </c>
      <c r="F164" s="440"/>
      <c r="L164"/>
    </row>
    <row r="165" spans="1:12" ht="4.1500000000000004" customHeight="1" thickBot="1">
      <c r="B165" s="2054"/>
      <c r="C165" s="2051"/>
      <c r="D165" s="2051"/>
      <c r="E165" s="2051"/>
      <c r="F165" s="440"/>
      <c r="L165"/>
    </row>
    <row r="166" spans="1:12" ht="13.7" customHeight="1">
      <c r="B166" s="1104" t="s">
        <v>354</v>
      </c>
      <c r="C166" s="1137"/>
    </row>
    <row r="167" spans="1:12" ht="13.7" customHeight="1" thickBot="1">
      <c r="B167" s="1104"/>
      <c r="C167" s="1137"/>
    </row>
    <row r="168" spans="1:12" s="1115" customFormat="1" ht="30.75" customHeight="1" thickBot="1">
      <c r="A168" s="211" t="s">
        <v>54</v>
      </c>
      <c r="B168" s="5005" t="s">
        <v>668</v>
      </c>
      <c r="C168" s="5006"/>
      <c r="D168" s="5006"/>
      <c r="E168" s="5006"/>
      <c r="F168" s="5006"/>
      <c r="G168" s="5006"/>
      <c r="H168" s="5007"/>
      <c r="I168" s="1158"/>
      <c r="J168" s="1103"/>
      <c r="K168" s="1103"/>
      <c r="L168" s="1103"/>
    </row>
    <row r="169" spans="1:12" s="1115" customFormat="1" ht="13.5" thickBot="1">
      <c r="B169" s="1103"/>
      <c r="C169" s="1103"/>
      <c r="D169" s="1103"/>
      <c r="E169" s="1103"/>
      <c r="F169" s="1103"/>
      <c r="G169" s="1103"/>
      <c r="H169" s="1103"/>
      <c r="I169" s="1159"/>
      <c r="J169" s="1103"/>
      <c r="K169" s="1103"/>
      <c r="L169" s="1103"/>
    </row>
    <row r="170" spans="1:12" s="1115" customFormat="1" ht="19.5" customHeight="1" thickBot="1">
      <c r="B170" s="5031" t="s">
        <v>669</v>
      </c>
      <c r="C170" s="4472"/>
      <c r="D170" s="5032" t="s">
        <v>634</v>
      </c>
      <c r="E170" s="5033"/>
      <c r="F170" s="5034"/>
      <c r="G170" s="5050" t="s">
        <v>670</v>
      </c>
      <c r="H170" s="5051"/>
      <c r="I170" s="1103"/>
      <c r="J170" s="1103"/>
      <c r="K170" s="1103"/>
      <c r="L170" s="1103"/>
    </row>
    <row r="171" spans="1:12" s="1115" customFormat="1" ht="19.5" customHeight="1">
      <c r="B171" s="1160" t="s">
        <v>461</v>
      </c>
      <c r="C171" s="1161" t="s">
        <v>99</v>
      </c>
      <c r="D171" s="1162"/>
      <c r="E171" s="1163" t="s">
        <v>349</v>
      </c>
      <c r="F171" s="1164"/>
      <c r="G171" s="5014" t="s">
        <v>349</v>
      </c>
      <c r="H171" s="5015"/>
      <c r="I171" s="1103"/>
      <c r="J171" s="1103"/>
      <c r="K171" s="1103"/>
      <c r="L171" s="1103"/>
    </row>
    <row r="172" spans="1:12" s="1115" customFormat="1" ht="19.5" customHeight="1" thickBot="1">
      <c r="B172" s="1165"/>
      <c r="C172" s="1166" t="s">
        <v>671</v>
      </c>
      <c r="D172" s="1167" t="s">
        <v>350</v>
      </c>
      <c r="E172" s="1168" t="s">
        <v>351</v>
      </c>
      <c r="F172" s="1169" t="s">
        <v>663</v>
      </c>
      <c r="G172" s="1170" t="s">
        <v>353</v>
      </c>
      <c r="H172" s="1171" t="s">
        <v>352</v>
      </c>
      <c r="I172" s="1103"/>
      <c r="J172" s="1103"/>
      <c r="K172" s="1103"/>
      <c r="L172" s="1103"/>
    </row>
    <row r="173" spans="1:12" s="3" customFormat="1" ht="13.7" customHeight="1">
      <c r="B173" s="1100" t="s">
        <v>128</v>
      </c>
      <c r="C173" s="1109">
        <f>SUM(D173:F173)</f>
        <v>13482</v>
      </c>
      <c r="D173" s="1109">
        <v>0</v>
      </c>
      <c r="E173" s="1193">
        <v>13482</v>
      </c>
      <c r="F173" s="1203">
        <v>0</v>
      </c>
      <c r="G173" s="1109">
        <v>13474</v>
      </c>
      <c r="H173" s="1126">
        <v>8</v>
      </c>
    </row>
    <row r="174" spans="1:12" s="3" customFormat="1" ht="13.7" customHeight="1">
      <c r="B174" s="1100" t="s">
        <v>129</v>
      </c>
      <c r="C174" s="1109">
        <f t="shared" ref="C174:C176" si="94">SUM(D174:F174)</f>
        <v>265939</v>
      </c>
      <c r="D174" s="1109">
        <v>21612</v>
      </c>
      <c r="E174" s="1193">
        <v>244327</v>
      </c>
      <c r="F174" s="1126">
        <v>0</v>
      </c>
      <c r="G174" s="1109">
        <v>262830</v>
      </c>
      <c r="H174" s="1126">
        <v>3109</v>
      </c>
    </row>
    <row r="175" spans="1:12" s="3" customFormat="1" ht="13.7" customHeight="1">
      <c r="B175" s="1100" t="s">
        <v>130</v>
      </c>
      <c r="C175" s="1109">
        <f t="shared" si="94"/>
        <v>22967</v>
      </c>
      <c r="D175" s="1109">
        <v>0</v>
      </c>
      <c r="E175" s="1193">
        <v>22967</v>
      </c>
      <c r="F175" s="1126">
        <v>0</v>
      </c>
      <c r="G175" s="1109">
        <v>22743</v>
      </c>
      <c r="H175" s="1126">
        <v>224</v>
      </c>
    </row>
    <row r="176" spans="1:12" s="3" customFormat="1" ht="13.7" customHeight="1" thickBot="1">
      <c r="B176" s="1135" t="s">
        <v>405</v>
      </c>
      <c r="C176" s="1185">
        <f t="shared" si="94"/>
        <v>32678</v>
      </c>
      <c r="D176" s="1185">
        <v>14750</v>
      </c>
      <c r="E176" s="1195">
        <v>17928</v>
      </c>
      <c r="F176" s="1149">
        <v>0</v>
      </c>
      <c r="G176" s="1109">
        <v>31850</v>
      </c>
      <c r="H176" s="1126">
        <v>828</v>
      </c>
    </row>
    <row r="177" spans="2:8" s="3" customFormat="1" ht="13.7" customHeight="1" thickBot="1">
      <c r="B177" s="1196" t="s">
        <v>650</v>
      </c>
      <c r="C177" s="1189">
        <f>SUM(D177:F177)</f>
        <v>335066</v>
      </c>
      <c r="D177" s="1189">
        <f>SUM(D173:D176)</f>
        <v>36362</v>
      </c>
      <c r="E177" s="1197">
        <f t="shared" ref="E177" si="95">SUM(E173:E176)</f>
        <v>298704</v>
      </c>
      <c r="F177" s="1198">
        <f t="shared" ref="F177" si="96">SUM(F173:F176)</f>
        <v>0</v>
      </c>
      <c r="G177" s="1114">
        <f t="shared" ref="G177" si="97">SUM(G173:G176)</f>
        <v>330897</v>
      </c>
      <c r="H177" s="1191">
        <f t="shared" ref="H177" si="98">SUM(H173:H176)</f>
        <v>4169</v>
      </c>
    </row>
    <row r="178" spans="2:8" s="3" customFormat="1" ht="13.7" customHeight="1">
      <c r="B178" s="1100" t="s">
        <v>425</v>
      </c>
      <c r="C178" s="1109">
        <f>SUM(D178:F178)</f>
        <v>26621</v>
      </c>
      <c r="D178" s="1109">
        <v>12413</v>
      </c>
      <c r="E178" s="1193">
        <v>14208</v>
      </c>
      <c r="F178" s="1203">
        <v>0</v>
      </c>
      <c r="G178" s="1109">
        <v>25538</v>
      </c>
      <c r="H178" s="1126">
        <v>1083</v>
      </c>
    </row>
    <row r="179" spans="2:8" s="3" customFormat="1" ht="13.7" customHeight="1">
      <c r="B179" s="1100" t="s">
        <v>575</v>
      </c>
      <c r="C179" s="1109">
        <f t="shared" ref="C179:C181" si="99">SUM(D179:F179)</f>
        <v>114798</v>
      </c>
      <c r="D179" s="1109">
        <v>7546</v>
      </c>
      <c r="E179" s="1193">
        <v>107252</v>
      </c>
      <c r="F179" s="1126">
        <v>0</v>
      </c>
      <c r="G179" s="1109">
        <v>112510</v>
      </c>
      <c r="H179" s="1126">
        <v>2288</v>
      </c>
    </row>
    <row r="180" spans="2:8" s="3" customFormat="1" ht="13.7" customHeight="1">
      <c r="B180" s="1100" t="s">
        <v>426</v>
      </c>
      <c r="C180" s="1109">
        <f t="shared" si="99"/>
        <v>0</v>
      </c>
      <c r="D180" s="1109">
        <v>0</v>
      </c>
      <c r="E180" s="1193">
        <v>0</v>
      </c>
      <c r="F180" s="1126">
        <v>0</v>
      </c>
      <c r="G180" s="1109">
        <v>0</v>
      </c>
      <c r="H180" s="1126">
        <v>0</v>
      </c>
    </row>
    <row r="181" spans="2:8" s="3" customFormat="1" ht="13.7" customHeight="1" thickBot="1">
      <c r="B181" s="1135" t="s">
        <v>479</v>
      </c>
      <c r="C181" s="1185">
        <f t="shared" si="99"/>
        <v>46763</v>
      </c>
      <c r="D181" s="1185">
        <v>23064</v>
      </c>
      <c r="E181" s="1195">
        <v>23699</v>
      </c>
      <c r="F181" s="1149">
        <v>0</v>
      </c>
      <c r="G181" s="1199">
        <v>45487</v>
      </c>
      <c r="H181" s="1126">
        <v>1276</v>
      </c>
    </row>
    <row r="182" spans="2:8" s="3" customFormat="1" ht="13.7" customHeight="1" thickBot="1">
      <c r="B182" s="1196" t="s">
        <v>651</v>
      </c>
      <c r="C182" s="1189">
        <f>SUM(D182:F182)</f>
        <v>188182</v>
      </c>
      <c r="D182" s="1189">
        <f>SUM(D178:D181)</f>
        <v>43023</v>
      </c>
      <c r="E182" s="1197">
        <f t="shared" ref="E182" si="100">SUM(E178:E181)</f>
        <v>145159</v>
      </c>
      <c r="F182" s="1198">
        <f t="shared" ref="F182" si="101">SUM(F178:F181)</f>
        <v>0</v>
      </c>
      <c r="G182" s="1189">
        <f t="shared" ref="G182" si="102">SUM(G178:G181)</f>
        <v>183535</v>
      </c>
      <c r="H182" s="1191">
        <f t="shared" ref="H182" si="103">SUM(H178:H181)</f>
        <v>4647</v>
      </c>
    </row>
    <row r="183" spans="2:8" s="3" customFormat="1" ht="13.7" customHeight="1">
      <c r="B183" s="1200" t="s">
        <v>526</v>
      </c>
      <c r="C183" s="1109">
        <f>SUM(D183:F183)</f>
        <v>0</v>
      </c>
      <c r="D183" s="1201">
        <v>0</v>
      </c>
      <c r="E183" s="1202">
        <v>0</v>
      </c>
      <c r="F183" s="1203">
        <v>0</v>
      </c>
      <c r="G183" s="1109">
        <v>0</v>
      </c>
      <c r="H183" s="1126">
        <v>0</v>
      </c>
    </row>
    <row r="184" spans="2:8" s="3" customFormat="1" ht="13.7" customHeight="1">
      <c r="B184" s="1200" t="s">
        <v>484</v>
      </c>
      <c r="C184" s="1109">
        <f t="shared" ref="C184:C186" si="104">SUM(D184:F184)</f>
        <v>193297</v>
      </c>
      <c r="D184" s="1109">
        <v>23399</v>
      </c>
      <c r="E184" s="1193">
        <v>169898</v>
      </c>
      <c r="F184" s="1126">
        <v>0</v>
      </c>
      <c r="G184" s="1109">
        <v>191890</v>
      </c>
      <c r="H184" s="1126">
        <v>1407</v>
      </c>
    </row>
    <row r="185" spans="2:8" s="3" customFormat="1" ht="13.7" customHeight="1">
      <c r="B185" s="1200" t="s">
        <v>498</v>
      </c>
      <c r="C185" s="1109">
        <f t="shared" si="104"/>
        <v>42672</v>
      </c>
      <c r="D185" s="1109">
        <v>16251</v>
      </c>
      <c r="E185" s="1193">
        <v>26421</v>
      </c>
      <c r="F185" s="1126">
        <v>0</v>
      </c>
      <c r="G185" s="1109">
        <v>42046</v>
      </c>
      <c r="H185" s="1126">
        <v>626</v>
      </c>
    </row>
    <row r="186" spans="2:8" s="3" customFormat="1" ht="13.7" customHeight="1" thickBot="1">
      <c r="B186" s="1204" t="s">
        <v>428</v>
      </c>
      <c r="C186" s="1185">
        <f t="shared" si="104"/>
        <v>25081</v>
      </c>
      <c r="D186" s="1185">
        <v>17533</v>
      </c>
      <c r="E186" s="1195">
        <v>7548</v>
      </c>
      <c r="F186" s="1149">
        <v>0</v>
      </c>
      <c r="G186" s="1109">
        <v>24549</v>
      </c>
      <c r="H186" s="1126">
        <v>532</v>
      </c>
    </row>
    <row r="187" spans="2:8" s="3" customFormat="1" ht="13.7" customHeight="1" thickBot="1">
      <c r="B187" s="1196" t="s">
        <v>652</v>
      </c>
      <c r="C187" s="1189">
        <f>SUM(D187:F187)</f>
        <v>261050</v>
      </c>
      <c r="D187" s="1189">
        <f>SUM(D183:D186)</f>
        <v>57183</v>
      </c>
      <c r="E187" s="1197">
        <f t="shared" ref="E187" si="105">SUM(E183:E186)</f>
        <v>203867</v>
      </c>
      <c r="F187" s="1198">
        <f t="shared" ref="F187" si="106">SUM(F183:F186)</f>
        <v>0</v>
      </c>
      <c r="G187" s="1114">
        <f t="shared" ref="G187" si="107">SUM(G183:G186)</f>
        <v>258485</v>
      </c>
      <c r="H187" s="1191">
        <f t="shared" ref="H187" si="108">SUM(H183:H186)</f>
        <v>2565</v>
      </c>
    </row>
    <row r="188" spans="2:8" s="3" customFormat="1" ht="13.7" customHeight="1">
      <c r="B188" s="1100" t="s">
        <v>416</v>
      </c>
      <c r="C188" s="1109">
        <f>SUM(D188:F188)</f>
        <v>106581</v>
      </c>
      <c r="D188" s="1109">
        <v>60237</v>
      </c>
      <c r="E188" s="1193">
        <v>46344</v>
      </c>
      <c r="F188" s="1203">
        <v>0</v>
      </c>
      <c r="G188" s="1109">
        <v>103397</v>
      </c>
      <c r="H188" s="1203">
        <v>3184</v>
      </c>
    </row>
    <row r="189" spans="2:8" s="3" customFormat="1" ht="13.7" customHeight="1">
      <c r="B189" s="1100" t="s">
        <v>211</v>
      </c>
      <c r="C189" s="1109">
        <f t="shared" ref="C189:C191" si="109">SUM(D189:F189)</f>
        <v>407697</v>
      </c>
      <c r="D189" s="1109">
        <v>186259</v>
      </c>
      <c r="E189" s="1193">
        <v>221438</v>
      </c>
      <c r="F189" s="1126">
        <v>0</v>
      </c>
      <c r="G189" s="1109">
        <v>394680</v>
      </c>
      <c r="H189" s="1126">
        <v>13017</v>
      </c>
    </row>
    <row r="190" spans="2:8" s="3" customFormat="1" ht="13.7" customHeight="1">
      <c r="B190" s="1100" t="s">
        <v>332</v>
      </c>
      <c r="C190" s="1109">
        <f t="shared" si="109"/>
        <v>195736</v>
      </c>
      <c r="D190" s="1109">
        <v>175979</v>
      </c>
      <c r="E190" s="1193">
        <v>19757</v>
      </c>
      <c r="F190" s="1126">
        <v>0</v>
      </c>
      <c r="G190" s="1109">
        <v>181502</v>
      </c>
      <c r="H190" s="1126">
        <v>14234</v>
      </c>
    </row>
    <row r="191" spans="2:8" s="3" customFormat="1" ht="13.7" customHeight="1" thickBot="1">
      <c r="B191" s="1100" t="s">
        <v>551</v>
      </c>
      <c r="C191" s="1109">
        <f t="shared" si="109"/>
        <v>216828</v>
      </c>
      <c r="D191" s="1109">
        <v>198794</v>
      </c>
      <c r="E191" s="1193">
        <v>18034</v>
      </c>
      <c r="F191" s="1149">
        <v>0</v>
      </c>
      <c r="G191" s="1109">
        <v>203878</v>
      </c>
      <c r="H191" s="1126">
        <v>12950</v>
      </c>
    </row>
    <row r="192" spans="2:8" s="3" customFormat="1" ht="13.7" customHeight="1" thickBot="1">
      <c r="B192" s="1101" t="s">
        <v>653</v>
      </c>
      <c r="C192" s="1114">
        <f>SUM(F240,F297,C358)</f>
        <v>28600</v>
      </c>
      <c r="D192" s="1114">
        <f>SUM(D188:D191)</f>
        <v>621269</v>
      </c>
      <c r="E192" s="1205">
        <f t="shared" ref="E192" si="110">SUM(E188:E191)</f>
        <v>305573</v>
      </c>
      <c r="F192" s="1191">
        <f t="shared" ref="F192" si="111">SUM(F188:F191)</f>
        <v>0</v>
      </c>
      <c r="G192" s="1114">
        <f t="shared" ref="G192" si="112">SUM(G188:G191)</f>
        <v>883457</v>
      </c>
      <c r="H192" s="1191">
        <f t="shared" ref="H192" si="113">SUM(H188:H191)</f>
        <v>43385</v>
      </c>
    </row>
    <row r="193" spans="2:13" s="3" customFormat="1" ht="13.7" customHeight="1">
      <c r="B193" s="1100" t="s">
        <v>603</v>
      </c>
      <c r="C193" s="1109">
        <f>SUM(D193:F193)</f>
        <v>332252</v>
      </c>
      <c r="D193" s="1109">
        <v>151269</v>
      </c>
      <c r="E193" s="1193">
        <v>180983</v>
      </c>
      <c r="F193" s="1203">
        <v>0</v>
      </c>
      <c r="G193" s="1109">
        <v>321733</v>
      </c>
      <c r="H193" s="1126">
        <v>10519</v>
      </c>
    </row>
    <row r="194" spans="2:13" s="3" customFormat="1" ht="13.7" customHeight="1">
      <c r="B194" s="1100" t="s">
        <v>641</v>
      </c>
      <c r="C194" s="1109">
        <f t="shared" ref="C194:C196" si="114">SUM(D194:F194)</f>
        <v>212176</v>
      </c>
      <c r="D194" s="1109">
        <v>124364</v>
      </c>
      <c r="E194" s="1193">
        <v>87812</v>
      </c>
      <c r="F194" s="1126">
        <v>0</v>
      </c>
      <c r="G194" s="1109">
        <v>202984</v>
      </c>
      <c r="H194" s="1126">
        <v>9192</v>
      </c>
    </row>
    <row r="195" spans="2:13" s="3" customFormat="1" ht="13.7" customHeight="1">
      <c r="B195" s="1100" t="s">
        <v>654</v>
      </c>
      <c r="C195" s="1097">
        <f t="shared" si="114"/>
        <v>91041</v>
      </c>
      <c r="D195" s="1109">
        <v>62618</v>
      </c>
      <c r="E195" s="1193">
        <v>28423</v>
      </c>
      <c r="F195" s="1126">
        <v>0</v>
      </c>
      <c r="G195" s="1109">
        <v>86555</v>
      </c>
      <c r="H195" s="1126">
        <v>4486</v>
      </c>
    </row>
    <row r="196" spans="2:13" s="3" customFormat="1" ht="13.7" customHeight="1" thickBot="1">
      <c r="B196" s="1100" t="s">
        <v>655</v>
      </c>
      <c r="C196" s="1109">
        <f t="shared" si="114"/>
        <v>113694</v>
      </c>
      <c r="D196" s="1109">
        <v>84099</v>
      </c>
      <c r="E196" s="1193">
        <v>29595</v>
      </c>
      <c r="F196" s="1149">
        <v>0</v>
      </c>
      <c r="G196" s="1109">
        <v>106682</v>
      </c>
      <c r="H196" s="1126">
        <v>7012</v>
      </c>
    </row>
    <row r="197" spans="2:13" s="3" customFormat="1" ht="13.7" customHeight="1" thickBot="1">
      <c r="B197" s="1101" t="s">
        <v>656</v>
      </c>
      <c r="C197" s="1111">
        <f>SUM(D197:F197)</f>
        <v>749163</v>
      </c>
      <c r="D197" s="1114">
        <f>SUM(D193:D196)</f>
        <v>422350</v>
      </c>
      <c r="E197" s="1205">
        <f t="shared" ref="E197" si="115">SUM(E193:E196)</f>
        <v>326813</v>
      </c>
      <c r="F197" s="1191">
        <f t="shared" ref="F197" si="116">SUM(F193:F196)</f>
        <v>0</v>
      </c>
      <c r="G197" s="1114">
        <f t="shared" ref="G197" si="117">SUM(G193:G196)</f>
        <v>717954</v>
      </c>
      <c r="H197" s="1191">
        <f t="shared" ref="H197" si="118">SUM(H193:H196)</f>
        <v>31209</v>
      </c>
    </row>
    <row r="198" spans="2:13" s="3" customFormat="1" ht="13.7" customHeight="1">
      <c r="B198" s="1554" t="s">
        <v>705</v>
      </c>
      <c r="C198" s="1578">
        <f>SUM(D198:F198)</f>
        <v>198828</v>
      </c>
      <c r="D198" s="1576">
        <v>17398</v>
      </c>
      <c r="E198" s="1575">
        <v>181430</v>
      </c>
      <c r="F198" s="1182">
        <v>0</v>
      </c>
      <c r="G198" s="1576">
        <v>196107</v>
      </c>
      <c r="H198" s="1203">
        <v>2721</v>
      </c>
    </row>
    <row r="199" spans="2:13" s="3" customFormat="1" ht="13.7" customHeight="1">
      <c r="B199" s="1181" t="s">
        <v>723</v>
      </c>
      <c r="C199" s="1154">
        <f t="shared" ref="C199:C201" si="119">SUM(D199:F199)</f>
        <v>114276</v>
      </c>
      <c r="D199" s="1577">
        <v>48861</v>
      </c>
      <c r="E199" s="1125">
        <v>65415</v>
      </c>
      <c r="F199" s="1182">
        <v>0</v>
      </c>
      <c r="G199" s="1577">
        <v>109175</v>
      </c>
      <c r="H199" s="1126">
        <v>5101</v>
      </c>
    </row>
    <row r="200" spans="2:13" s="3" customFormat="1" ht="13.5" customHeight="1">
      <c r="B200" s="1181" t="s">
        <v>724</v>
      </c>
      <c r="C200" s="1154">
        <f t="shared" si="119"/>
        <v>59428</v>
      </c>
      <c r="D200" s="1577">
        <v>26481</v>
      </c>
      <c r="E200" s="1125">
        <v>32947</v>
      </c>
      <c r="F200" s="1182">
        <v>0</v>
      </c>
      <c r="G200" s="1577">
        <v>55808</v>
      </c>
      <c r="H200" s="1126">
        <v>3620</v>
      </c>
    </row>
    <row r="201" spans="2:13" s="3" customFormat="1" ht="13.5" customHeight="1" thickBot="1">
      <c r="B201" s="1181" t="s">
        <v>725</v>
      </c>
      <c r="C201" s="1154">
        <f t="shared" si="119"/>
        <v>36643</v>
      </c>
      <c r="D201" s="1577">
        <v>22267</v>
      </c>
      <c r="E201" s="1125">
        <v>14376</v>
      </c>
      <c r="F201" s="1187">
        <v>0</v>
      </c>
      <c r="G201" s="1577">
        <v>34776</v>
      </c>
      <c r="H201" s="1126">
        <v>1867</v>
      </c>
    </row>
    <row r="202" spans="2:13" s="3" customFormat="1" ht="13.5" customHeight="1" thickBot="1">
      <c r="B202" s="1101" t="s">
        <v>739</v>
      </c>
      <c r="C202" s="1579">
        <f>SUM(D202:F202)</f>
        <v>409175</v>
      </c>
      <c r="D202" s="1114">
        <f>SUM(D198:D201)</f>
        <v>115007</v>
      </c>
      <c r="E202" s="1205">
        <f t="shared" ref="E202" si="120">SUM(E198:E201)</f>
        <v>294168</v>
      </c>
      <c r="F202" s="1191">
        <f t="shared" ref="F202" si="121">SUM(F198:F201)</f>
        <v>0</v>
      </c>
      <c r="G202" s="1111">
        <f t="shared" ref="G202" si="122">SUM(G198:G201)</f>
        <v>395866</v>
      </c>
      <c r="H202" s="1940">
        <f t="shared" ref="H202" si="123">SUM(H198:H201)</f>
        <v>13309</v>
      </c>
    </row>
    <row r="203" spans="2:13" s="3" customFormat="1" ht="13.5" customHeight="1">
      <c r="B203" s="1554" t="s">
        <v>746</v>
      </c>
      <c r="C203" s="1578">
        <f>SUM(D203:F203)</f>
        <v>206674</v>
      </c>
      <c r="D203" s="1576">
        <v>48565</v>
      </c>
      <c r="E203" s="1575">
        <v>158109</v>
      </c>
      <c r="F203" s="1182">
        <v>0</v>
      </c>
      <c r="G203" s="1576">
        <v>202560</v>
      </c>
      <c r="H203" s="1203">
        <v>4114</v>
      </c>
      <c r="I203" s="440"/>
      <c r="J203" s="1154"/>
      <c r="K203" s="1154"/>
      <c r="L203" s="1154"/>
      <c r="M203" s="364"/>
    </row>
    <row r="204" spans="2:13" s="3" customFormat="1" ht="13.5" customHeight="1">
      <c r="B204" s="1181" t="s">
        <v>747</v>
      </c>
      <c r="C204" s="1154">
        <f t="shared" ref="C204:C206" si="124">SUM(D204:F204)</f>
        <v>130569</v>
      </c>
      <c r="D204" s="1577">
        <v>23386</v>
      </c>
      <c r="E204" s="1125">
        <v>107183</v>
      </c>
      <c r="F204" s="1182">
        <v>0</v>
      </c>
      <c r="G204" s="1577">
        <v>125752</v>
      </c>
      <c r="H204" s="1126">
        <v>4817</v>
      </c>
      <c r="J204" s="1154"/>
      <c r="K204" s="1154"/>
      <c r="L204" s="364"/>
      <c r="M204" s="23"/>
    </row>
    <row r="205" spans="2:13" s="3" customFormat="1" ht="14.25" customHeight="1">
      <c r="B205" s="1181" t="s">
        <v>748</v>
      </c>
      <c r="C205" s="1154">
        <f t="shared" si="124"/>
        <v>110486</v>
      </c>
      <c r="D205" s="1577">
        <v>43423</v>
      </c>
      <c r="E205" s="1125">
        <v>67063</v>
      </c>
      <c r="F205" s="1182">
        <v>0</v>
      </c>
      <c r="G205" s="1577">
        <v>103287</v>
      </c>
      <c r="H205" s="1126">
        <v>7199</v>
      </c>
    </row>
    <row r="206" spans="2:13" s="3" customFormat="1" ht="13.9" customHeight="1" thickBot="1">
      <c r="B206" s="1181" t="s">
        <v>749</v>
      </c>
      <c r="C206" s="1154">
        <f t="shared" si="124"/>
        <v>83842</v>
      </c>
      <c r="D206" s="1577">
        <v>29260</v>
      </c>
      <c r="E206" s="1125">
        <v>54582</v>
      </c>
      <c r="F206" s="1182">
        <v>0</v>
      </c>
      <c r="G206" s="1577">
        <v>76409</v>
      </c>
      <c r="H206" s="1126">
        <v>7433</v>
      </c>
    </row>
    <row r="207" spans="2:13" ht="15" customHeight="1" thickBot="1">
      <c r="B207" s="1553" t="s">
        <v>803</v>
      </c>
      <c r="C207" s="1579">
        <f>SUM(D207:F207)</f>
        <v>531571</v>
      </c>
      <c r="D207" s="1114">
        <f>SUM(D203:D206)</f>
        <v>144634</v>
      </c>
      <c r="E207" s="1205">
        <f t="shared" ref="E207" si="125">SUM(E203:E206)</f>
        <v>386937</v>
      </c>
      <c r="F207" s="1191">
        <f t="shared" ref="F207" si="126">SUM(F203:F206)</f>
        <v>0</v>
      </c>
      <c r="G207" s="1940">
        <f t="shared" ref="G207" si="127">SUM(G203:G206)</f>
        <v>508008</v>
      </c>
      <c r="H207" s="1940">
        <f t="shared" ref="H207" si="128">SUM(H203:H206)</f>
        <v>23563</v>
      </c>
      <c r="K207" s="440"/>
    </row>
    <row r="208" spans="2:13" ht="15" customHeight="1">
      <c r="B208" s="1554" t="s">
        <v>809</v>
      </c>
      <c r="C208" s="1578">
        <f>SUM(D208:F208)</f>
        <v>272778</v>
      </c>
      <c r="D208" s="1577">
        <v>59304</v>
      </c>
      <c r="E208" s="1125">
        <v>213474</v>
      </c>
      <c r="F208" s="1182">
        <v>0</v>
      </c>
      <c r="G208" s="1576">
        <v>263024</v>
      </c>
      <c r="H208" s="1203">
        <v>9754</v>
      </c>
      <c r="K208" s="440"/>
    </row>
    <row r="209" spans="2:11" ht="15" customHeight="1">
      <c r="B209" s="1181" t="s">
        <v>817</v>
      </c>
      <c r="C209" s="1154">
        <f t="shared" ref="C209:C211" si="129">SUM(D209:F209)</f>
        <v>112122</v>
      </c>
      <c r="D209" s="1577">
        <v>36462</v>
      </c>
      <c r="E209" s="1125">
        <v>75660</v>
      </c>
      <c r="F209" s="1182">
        <v>0</v>
      </c>
      <c r="G209" s="1577">
        <v>106652</v>
      </c>
      <c r="H209" s="1126">
        <v>5470</v>
      </c>
      <c r="K209" s="440"/>
    </row>
    <row r="210" spans="2:11" ht="15" customHeight="1">
      <c r="B210" s="1181" t="s">
        <v>797</v>
      </c>
      <c r="C210" s="1154">
        <f t="shared" si="129"/>
        <v>0</v>
      </c>
      <c r="D210" s="1577"/>
      <c r="E210" s="1125"/>
      <c r="F210" s="1182">
        <v>0</v>
      </c>
      <c r="G210" s="1577"/>
      <c r="H210" s="1126"/>
      <c r="K210" s="440"/>
    </row>
    <row r="211" spans="2:11" ht="15" customHeight="1" thickBot="1">
      <c r="B211" s="1181" t="s">
        <v>818</v>
      </c>
      <c r="C211" s="1154">
        <f t="shared" si="129"/>
        <v>0</v>
      </c>
      <c r="D211" s="1577"/>
      <c r="E211" s="1125"/>
      <c r="F211" s="1187">
        <v>0</v>
      </c>
      <c r="G211" s="1577"/>
      <c r="H211" s="1126"/>
      <c r="K211" s="440"/>
    </row>
    <row r="212" spans="2:11" ht="15" customHeight="1" thickBot="1">
      <c r="B212" s="1553" t="s">
        <v>827</v>
      </c>
      <c r="C212" s="1579">
        <f>SUM(D212:F212)</f>
        <v>384900</v>
      </c>
      <c r="D212" s="2057">
        <f>SUM(D208:D211)</f>
        <v>95766</v>
      </c>
      <c r="E212" s="2058">
        <f t="shared" ref="E212" si="130">SUM(E208:E211)</f>
        <v>289134</v>
      </c>
      <c r="F212" s="2059">
        <f t="shared" ref="F212" si="131">SUM(F208:F211)</f>
        <v>0</v>
      </c>
      <c r="G212" s="1579">
        <f t="shared" ref="G212" si="132">SUM(G208:G211)</f>
        <v>369676</v>
      </c>
      <c r="H212" s="1940">
        <f t="shared" ref="H212" si="133">SUM(H208:H211)</f>
        <v>15224</v>
      </c>
      <c r="K212" s="440"/>
    </row>
    <row r="213" spans="2:11" ht="4.1500000000000004" customHeight="1" thickBot="1">
      <c r="B213" s="2016"/>
      <c r="C213" s="2017"/>
      <c r="D213" s="2017"/>
      <c r="E213" s="2017"/>
      <c r="F213" s="2060"/>
      <c r="G213" s="2017"/>
      <c r="H213" s="2018"/>
      <c r="K213" s="440"/>
    </row>
    <row r="214" spans="2:11" ht="15" customHeight="1">
      <c r="B214" s="1104" t="s">
        <v>354</v>
      </c>
      <c r="E214" s="440"/>
      <c r="F214" s="1056"/>
      <c r="K214" s="440"/>
    </row>
    <row r="215" spans="2:11" ht="15" customHeight="1">
      <c r="F215" s="1056"/>
      <c r="K215" s="440"/>
    </row>
    <row r="216" spans="2:11" ht="15" customHeight="1">
      <c r="F216" s="1056"/>
      <c r="K216" s="440"/>
    </row>
    <row r="217" spans="2:11" ht="15" customHeight="1">
      <c r="F217" s="1056"/>
      <c r="K217" s="440"/>
    </row>
    <row r="218" spans="2:11" ht="15" customHeight="1">
      <c r="F218" s="1056"/>
      <c r="K218" s="440"/>
    </row>
    <row r="219" spans="2:11" ht="15" customHeight="1">
      <c r="F219" s="1056"/>
      <c r="K219" s="440"/>
    </row>
    <row r="220" spans="2:11" ht="15" customHeight="1">
      <c r="F220" s="1056"/>
      <c r="K220" s="440"/>
    </row>
    <row r="221" spans="2:11" ht="15" customHeight="1">
      <c r="F221" s="1056"/>
      <c r="K221" s="440"/>
    </row>
    <row r="222" spans="2:11" ht="15" customHeight="1">
      <c r="F222" s="1056"/>
      <c r="K222" s="440"/>
    </row>
    <row r="223" spans="2:11" ht="15" customHeight="1">
      <c r="F223" s="1056"/>
      <c r="K223" s="440"/>
    </row>
    <row r="224" spans="2:11" ht="15" customHeight="1">
      <c r="F224" s="1056"/>
      <c r="K224" s="440"/>
    </row>
    <row r="225" spans="1:12" ht="15" customHeight="1">
      <c r="F225" s="1056"/>
      <c r="K225" s="440"/>
    </row>
    <row r="226" spans="1:12" ht="15" customHeight="1" thickBot="1">
      <c r="F226" s="1056"/>
      <c r="K226" s="440"/>
    </row>
    <row r="227" spans="1:12" ht="16.5" customHeight="1" thickBot="1">
      <c r="A227" s="211" t="s">
        <v>55</v>
      </c>
      <c r="B227" s="5005" t="s">
        <v>672</v>
      </c>
      <c r="C227" s="5006"/>
      <c r="D227" s="5006"/>
      <c r="E227" s="5006"/>
      <c r="F227" s="5006"/>
      <c r="G227" s="5006"/>
      <c r="H227" s="5007"/>
      <c r="I227" s="6"/>
      <c r="J227" s="6"/>
      <c r="K227" s="4"/>
      <c r="L227" s="4"/>
    </row>
    <row r="228" spans="1:12" s="1115" customFormat="1" ht="16.5" customHeight="1">
      <c r="B228" s="5018" t="s">
        <v>461</v>
      </c>
      <c r="C228" s="5016" t="s">
        <v>671</v>
      </c>
      <c r="D228" s="1162"/>
      <c r="E228" s="1163" t="s">
        <v>349</v>
      </c>
      <c r="F228" s="1164"/>
      <c r="G228" s="5014" t="s">
        <v>349</v>
      </c>
      <c r="H228" s="5015"/>
      <c r="I228" s="1103"/>
      <c r="J228" s="1103"/>
      <c r="K228" s="1103"/>
      <c r="L228" s="1103"/>
    </row>
    <row r="229" spans="1:12" s="1115" customFormat="1" ht="29.25" thickBot="1">
      <c r="B229" s="5019"/>
      <c r="C229" s="5017"/>
      <c r="D229" s="1167" t="s">
        <v>350</v>
      </c>
      <c r="E229" s="1168" t="s">
        <v>351</v>
      </c>
      <c r="F229" s="2202" t="s">
        <v>829</v>
      </c>
      <c r="G229" s="1170" t="s">
        <v>353</v>
      </c>
      <c r="H229" s="1171" t="s">
        <v>352</v>
      </c>
      <c r="I229" s="1103"/>
      <c r="J229" s="1103"/>
      <c r="K229" s="1103"/>
      <c r="L229" s="1103"/>
    </row>
    <row r="230" spans="1:12" s="3" customFormat="1" ht="10.5" customHeight="1">
      <c r="B230" s="1181" t="s">
        <v>128</v>
      </c>
      <c r="C230" s="1109">
        <f>SUM(D230:F230)</f>
        <v>19106</v>
      </c>
      <c r="D230" s="1109">
        <v>19106</v>
      </c>
      <c r="E230" s="1125">
        <v>0</v>
      </c>
      <c r="F230" s="1182">
        <v>0</v>
      </c>
      <c r="G230" s="1183">
        <v>17550</v>
      </c>
      <c r="H230" s="1126">
        <v>1556</v>
      </c>
    </row>
    <row r="231" spans="1:12" s="3" customFormat="1" ht="10.5" customHeight="1">
      <c r="B231" s="1181" t="s">
        <v>129</v>
      </c>
      <c r="C231" s="1109">
        <f t="shared" ref="C231:C233" si="134">SUM(D231:F231)</f>
        <v>23562</v>
      </c>
      <c r="D231" s="1109">
        <v>23562</v>
      </c>
      <c r="E231" s="1125">
        <v>0</v>
      </c>
      <c r="F231" s="1182">
        <v>0</v>
      </c>
      <c r="G231" s="1109">
        <v>21662</v>
      </c>
      <c r="H231" s="1126">
        <v>1900</v>
      </c>
    </row>
    <row r="232" spans="1:12" s="3" customFormat="1" ht="10.5" customHeight="1">
      <c r="B232" s="1181" t="s">
        <v>130</v>
      </c>
      <c r="C232" s="1109">
        <f t="shared" si="134"/>
        <v>27972</v>
      </c>
      <c r="D232" s="1109">
        <v>27972</v>
      </c>
      <c r="E232" s="1125">
        <v>0</v>
      </c>
      <c r="F232" s="1182">
        <v>0</v>
      </c>
      <c r="G232" s="1109">
        <v>25500</v>
      </c>
      <c r="H232" s="1126">
        <v>2472</v>
      </c>
    </row>
    <row r="233" spans="1:12" s="3" customFormat="1" ht="10.5" customHeight="1" thickBot="1">
      <c r="B233" s="1184" t="s">
        <v>405</v>
      </c>
      <c r="C233" s="1109">
        <f t="shared" si="134"/>
        <v>9158</v>
      </c>
      <c r="D233" s="1185">
        <v>9158</v>
      </c>
      <c r="E233" s="1186">
        <v>0</v>
      </c>
      <c r="F233" s="1187">
        <v>0</v>
      </c>
      <c r="G233" s="1109">
        <v>8226</v>
      </c>
      <c r="H233" s="1126">
        <v>932</v>
      </c>
    </row>
    <row r="234" spans="1:12" s="3" customFormat="1" ht="12" thickBot="1">
      <c r="B234" s="1188" t="s">
        <v>650</v>
      </c>
      <c r="C234" s="1111">
        <f>SUM(D234:F234)</f>
        <v>79798</v>
      </c>
      <c r="D234" s="1189">
        <f>SUM(D230:D233)</f>
        <v>79798</v>
      </c>
      <c r="E234" s="1111">
        <f t="shared" ref="E234:H234" si="135">SUM(E230:E233)</f>
        <v>0</v>
      </c>
      <c r="F234" s="1190">
        <f t="shared" si="135"/>
        <v>0</v>
      </c>
      <c r="G234" s="1111">
        <f t="shared" si="135"/>
        <v>72938</v>
      </c>
      <c r="H234" s="1569">
        <f t="shared" si="135"/>
        <v>6860</v>
      </c>
    </row>
    <row r="235" spans="1:12" s="3" customFormat="1" ht="10.5" customHeight="1">
      <c r="B235" s="1181" t="s">
        <v>425</v>
      </c>
      <c r="C235" s="1109">
        <f>SUM(D235:F235)</f>
        <v>33464</v>
      </c>
      <c r="D235" s="1109">
        <v>33464</v>
      </c>
      <c r="E235" s="1125">
        <v>0</v>
      </c>
      <c r="F235" s="1182">
        <v>0</v>
      </c>
      <c r="G235" s="1183">
        <v>29904</v>
      </c>
      <c r="H235" s="1126">
        <v>3560</v>
      </c>
    </row>
    <row r="236" spans="1:12" s="3" customFormat="1" ht="10.5" customHeight="1">
      <c r="B236" s="1181" t="s">
        <v>575</v>
      </c>
      <c r="C236" s="1109">
        <f t="shared" ref="C236:C238" si="136">SUM(D236:F236)</f>
        <v>33460</v>
      </c>
      <c r="D236" s="1109">
        <v>33460</v>
      </c>
      <c r="E236" s="1125">
        <v>0</v>
      </c>
      <c r="F236" s="1182">
        <v>0</v>
      </c>
      <c r="G236" s="1109">
        <v>29332</v>
      </c>
      <c r="H236" s="1126">
        <v>4128</v>
      </c>
    </row>
    <row r="237" spans="1:12" s="3" customFormat="1" ht="10.5" customHeight="1">
      <c r="B237" s="1181" t="s">
        <v>426</v>
      </c>
      <c r="C237" s="1109">
        <f t="shared" si="136"/>
        <v>24508</v>
      </c>
      <c r="D237" s="1109">
        <v>24508</v>
      </c>
      <c r="E237" s="1125">
        <v>0</v>
      </c>
      <c r="F237" s="1182">
        <v>0</v>
      </c>
      <c r="G237" s="1109">
        <v>21516</v>
      </c>
      <c r="H237" s="1126">
        <v>2992</v>
      </c>
    </row>
    <row r="238" spans="1:12" s="3" customFormat="1" ht="10.5" customHeight="1" thickBot="1">
      <c r="B238" s="1184" t="s">
        <v>479</v>
      </c>
      <c r="C238" s="1109">
        <f t="shared" si="136"/>
        <v>59234</v>
      </c>
      <c r="D238" s="1185">
        <v>59234</v>
      </c>
      <c r="E238" s="1186">
        <v>0</v>
      </c>
      <c r="F238" s="1187">
        <v>0</v>
      </c>
      <c r="G238" s="1109">
        <v>56002</v>
      </c>
      <c r="H238" s="1126">
        <v>3232</v>
      </c>
    </row>
    <row r="239" spans="1:12" s="3" customFormat="1" ht="12" thickBot="1">
      <c r="B239" s="1188" t="s">
        <v>651</v>
      </c>
      <c r="C239" s="1111">
        <f>SUM(D239:F239)</f>
        <v>150666</v>
      </c>
      <c r="D239" s="1189">
        <f t="shared" ref="D239:H239" si="137">SUM(D235:D238)</f>
        <v>150666</v>
      </c>
      <c r="E239" s="1111">
        <f t="shared" si="137"/>
        <v>0</v>
      </c>
      <c r="F239" s="1111">
        <f t="shared" si="137"/>
        <v>0</v>
      </c>
      <c r="G239" s="1111">
        <f t="shared" si="137"/>
        <v>136754</v>
      </c>
      <c r="H239" s="1569">
        <f t="shared" si="137"/>
        <v>13912</v>
      </c>
    </row>
    <row r="240" spans="1:12" s="3" customFormat="1" ht="10.5" customHeight="1">
      <c r="B240" s="1181" t="s">
        <v>526</v>
      </c>
      <c r="C240" s="1109">
        <f>SUM(D240:F240)</f>
        <v>30880</v>
      </c>
      <c r="D240" s="1109">
        <v>30880</v>
      </c>
      <c r="E240" s="1125">
        <v>0</v>
      </c>
      <c r="F240" s="1182">
        <v>0</v>
      </c>
      <c r="G240" s="1183">
        <v>27976</v>
      </c>
      <c r="H240" s="1126">
        <v>2904</v>
      </c>
    </row>
    <row r="241" spans="2:8" s="3" customFormat="1" ht="10.5" customHeight="1">
      <c r="B241" s="1181" t="s">
        <v>484</v>
      </c>
      <c r="C241" s="1109">
        <f t="shared" ref="C241:C243" si="138">SUM(D241:F241)</f>
        <v>17608</v>
      </c>
      <c r="D241" s="1109">
        <v>17608</v>
      </c>
      <c r="E241" s="1125">
        <v>0</v>
      </c>
      <c r="F241" s="1182">
        <v>0</v>
      </c>
      <c r="G241" s="1109">
        <v>15064</v>
      </c>
      <c r="H241" s="1126">
        <v>2544</v>
      </c>
    </row>
    <row r="242" spans="2:8" s="3" customFormat="1" ht="10.5" customHeight="1">
      <c r="B242" s="1181" t="s">
        <v>498</v>
      </c>
      <c r="C242" s="1109">
        <f t="shared" si="138"/>
        <v>33281</v>
      </c>
      <c r="D242" s="1109">
        <v>33281</v>
      </c>
      <c r="E242" s="1125">
        <v>0</v>
      </c>
      <c r="F242" s="1182">
        <v>0</v>
      </c>
      <c r="G242" s="1109">
        <v>26320</v>
      </c>
      <c r="H242" s="1126">
        <v>6961</v>
      </c>
    </row>
    <row r="243" spans="2:8" s="3" customFormat="1" ht="10.5" customHeight="1" thickBot="1">
      <c r="B243" s="1184" t="s">
        <v>428</v>
      </c>
      <c r="C243" s="1109">
        <f t="shared" si="138"/>
        <v>44806</v>
      </c>
      <c r="D243" s="1185">
        <v>44806</v>
      </c>
      <c r="E243" s="1186">
        <v>0</v>
      </c>
      <c r="F243" s="1187">
        <v>0</v>
      </c>
      <c r="G243" s="1109">
        <v>34155</v>
      </c>
      <c r="H243" s="1126">
        <v>10651</v>
      </c>
    </row>
    <row r="244" spans="2:8" s="3" customFormat="1" ht="12" thickBot="1">
      <c r="B244" s="1188" t="s">
        <v>652</v>
      </c>
      <c r="C244" s="1111">
        <f>SUM(D244:F244)</f>
        <v>126575</v>
      </c>
      <c r="D244" s="1189">
        <f t="shared" ref="D244:H244" si="139">SUM(D240:D243)</f>
        <v>126575</v>
      </c>
      <c r="E244" s="1111">
        <f t="shared" si="139"/>
        <v>0</v>
      </c>
      <c r="F244" s="1580">
        <f t="shared" si="139"/>
        <v>0</v>
      </c>
      <c r="G244" s="1111">
        <f t="shared" si="139"/>
        <v>103515</v>
      </c>
      <c r="H244" s="1569">
        <f t="shared" si="139"/>
        <v>23060</v>
      </c>
    </row>
    <row r="245" spans="2:8" s="3" customFormat="1" ht="10.5" customHeight="1">
      <c r="B245" s="1100" t="s">
        <v>416</v>
      </c>
      <c r="C245" s="1109">
        <f>SUM(D245:F245)</f>
        <v>41970</v>
      </c>
      <c r="D245" s="1109">
        <v>41970</v>
      </c>
      <c r="E245" s="1125">
        <v>0</v>
      </c>
      <c r="F245" s="1154">
        <v>0</v>
      </c>
      <c r="G245" s="1577">
        <v>32880</v>
      </c>
      <c r="H245" s="1182">
        <v>9090</v>
      </c>
    </row>
    <row r="246" spans="2:8" s="3" customFormat="1" ht="10.5" customHeight="1">
      <c r="B246" s="1100" t="s">
        <v>211</v>
      </c>
      <c r="C246" s="1109">
        <f t="shared" ref="C246:C248" si="140">SUM(D246:F246)</f>
        <v>42540</v>
      </c>
      <c r="D246" s="1109">
        <v>42540</v>
      </c>
      <c r="E246" s="1125">
        <v>0</v>
      </c>
      <c r="F246" s="1154">
        <v>0</v>
      </c>
      <c r="G246" s="1577">
        <v>31456</v>
      </c>
      <c r="H246" s="1182">
        <v>11084</v>
      </c>
    </row>
    <row r="247" spans="2:8" s="3" customFormat="1" ht="10.5" customHeight="1">
      <c r="B247" s="1100" t="s">
        <v>332</v>
      </c>
      <c r="C247" s="1109">
        <f t="shared" si="140"/>
        <v>68809</v>
      </c>
      <c r="D247" s="1109">
        <v>68401</v>
      </c>
      <c r="E247" s="1125">
        <v>0</v>
      </c>
      <c r="F247" s="1154">
        <v>408</v>
      </c>
      <c r="G247" s="1577">
        <v>57755</v>
      </c>
      <c r="H247" s="1182">
        <v>11054</v>
      </c>
    </row>
    <row r="248" spans="2:8" s="3" customFormat="1" ht="10.5" customHeight="1" thickBot="1">
      <c r="B248" s="1100" t="s">
        <v>551</v>
      </c>
      <c r="C248" s="1109">
        <f t="shared" si="140"/>
        <v>21286</v>
      </c>
      <c r="D248" s="1109">
        <v>21126</v>
      </c>
      <c r="E248" s="1186">
        <v>0</v>
      </c>
      <c r="F248" s="1154">
        <v>160</v>
      </c>
      <c r="G248" s="1577">
        <v>18366</v>
      </c>
      <c r="H248" s="1182">
        <v>2920</v>
      </c>
    </row>
    <row r="249" spans="2:8" s="3" customFormat="1" ht="12" thickBot="1">
      <c r="B249" s="1101" t="s">
        <v>653</v>
      </c>
      <c r="C249" s="1566">
        <f>SUM(F297,F354,C415)</f>
        <v>28600</v>
      </c>
      <c r="D249" s="1114">
        <f t="shared" ref="D249:H249" si="141">SUM(D245:D248)</f>
        <v>174037</v>
      </c>
      <c r="E249" s="1111">
        <f t="shared" si="141"/>
        <v>0</v>
      </c>
      <c r="F249" s="1192">
        <f t="shared" si="141"/>
        <v>568</v>
      </c>
      <c r="G249" s="1111">
        <f t="shared" si="141"/>
        <v>140457</v>
      </c>
      <c r="H249" s="1569">
        <f t="shared" si="141"/>
        <v>34148</v>
      </c>
    </row>
    <row r="250" spans="2:8" s="3" customFormat="1" ht="10.5" customHeight="1">
      <c r="B250" s="1100" t="s">
        <v>603</v>
      </c>
      <c r="C250" s="1109">
        <f>SUM(D250:F250)</f>
        <v>54028</v>
      </c>
      <c r="D250" s="1109">
        <v>52474</v>
      </c>
      <c r="E250" s="1125">
        <v>0</v>
      </c>
      <c r="F250" s="1126">
        <v>1554</v>
      </c>
      <c r="G250" s="1109">
        <v>45392</v>
      </c>
      <c r="H250" s="1126">
        <v>8636</v>
      </c>
    </row>
    <row r="251" spans="2:8" s="3" customFormat="1" ht="10.5" customHeight="1">
      <c r="B251" s="1100" t="s">
        <v>641</v>
      </c>
      <c r="C251" s="1109">
        <f t="shared" ref="C251:C253" si="142">SUM(D251:F251)</f>
        <v>70767</v>
      </c>
      <c r="D251" s="1109">
        <v>70767</v>
      </c>
      <c r="E251" s="1125">
        <v>0</v>
      </c>
      <c r="F251" s="1126">
        <v>0</v>
      </c>
      <c r="G251" s="1109">
        <v>63343</v>
      </c>
      <c r="H251" s="1126">
        <v>7424</v>
      </c>
    </row>
    <row r="252" spans="2:8" s="3" customFormat="1" ht="10.5" customHeight="1">
      <c r="B252" s="1100" t="s">
        <v>654</v>
      </c>
      <c r="C252" s="1109">
        <f t="shared" si="142"/>
        <v>99753</v>
      </c>
      <c r="D252" s="1109">
        <v>99753</v>
      </c>
      <c r="E252" s="1125">
        <v>0</v>
      </c>
      <c r="F252" s="1126">
        <v>0</v>
      </c>
      <c r="G252" s="1109">
        <v>80297</v>
      </c>
      <c r="H252" s="1126">
        <v>19456</v>
      </c>
    </row>
    <row r="253" spans="2:8" s="3" customFormat="1" ht="10.5" customHeight="1" thickBot="1">
      <c r="B253" s="1100" t="s">
        <v>655</v>
      </c>
      <c r="C253" s="1109">
        <f t="shared" si="142"/>
        <v>53505</v>
      </c>
      <c r="D253" s="1109">
        <v>53211</v>
      </c>
      <c r="E253" s="1186">
        <v>0</v>
      </c>
      <c r="F253" s="1126">
        <v>294</v>
      </c>
      <c r="G253" s="1109">
        <v>46891</v>
      </c>
      <c r="H253" s="1126">
        <v>6614</v>
      </c>
    </row>
    <row r="254" spans="2:8" s="3" customFormat="1" ht="12" thickBot="1">
      <c r="B254" s="1101" t="s">
        <v>656</v>
      </c>
      <c r="C254" s="1111">
        <f>SUM(D254:F254)</f>
        <v>278053</v>
      </c>
      <c r="D254" s="1579">
        <f t="shared" ref="D254:H254" si="143">SUM(D250:D253)</f>
        <v>276205</v>
      </c>
      <c r="E254" s="1579">
        <f t="shared" si="143"/>
        <v>0</v>
      </c>
      <c r="F254" s="1579">
        <f t="shared" si="143"/>
        <v>1848</v>
      </c>
      <c r="G254" s="1579">
        <f t="shared" si="143"/>
        <v>235923</v>
      </c>
      <c r="H254" s="1579">
        <f t="shared" si="143"/>
        <v>42130</v>
      </c>
    </row>
    <row r="255" spans="2:8" s="3" customFormat="1" ht="10.5" customHeight="1">
      <c r="B255" s="1554" t="s">
        <v>705</v>
      </c>
      <c r="C255" s="1109">
        <f>SUM(D255:F255)</f>
        <v>148131</v>
      </c>
      <c r="D255" s="1201">
        <v>148131</v>
      </c>
      <c r="E255" s="1575">
        <v>0</v>
      </c>
      <c r="F255" s="1581">
        <v>0</v>
      </c>
      <c r="G255" s="1201">
        <v>128495</v>
      </c>
      <c r="H255" s="1203">
        <v>19636</v>
      </c>
    </row>
    <row r="256" spans="2:8" s="3" customFormat="1" ht="10.5" customHeight="1">
      <c r="B256" s="1181" t="s">
        <v>723</v>
      </c>
      <c r="C256" s="1109">
        <f t="shared" ref="C256:C258" si="144">SUM(D256:F256)</f>
        <v>281552</v>
      </c>
      <c r="D256" s="1109">
        <v>245992</v>
      </c>
      <c r="E256" s="1125">
        <v>14760</v>
      </c>
      <c r="F256" s="1182">
        <v>20800</v>
      </c>
      <c r="G256" s="1109">
        <v>226042</v>
      </c>
      <c r="H256" s="1126">
        <v>55510</v>
      </c>
    </row>
    <row r="257" spans="2:14" s="3" customFormat="1" ht="10.5" customHeight="1">
      <c r="B257" s="1181" t="s">
        <v>724</v>
      </c>
      <c r="C257" s="1109">
        <f t="shared" si="144"/>
        <v>85591</v>
      </c>
      <c r="D257" s="1109">
        <v>55448</v>
      </c>
      <c r="E257" s="1125">
        <v>30143</v>
      </c>
      <c r="F257" s="1182">
        <v>0</v>
      </c>
      <c r="G257" s="1109">
        <v>48512</v>
      </c>
      <c r="H257" s="1126">
        <v>37079</v>
      </c>
      <c r="J257" s="23"/>
      <c r="K257" s="364"/>
      <c r="L257" s="23"/>
      <c r="M257" s="23"/>
      <c r="N257" s="440"/>
    </row>
    <row r="258" spans="2:14" s="3" customFormat="1" ht="10.5" customHeight="1" thickBot="1">
      <c r="B258" s="1181" t="s">
        <v>725</v>
      </c>
      <c r="C258" s="1109">
        <f t="shared" si="144"/>
        <v>65841</v>
      </c>
      <c r="D258" s="1109">
        <v>31628</v>
      </c>
      <c r="E258" s="1125">
        <v>9253</v>
      </c>
      <c r="F258" s="1182">
        <v>24960</v>
      </c>
      <c r="G258" s="1109">
        <v>43924</v>
      </c>
      <c r="H258" s="1126">
        <v>21917</v>
      </c>
      <c r="J258" s="1154"/>
      <c r="K258" s="1154"/>
      <c r="L258" s="1154"/>
      <c r="M258" s="364"/>
    </row>
    <row r="259" spans="2:14" s="3" customFormat="1" ht="10.5" customHeight="1" thickBot="1">
      <c r="B259" s="1553" t="s">
        <v>739</v>
      </c>
      <c r="C259" s="1111">
        <f>SUM(D259:F259)</f>
        <v>581115</v>
      </c>
      <c r="D259" s="1579">
        <f t="shared" ref="D259:H259" si="145">SUM(D255:D258)</f>
        <v>481199</v>
      </c>
      <c r="E259" s="1579">
        <f t="shared" si="145"/>
        <v>54156</v>
      </c>
      <c r="F259" s="1111">
        <f t="shared" si="145"/>
        <v>45760</v>
      </c>
      <c r="G259" s="1579">
        <f t="shared" si="145"/>
        <v>446973</v>
      </c>
      <c r="H259" s="1579">
        <f t="shared" si="145"/>
        <v>134142</v>
      </c>
      <c r="J259" s="1154"/>
      <c r="K259" s="1154"/>
      <c r="L259" s="364"/>
      <c r="M259" s="23"/>
    </row>
    <row r="260" spans="2:14" s="3" customFormat="1" ht="10.5" customHeight="1">
      <c r="B260" s="1554" t="s">
        <v>746</v>
      </c>
      <c r="C260" s="1109">
        <f>SUM(D260:F260)</f>
        <v>289292</v>
      </c>
      <c r="D260" s="1201">
        <v>258652</v>
      </c>
      <c r="E260" s="1575">
        <v>30640</v>
      </c>
      <c r="F260" s="1125">
        <v>0</v>
      </c>
      <c r="G260" s="1201">
        <v>198355</v>
      </c>
      <c r="H260" s="1203">
        <v>90937</v>
      </c>
      <c r="K260" s="440"/>
    </row>
    <row r="261" spans="2:14" s="3" customFormat="1" ht="10.5" customHeight="1">
      <c r="B261" s="1181" t="s">
        <v>747</v>
      </c>
      <c r="C261" s="1109">
        <f t="shared" ref="C261:C263" si="146">SUM(D261:F261)</f>
        <v>179195</v>
      </c>
      <c r="D261" s="1109">
        <v>143072</v>
      </c>
      <c r="E261" s="1125">
        <v>36123</v>
      </c>
      <c r="F261" s="1125">
        <v>0</v>
      </c>
      <c r="G261" s="1109">
        <v>162353</v>
      </c>
      <c r="H261" s="1126">
        <v>16842</v>
      </c>
      <c r="K261" s="440"/>
    </row>
    <row r="262" spans="2:14" s="3" customFormat="1" ht="13.5" customHeight="1">
      <c r="B262" s="1181" t="s">
        <v>748</v>
      </c>
      <c r="C262" s="1109">
        <f t="shared" si="146"/>
        <v>142531</v>
      </c>
      <c r="D262" s="1109">
        <v>122576</v>
      </c>
      <c r="E262" s="1125">
        <v>19955</v>
      </c>
      <c r="F262" s="1125">
        <v>0</v>
      </c>
      <c r="G262" s="1109">
        <v>107982</v>
      </c>
      <c r="H262" s="1126">
        <v>34549</v>
      </c>
    </row>
    <row r="263" spans="2:14" s="3" customFormat="1" ht="13.5" customHeight="1" thickBot="1">
      <c r="B263" s="1181" t="s">
        <v>749</v>
      </c>
      <c r="C263" s="1109">
        <f t="shared" si="146"/>
        <v>651564</v>
      </c>
      <c r="D263" s="1109">
        <v>616576</v>
      </c>
      <c r="E263" s="1125">
        <v>28930</v>
      </c>
      <c r="F263" s="1182">
        <v>6058</v>
      </c>
      <c r="G263" s="1109">
        <v>532264</v>
      </c>
      <c r="H263" s="1126">
        <v>119300</v>
      </c>
    </row>
    <row r="264" spans="2:14" s="3" customFormat="1" ht="13.5" customHeight="1" thickBot="1">
      <c r="B264" s="1553" t="s">
        <v>803</v>
      </c>
      <c r="C264" s="1111">
        <f>SUM(D264:F264)</f>
        <v>1262582</v>
      </c>
      <c r="D264" s="1579">
        <f t="shared" ref="D264:H264" si="147">SUM(D260:D263)</f>
        <v>1140876</v>
      </c>
      <c r="E264" s="1579">
        <f t="shared" si="147"/>
        <v>115648</v>
      </c>
      <c r="F264" s="1579">
        <f t="shared" si="147"/>
        <v>6058</v>
      </c>
      <c r="G264" s="1579">
        <f t="shared" si="147"/>
        <v>1000954</v>
      </c>
      <c r="H264" s="1579">
        <f t="shared" si="147"/>
        <v>261628</v>
      </c>
    </row>
    <row r="265" spans="2:14" s="3" customFormat="1" ht="13.5" customHeight="1">
      <c r="B265" s="1554" t="s">
        <v>809</v>
      </c>
      <c r="C265" s="1109">
        <f>SUM(D265:F265)</f>
        <v>125427</v>
      </c>
      <c r="D265" s="1201">
        <v>90435</v>
      </c>
      <c r="E265" s="1575">
        <v>7328</v>
      </c>
      <c r="F265" s="1581">
        <v>27664</v>
      </c>
      <c r="G265" s="1201">
        <v>100663</v>
      </c>
      <c r="H265" s="1203">
        <v>24764</v>
      </c>
    </row>
    <row r="266" spans="2:14" s="3" customFormat="1" ht="13.5" customHeight="1">
      <c r="B266" s="1181" t="s">
        <v>817</v>
      </c>
      <c r="C266" s="1109">
        <f t="shared" ref="C266:C268" si="148">SUM(D266:F266)</f>
        <v>54934</v>
      </c>
      <c r="D266" s="1109">
        <v>42732</v>
      </c>
      <c r="E266" s="1125">
        <v>9070</v>
      </c>
      <c r="F266" s="1182">
        <v>3132</v>
      </c>
      <c r="G266" s="1109">
        <v>49682</v>
      </c>
      <c r="H266" s="1126">
        <v>5252</v>
      </c>
    </row>
    <row r="267" spans="2:14" s="3" customFormat="1" ht="13.5" customHeight="1">
      <c r="B267" s="1181" t="s">
        <v>797</v>
      </c>
      <c r="C267" s="1109">
        <f t="shared" si="148"/>
        <v>0</v>
      </c>
      <c r="D267" s="1109"/>
      <c r="E267" s="1125"/>
      <c r="F267" s="1182"/>
      <c r="G267" s="1109"/>
      <c r="H267" s="1126"/>
    </row>
    <row r="268" spans="2:14" s="3" customFormat="1" ht="13.5" customHeight="1" thickBot="1">
      <c r="B268" s="1181" t="s">
        <v>818</v>
      </c>
      <c r="C268" s="1109">
        <f t="shared" si="148"/>
        <v>0</v>
      </c>
      <c r="D268" s="1109"/>
      <c r="E268" s="1125"/>
      <c r="F268" s="1182"/>
      <c r="G268" s="1109"/>
      <c r="H268" s="1126"/>
    </row>
    <row r="269" spans="2:14" s="3" customFormat="1" ht="13.5" customHeight="1" thickBot="1">
      <c r="B269" s="1553" t="s">
        <v>827</v>
      </c>
      <c r="C269" s="1111">
        <f>SUM(D269:F269)</f>
        <v>180361</v>
      </c>
      <c r="D269" s="1579">
        <f t="shared" ref="D269:H269" si="149">SUM(D265:D268)</f>
        <v>133167</v>
      </c>
      <c r="E269" s="1579">
        <f t="shared" si="149"/>
        <v>16398</v>
      </c>
      <c r="F269" s="1579">
        <f t="shared" si="149"/>
        <v>30796</v>
      </c>
      <c r="G269" s="1579">
        <f t="shared" si="149"/>
        <v>150345</v>
      </c>
      <c r="H269" s="1579">
        <f t="shared" si="149"/>
        <v>30016</v>
      </c>
    </row>
    <row r="270" spans="2:14" s="3" customFormat="1" ht="6.6" customHeight="1" thickBot="1">
      <c r="B270" s="2054"/>
      <c r="C270" s="2061"/>
      <c r="D270" s="2061"/>
      <c r="E270" s="2061"/>
      <c r="F270" s="2061"/>
      <c r="G270" s="2061"/>
      <c r="H270" s="2062"/>
    </row>
    <row r="271" spans="2:14" s="3" customFormat="1" ht="11.25">
      <c r="B271" s="1104" t="s">
        <v>354</v>
      </c>
      <c r="C271" s="1104"/>
      <c r="D271" s="1104"/>
      <c r="E271" s="4998" t="s">
        <v>677</v>
      </c>
      <c r="F271" s="4998"/>
      <c r="G271" s="1104"/>
      <c r="H271" s="1104"/>
    </row>
    <row r="272" spans="2:14" ht="13.5" thickBot="1"/>
    <row r="273" spans="1:12" ht="16.5" customHeight="1" thickBot="1">
      <c r="A273" s="211" t="s">
        <v>673</v>
      </c>
      <c r="B273" s="5005" t="s">
        <v>674</v>
      </c>
      <c r="C273" s="5006"/>
      <c r="D273" s="5006"/>
      <c r="E273" s="5006"/>
      <c r="F273" s="5006"/>
      <c r="G273" s="5006"/>
      <c r="H273" s="5007"/>
      <c r="I273" s="6"/>
      <c r="J273" s="6"/>
      <c r="K273" s="4"/>
      <c r="L273" s="4"/>
    </row>
    <row r="274" spans="1:12" s="1115" customFormat="1" ht="14.25" customHeight="1">
      <c r="B274" s="1160" t="s">
        <v>461</v>
      </c>
      <c r="C274" s="1161" t="s">
        <v>99</v>
      </c>
      <c r="D274" s="5008" t="s">
        <v>349</v>
      </c>
      <c r="E274" s="5009"/>
      <c r="F274" s="5009"/>
      <c r="G274" s="5009"/>
      <c r="H274" s="5010"/>
      <c r="I274" s="1254"/>
      <c r="J274" s="1260"/>
      <c r="K274" s="1260"/>
      <c r="L274" s="1159"/>
    </row>
    <row r="275" spans="1:12" s="1115" customFormat="1" ht="27" customHeight="1" thickBot="1">
      <c r="B275" s="1165"/>
      <c r="C275" s="1166" t="s">
        <v>671</v>
      </c>
      <c r="D275" s="1215" t="s">
        <v>350</v>
      </c>
      <c r="E275" s="1216" t="s">
        <v>351</v>
      </c>
      <c r="F275" s="1217" t="s">
        <v>663</v>
      </c>
      <c r="G275" s="1218" t="s">
        <v>828</v>
      </c>
      <c r="H275" s="1259" t="s">
        <v>676</v>
      </c>
      <c r="I275" s="1254"/>
      <c r="J275" s="1254"/>
      <c r="K275" s="1255"/>
      <c r="L275" s="1159"/>
    </row>
    <row r="276" spans="1:12" ht="10.5" customHeight="1">
      <c r="B276" s="1094" t="s">
        <v>416</v>
      </c>
      <c r="C276" s="1097">
        <f>SUM(D276:H276)</f>
        <v>1805</v>
      </c>
      <c r="D276" s="1097">
        <v>0</v>
      </c>
      <c r="E276" s="1097">
        <v>0</v>
      </c>
      <c r="F276" s="1207">
        <v>0</v>
      </c>
      <c r="G276" s="1207">
        <v>1805</v>
      </c>
      <c r="H276" s="1208">
        <v>0</v>
      </c>
      <c r="I276" s="1177"/>
      <c r="J276" s="1256"/>
      <c r="K276" s="1257"/>
      <c r="L276" s="161"/>
    </row>
    <row r="277" spans="1:12" ht="10.5" customHeight="1">
      <c r="B277" s="1095" t="s">
        <v>211</v>
      </c>
      <c r="C277" s="1097">
        <f t="shared" ref="C277:C279" si="150">SUM(D277:H277)</f>
        <v>10257</v>
      </c>
      <c r="D277" s="1097">
        <v>96</v>
      </c>
      <c r="E277" s="1097">
        <v>0</v>
      </c>
      <c r="F277" s="1207">
        <v>0</v>
      </c>
      <c r="G277" s="1207">
        <v>10161</v>
      </c>
      <c r="H277" s="1208">
        <v>0</v>
      </c>
      <c r="I277" s="1177"/>
      <c r="J277" s="1256"/>
      <c r="K277" s="1257"/>
      <c r="L277" s="161"/>
    </row>
    <row r="278" spans="1:12" ht="10.5" customHeight="1">
      <c r="B278" s="1095" t="s">
        <v>332</v>
      </c>
      <c r="C278" s="1097">
        <f t="shared" si="150"/>
        <v>86903</v>
      </c>
      <c r="D278" s="1097">
        <v>70223</v>
      </c>
      <c r="E278" s="1097">
        <v>0</v>
      </c>
      <c r="F278" s="1117">
        <v>501</v>
      </c>
      <c r="G278" s="2195">
        <v>16179</v>
      </c>
      <c r="H278" s="1118">
        <v>0</v>
      </c>
      <c r="I278" s="1177"/>
      <c r="J278" s="1258"/>
      <c r="K278" s="1258"/>
      <c r="L278" s="161"/>
    </row>
    <row r="279" spans="1:12" ht="10.5" customHeight="1" thickBot="1">
      <c r="B279" s="1121" t="s">
        <v>551</v>
      </c>
      <c r="C279" s="1097">
        <f t="shared" si="150"/>
        <v>51023</v>
      </c>
      <c r="D279" s="1173">
        <v>5957</v>
      </c>
      <c r="E279" s="1173">
        <v>0</v>
      </c>
      <c r="F279" s="1178">
        <v>2103</v>
      </c>
      <c r="G279" s="2194">
        <v>42963</v>
      </c>
      <c r="H279" s="1212">
        <v>0</v>
      </c>
      <c r="I279" s="1177"/>
      <c r="J279" s="1177"/>
      <c r="K279" s="1258"/>
      <c r="L279" s="161"/>
    </row>
    <row r="280" spans="1:12" ht="13.5" thickBot="1">
      <c r="B280" s="1096" t="s">
        <v>653</v>
      </c>
      <c r="C280" s="1566">
        <f>SUM(F328,F385,C446)</f>
        <v>0</v>
      </c>
      <c r="D280" s="1175">
        <f>SUM(D276:D279)</f>
        <v>76276</v>
      </c>
      <c r="E280" s="1179">
        <f>SUM(E276:E279)</f>
        <v>0</v>
      </c>
      <c r="F280" s="1175">
        <f t="shared" ref="F280:H280" si="151">SUM(F276:F279)</f>
        <v>2604</v>
      </c>
      <c r="G280" s="1179">
        <f t="shared" si="151"/>
        <v>71108</v>
      </c>
      <c r="H280" s="1175">
        <f t="shared" si="151"/>
        <v>0</v>
      </c>
      <c r="I280" s="1176"/>
      <c r="J280" s="1176"/>
      <c r="K280" s="1176"/>
      <c r="L280" s="161"/>
    </row>
    <row r="281" spans="1:12" ht="10.5" customHeight="1">
      <c r="B281" s="1095" t="s">
        <v>603</v>
      </c>
      <c r="C281" s="1097">
        <f>SUM(D281:H281)</f>
        <v>70321</v>
      </c>
      <c r="D281" s="1097">
        <v>11196</v>
      </c>
      <c r="E281" s="1097">
        <v>1296</v>
      </c>
      <c r="F281" s="1207">
        <v>13120</v>
      </c>
      <c r="G281" s="1207">
        <v>44709</v>
      </c>
      <c r="H281" s="1208">
        <v>0</v>
      </c>
      <c r="I281" s="1177"/>
      <c r="J281" s="1258"/>
      <c r="K281" s="1257"/>
      <c r="L281" s="161"/>
    </row>
    <row r="282" spans="1:12" ht="10.5" customHeight="1">
      <c r="B282" s="1095" t="s">
        <v>641</v>
      </c>
      <c r="C282" s="1097">
        <f t="shared" ref="C282:C284" si="152">SUM(D282:H282)</f>
        <v>95939</v>
      </c>
      <c r="D282" s="1097">
        <v>6345</v>
      </c>
      <c r="E282" s="1097">
        <v>3326</v>
      </c>
      <c r="F282" s="1207">
        <v>28754</v>
      </c>
      <c r="G282" s="1207">
        <v>57514</v>
      </c>
      <c r="H282" s="1208">
        <v>0</v>
      </c>
      <c r="I282" s="1177"/>
      <c r="J282" s="1258"/>
      <c r="K282" s="1257"/>
      <c r="L282" s="161"/>
    </row>
    <row r="283" spans="1:12" ht="10.5" customHeight="1">
      <c r="B283" s="1095" t="s">
        <v>654</v>
      </c>
      <c r="C283" s="1097">
        <f t="shared" si="152"/>
        <v>188159</v>
      </c>
      <c r="D283" s="1097">
        <v>139808</v>
      </c>
      <c r="E283" s="1097">
        <v>0</v>
      </c>
      <c r="F283" s="1117">
        <v>18723</v>
      </c>
      <c r="G283" s="2195">
        <v>29628</v>
      </c>
      <c r="H283" s="1118">
        <v>0</v>
      </c>
      <c r="I283" s="1177"/>
      <c r="J283" s="1258"/>
      <c r="K283" s="1257"/>
      <c r="L283" s="161"/>
    </row>
    <row r="284" spans="1:12" ht="10.5" customHeight="1" thickBot="1">
      <c r="B284" s="1095" t="s">
        <v>655</v>
      </c>
      <c r="C284" s="1097">
        <f t="shared" si="152"/>
        <v>58703</v>
      </c>
      <c r="D284" s="1173">
        <v>33190</v>
      </c>
      <c r="E284" s="1173">
        <v>1920</v>
      </c>
      <c r="F284" s="1178">
        <v>9359</v>
      </c>
      <c r="G284" s="2194">
        <v>14234</v>
      </c>
      <c r="H284" s="1212">
        <v>0</v>
      </c>
      <c r="I284" s="1177"/>
      <c r="J284" s="1177"/>
      <c r="K284" s="1258"/>
      <c r="L284" s="161"/>
    </row>
    <row r="285" spans="1:12" ht="13.5" thickBot="1">
      <c r="B285" s="1583" t="s">
        <v>656</v>
      </c>
      <c r="C285" s="1175">
        <f>SUM(D285:H285)</f>
        <v>413122</v>
      </c>
      <c r="D285" s="1175">
        <f>SUM(D281:D284)</f>
        <v>190539</v>
      </c>
      <c r="E285" s="1179">
        <f>SUM(E281:E284)</f>
        <v>6542</v>
      </c>
      <c r="F285" s="1175">
        <f t="shared" ref="F285" si="153">SUM(F281:F284)</f>
        <v>69956</v>
      </c>
      <c r="G285" s="1179">
        <f t="shared" ref="G285" si="154">SUM(G281:G284)</f>
        <v>146085</v>
      </c>
      <c r="H285" s="1175">
        <f t="shared" ref="H285" si="155">SUM(H281:H284)</f>
        <v>0</v>
      </c>
      <c r="I285" s="1177"/>
      <c r="J285" s="1177"/>
      <c r="K285" s="1177"/>
      <c r="L285" s="161"/>
    </row>
    <row r="286" spans="1:12" ht="10.5" customHeight="1">
      <c r="B286" s="1588" t="s">
        <v>719</v>
      </c>
      <c r="C286" s="1097">
        <f>SUM(D286:H286)</f>
        <v>119505</v>
      </c>
      <c r="D286" s="1097">
        <v>59172</v>
      </c>
      <c r="E286" s="1097">
        <v>0</v>
      </c>
      <c r="F286" s="1207">
        <v>29740</v>
      </c>
      <c r="G286" s="1207">
        <v>30593</v>
      </c>
      <c r="H286" s="1208">
        <v>0</v>
      </c>
      <c r="I286" s="1177"/>
      <c r="J286" s="1177"/>
      <c r="K286" s="1177"/>
      <c r="L286" s="161"/>
    </row>
    <row r="287" spans="1:12" ht="10.5" customHeight="1">
      <c r="B287" s="1589" t="s">
        <v>723</v>
      </c>
      <c r="C287" s="1097">
        <f t="shared" ref="C287:C289" si="156">SUM(D287:H287)</f>
        <v>114915</v>
      </c>
      <c r="D287" s="1097">
        <v>53956</v>
      </c>
      <c r="E287" s="1097">
        <v>2416</v>
      </c>
      <c r="F287" s="1207">
        <v>26470</v>
      </c>
      <c r="G287" s="1207">
        <v>32073</v>
      </c>
      <c r="H287" s="1208">
        <v>0</v>
      </c>
      <c r="I287" s="1177"/>
      <c r="J287" s="1177"/>
      <c r="K287" s="1177"/>
      <c r="L287" s="161"/>
    </row>
    <row r="288" spans="1:12" ht="10.5" customHeight="1">
      <c r="B288" s="1589" t="s">
        <v>724</v>
      </c>
      <c r="C288" s="1097">
        <f t="shared" si="156"/>
        <v>177997</v>
      </c>
      <c r="D288" s="1097">
        <v>145008</v>
      </c>
      <c r="E288" s="1097">
        <v>0</v>
      </c>
      <c r="F288" s="1117">
        <v>12579</v>
      </c>
      <c r="G288" s="2195">
        <v>20410</v>
      </c>
      <c r="H288" s="1118">
        <v>0</v>
      </c>
      <c r="I288" s="1177"/>
      <c r="J288" s="1177"/>
      <c r="K288" s="1177"/>
      <c r="L288" s="161"/>
    </row>
    <row r="289" spans="2:16" ht="10.5" customHeight="1" thickBot="1">
      <c r="B289" s="1589" t="s">
        <v>725</v>
      </c>
      <c r="C289" s="1097">
        <f t="shared" si="156"/>
        <v>14192</v>
      </c>
      <c r="D289" s="1173">
        <v>0</v>
      </c>
      <c r="E289" s="1173">
        <v>0</v>
      </c>
      <c r="F289" s="1178">
        <v>6256</v>
      </c>
      <c r="G289" s="2194">
        <v>7936</v>
      </c>
      <c r="H289" s="1212">
        <v>0</v>
      </c>
      <c r="I289" s="1177"/>
      <c r="J289" s="1177"/>
      <c r="K289" s="1177"/>
      <c r="L289" s="161"/>
    </row>
    <row r="290" spans="2:16" ht="13.5" customHeight="1" thickBot="1">
      <c r="B290" s="1583" t="s">
        <v>739</v>
      </c>
      <c r="C290" s="1175">
        <f>SUM(D290:H290)</f>
        <v>426609</v>
      </c>
      <c r="D290" s="1175">
        <f>SUM(D286:D289)</f>
        <v>258136</v>
      </c>
      <c r="E290" s="1179">
        <f>SUM(E286:E289)</f>
        <v>2416</v>
      </c>
      <c r="F290" s="1175">
        <f t="shared" ref="F290" si="157">SUM(F286:F289)</f>
        <v>75045</v>
      </c>
      <c r="G290" s="1179">
        <f t="shared" ref="G290" si="158">SUM(G286:G289)</f>
        <v>91012</v>
      </c>
      <c r="H290" s="1175">
        <f t="shared" ref="H290" si="159">SUM(H286:H289)</f>
        <v>0</v>
      </c>
      <c r="I290" s="1177"/>
      <c r="J290" s="1177"/>
      <c r="K290" s="1177"/>
      <c r="L290" s="161"/>
    </row>
    <row r="291" spans="2:16" ht="10.5" customHeight="1">
      <c r="B291" s="1588" t="s">
        <v>746</v>
      </c>
      <c r="C291" s="1097">
        <f>SUM(D291:H291)</f>
        <v>136217</v>
      </c>
      <c r="D291" s="1097">
        <v>69680</v>
      </c>
      <c r="E291" s="1097">
        <v>2032</v>
      </c>
      <c r="F291" s="1207">
        <v>11075</v>
      </c>
      <c r="G291" s="1207">
        <v>53430</v>
      </c>
      <c r="H291" s="1208">
        <v>0</v>
      </c>
      <c r="I291" s="1177"/>
      <c r="J291" s="1177"/>
      <c r="K291" s="1177"/>
      <c r="L291" s="161"/>
    </row>
    <row r="292" spans="2:16" ht="10.5" customHeight="1">
      <c r="B292" s="1589" t="s">
        <v>747</v>
      </c>
      <c r="C292" s="1097">
        <f t="shared" ref="C292:C294" si="160">SUM(D292:H292)</f>
        <v>119498</v>
      </c>
      <c r="D292" s="1097">
        <v>12310</v>
      </c>
      <c r="E292" s="1097">
        <v>4000</v>
      </c>
      <c r="F292" s="1207">
        <v>58028</v>
      </c>
      <c r="G292" s="1207">
        <v>45160</v>
      </c>
      <c r="H292" s="1208">
        <v>0</v>
      </c>
      <c r="I292" s="1177"/>
      <c r="J292" s="1177"/>
      <c r="K292" s="1177"/>
      <c r="L292" s="161"/>
    </row>
    <row r="293" spans="2:16" ht="12" customHeight="1">
      <c r="B293" s="1589" t="s">
        <v>748</v>
      </c>
      <c r="C293" s="1097">
        <f t="shared" si="160"/>
        <v>40702</v>
      </c>
      <c r="D293" s="1097">
        <v>16000</v>
      </c>
      <c r="E293" s="1097">
        <v>0</v>
      </c>
      <c r="F293" s="1117">
        <v>13962</v>
      </c>
      <c r="G293" s="2195">
        <v>10740</v>
      </c>
      <c r="H293" s="1118">
        <v>0</v>
      </c>
      <c r="I293" s="1177"/>
      <c r="J293" s="1177"/>
      <c r="K293" s="1177"/>
      <c r="L293" s="161"/>
    </row>
    <row r="294" spans="2:16" ht="12" customHeight="1" thickBot="1">
      <c r="B294" s="1589" t="s">
        <v>749</v>
      </c>
      <c r="C294" s="1097">
        <f t="shared" si="160"/>
        <v>59986</v>
      </c>
      <c r="D294" s="1173">
        <v>0</v>
      </c>
      <c r="E294" s="1173">
        <v>0</v>
      </c>
      <c r="F294" s="1178">
        <v>41475</v>
      </c>
      <c r="G294" s="2194">
        <v>18511</v>
      </c>
      <c r="H294" s="1212">
        <v>0</v>
      </c>
      <c r="I294" s="1177"/>
      <c r="J294" s="1177"/>
      <c r="K294" s="1177"/>
      <c r="L294" s="161"/>
    </row>
    <row r="295" spans="2:16" ht="12" customHeight="1" thickBot="1">
      <c r="B295" s="1583" t="s">
        <v>803</v>
      </c>
      <c r="C295" s="1175">
        <f>SUM(D295:H295)</f>
        <v>356403</v>
      </c>
      <c r="D295" s="1175">
        <f>SUM(D291:D294)</f>
        <v>97990</v>
      </c>
      <c r="E295" s="1179">
        <f>SUM(E291:E294)</f>
        <v>6032</v>
      </c>
      <c r="F295" s="1175">
        <f t="shared" ref="F295" si="161">SUM(F291:F294)</f>
        <v>124540</v>
      </c>
      <c r="G295" s="1179">
        <f t="shared" ref="G295" si="162">SUM(G291:G294)</f>
        <v>127841</v>
      </c>
      <c r="H295" s="1175">
        <f t="shared" ref="H295" si="163">SUM(H291:H294)</f>
        <v>0</v>
      </c>
      <c r="I295" s="1177"/>
      <c r="J295" s="1177"/>
      <c r="K295" s="1177"/>
      <c r="L295" s="161"/>
    </row>
    <row r="296" spans="2:16" ht="12" customHeight="1">
      <c r="B296" s="1588" t="s">
        <v>809</v>
      </c>
      <c r="C296" s="1097">
        <f>SUM(D296:H296)</f>
        <v>13441</v>
      </c>
      <c r="D296" s="1097">
        <v>0</v>
      </c>
      <c r="E296" s="1097">
        <v>0</v>
      </c>
      <c r="F296" s="1207">
        <v>7586</v>
      </c>
      <c r="G296" s="1207">
        <v>5855</v>
      </c>
      <c r="H296" s="1208">
        <v>0</v>
      </c>
      <c r="I296" s="1177"/>
      <c r="J296" s="1177"/>
      <c r="K296" s="1177"/>
      <c r="L296" s="161"/>
    </row>
    <row r="297" spans="2:16" ht="12" customHeight="1">
      <c r="B297" s="1589" t="s">
        <v>817</v>
      </c>
      <c r="C297" s="1097">
        <f t="shared" ref="C297:C299" si="164">SUM(D297:H297)</f>
        <v>89949</v>
      </c>
      <c r="D297" s="1097">
        <v>3500</v>
      </c>
      <c r="E297" s="1097">
        <v>1000</v>
      </c>
      <c r="F297" s="1207">
        <v>28600</v>
      </c>
      <c r="G297" s="1207">
        <v>56849</v>
      </c>
      <c r="H297" s="1208">
        <v>0</v>
      </c>
      <c r="I297" s="1177"/>
      <c r="J297" s="1177"/>
      <c r="K297" s="1177"/>
      <c r="L297" s="161"/>
    </row>
    <row r="298" spans="2:16" ht="12" customHeight="1">
      <c r="B298" s="1589" t="s">
        <v>797</v>
      </c>
      <c r="C298" s="1097">
        <f t="shared" si="164"/>
        <v>0</v>
      </c>
      <c r="D298" s="1097"/>
      <c r="E298" s="1097"/>
      <c r="F298" s="1117"/>
      <c r="G298" s="2195"/>
      <c r="H298" s="1118">
        <v>0</v>
      </c>
      <c r="I298" s="1177"/>
      <c r="J298" s="1177"/>
      <c r="K298" s="1177"/>
      <c r="L298" s="161"/>
    </row>
    <row r="299" spans="2:16" ht="12" customHeight="1" thickBot="1">
      <c r="B299" s="1589" t="s">
        <v>818</v>
      </c>
      <c r="C299" s="1097">
        <f t="shared" si="164"/>
        <v>0</v>
      </c>
      <c r="D299" s="1173"/>
      <c r="E299" s="1173"/>
      <c r="F299" s="1178"/>
      <c r="G299" s="2194"/>
      <c r="H299" s="1212">
        <v>0</v>
      </c>
      <c r="I299" s="1177"/>
      <c r="J299" s="1177"/>
      <c r="K299" s="1177"/>
      <c r="L299" s="161"/>
    </row>
    <row r="300" spans="2:16" ht="12" customHeight="1" thickBot="1">
      <c r="B300" s="1583" t="s">
        <v>827</v>
      </c>
      <c r="C300" s="1175">
        <f>SUM(D300:H300)</f>
        <v>103390</v>
      </c>
      <c r="D300" s="1175">
        <f>SUM(D296:D299)</f>
        <v>3500</v>
      </c>
      <c r="E300" s="1179">
        <f>SUM(E296:E299)</f>
        <v>1000</v>
      </c>
      <c r="F300" s="1175">
        <f t="shared" ref="F300" si="165">SUM(F296:F299)</f>
        <v>36186</v>
      </c>
      <c r="G300" s="1179">
        <f t="shared" ref="G300" si="166">SUM(G296:G299)</f>
        <v>62704</v>
      </c>
      <c r="H300" s="1175">
        <f t="shared" ref="H300" si="167">SUM(H296:H299)</f>
        <v>0</v>
      </c>
      <c r="I300" s="1177"/>
      <c r="J300" s="1177"/>
      <c r="K300" s="1177"/>
      <c r="L300" s="161"/>
    </row>
    <row r="301" spans="2:16" ht="5.45" customHeight="1" thickBot="1">
      <c r="B301" s="2063"/>
      <c r="C301" s="2064"/>
      <c r="D301" s="2064"/>
      <c r="E301" s="2064"/>
      <c r="F301" s="2064"/>
      <c r="G301" s="2064"/>
      <c r="H301" s="2065"/>
      <c r="I301" s="1177"/>
      <c r="J301" s="1177"/>
      <c r="K301" s="1177"/>
      <c r="L301" s="161"/>
    </row>
    <row r="302" spans="2:16">
      <c r="B302" s="1104" t="s">
        <v>354</v>
      </c>
      <c r="C302" s="1104"/>
      <c r="D302" s="1104"/>
      <c r="E302" s="4998" t="s">
        <v>677</v>
      </c>
      <c r="F302" s="4998"/>
      <c r="G302" s="1115"/>
      <c r="H302" s="1115"/>
      <c r="I302" s="1151"/>
      <c r="J302" s="1151"/>
      <c r="K302" s="1945"/>
      <c r="L302" s="1945"/>
      <c r="M302" s="1945"/>
      <c r="N302" s="1945"/>
      <c r="O302" s="1945"/>
      <c r="P302" s="1945"/>
    </row>
    <row r="303" spans="2:16" ht="6.75" customHeight="1" thickBot="1">
      <c r="G303" s="23"/>
      <c r="H303" s="23"/>
      <c r="I303" s="161"/>
      <c r="J303" s="161"/>
      <c r="K303" s="161"/>
      <c r="L303" s="161"/>
    </row>
    <row r="304" spans="2:16" ht="21" customHeight="1" thickBot="1">
      <c r="B304" s="5013" t="s">
        <v>674</v>
      </c>
      <c r="C304" s="4477"/>
      <c r="D304" s="4477"/>
      <c r="E304" s="4477"/>
      <c r="F304" s="4477"/>
      <c r="G304" s="4475"/>
      <c r="H304" s="1250"/>
    </row>
    <row r="305" spans="1:18" ht="15" customHeight="1" thickBot="1">
      <c r="B305" s="1251"/>
      <c r="C305" s="2198" t="s">
        <v>671</v>
      </c>
      <c r="D305" s="1253" t="s">
        <v>353</v>
      </c>
      <c r="E305" s="2206" t="s">
        <v>352</v>
      </c>
      <c r="F305" s="5012" t="s">
        <v>679</v>
      </c>
      <c r="G305" s="4472"/>
      <c r="H305" s="23"/>
    </row>
    <row r="306" spans="1:18" ht="10.5" customHeight="1">
      <c r="B306" s="1094" t="s">
        <v>416</v>
      </c>
      <c r="C306" s="1097">
        <f>SUM(D306:E306)</f>
        <v>1805</v>
      </c>
      <c r="D306" s="2203">
        <v>1677</v>
      </c>
      <c r="E306" s="1591">
        <v>128</v>
      </c>
      <c r="F306" s="5011"/>
      <c r="G306" s="4498"/>
    </row>
    <row r="307" spans="1:18" ht="10.5" customHeight="1">
      <c r="B307" s="1095" t="s">
        <v>211</v>
      </c>
      <c r="C307" s="1097">
        <f t="shared" ref="C307:C330" si="168">SUM(D307:E307)</f>
        <v>10257</v>
      </c>
      <c r="D307" s="2204">
        <v>9693</v>
      </c>
      <c r="E307" s="1591">
        <v>564</v>
      </c>
      <c r="F307" s="5011"/>
      <c r="G307" s="4498"/>
      <c r="J307" s="440"/>
    </row>
    <row r="308" spans="1:18" ht="10.5" customHeight="1">
      <c r="B308" s="1095" t="s">
        <v>332</v>
      </c>
      <c r="C308" s="1097">
        <f t="shared" si="168"/>
        <v>86903</v>
      </c>
      <c r="D308" s="2197">
        <v>70487</v>
      </c>
      <c r="E308" s="1591">
        <v>16416</v>
      </c>
      <c r="F308" s="4997"/>
      <c r="G308" s="4498"/>
    </row>
    <row r="309" spans="1:18" ht="10.5" customHeight="1" thickBot="1">
      <c r="B309" s="1121" t="s">
        <v>551</v>
      </c>
      <c r="C309" s="1097">
        <f t="shared" si="168"/>
        <v>51023</v>
      </c>
      <c r="D309" s="1174">
        <v>48783</v>
      </c>
      <c r="E309" s="2207">
        <v>2240</v>
      </c>
      <c r="F309" s="4997"/>
      <c r="G309" s="4498"/>
    </row>
    <row r="310" spans="1:18" ht="13.5" thickBot="1">
      <c r="B310" s="1096" t="s">
        <v>653</v>
      </c>
      <c r="C310" s="1175">
        <f t="shared" si="168"/>
        <v>149988</v>
      </c>
      <c r="D310" s="2196">
        <f>SUM(D306:D309)</f>
        <v>130640</v>
      </c>
      <c r="E310" s="1597">
        <f>SUM(E306:E309)</f>
        <v>19348</v>
      </c>
      <c r="F310" s="5001"/>
      <c r="G310" s="4472"/>
    </row>
    <row r="311" spans="1:18" ht="10.5" customHeight="1">
      <c r="B311" s="1095" t="s">
        <v>603</v>
      </c>
      <c r="C311" s="1097">
        <f>SUM(D311:E311)</f>
        <v>70321</v>
      </c>
      <c r="D311" s="2205">
        <v>62359</v>
      </c>
      <c r="E311" s="1591">
        <v>7962</v>
      </c>
      <c r="F311" s="4993"/>
      <c r="G311" s="4994"/>
    </row>
    <row r="312" spans="1:18" ht="10.5" customHeight="1">
      <c r="B312" s="1095" t="s">
        <v>641</v>
      </c>
      <c r="C312" s="1097">
        <f t="shared" si="168"/>
        <v>95939</v>
      </c>
      <c r="D312" s="2205">
        <v>80691</v>
      </c>
      <c r="E312" s="1591">
        <v>15248</v>
      </c>
      <c r="F312" s="4993"/>
      <c r="G312" s="4994"/>
    </row>
    <row r="313" spans="1:18" ht="10.5" customHeight="1">
      <c r="B313" s="1095" t="s">
        <v>654</v>
      </c>
      <c r="C313" s="1097">
        <f t="shared" si="168"/>
        <v>188159</v>
      </c>
      <c r="D313" s="2197">
        <v>171801</v>
      </c>
      <c r="E313" s="1591">
        <v>16358</v>
      </c>
      <c r="F313" s="4993"/>
      <c r="G313" s="4994"/>
    </row>
    <row r="314" spans="1:18" ht="10.5" customHeight="1" thickBot="1">
      <c r="B314" s="1095" t="s">
        <v>655</v>
      </c>
      <c r="C314" s="1173">
        <f t="shared" si="168"/>
        <v>58703</v>
      </c>
      <c r="D314" s="1172">
        <v>43733</v>
      </c>
      <c r="E314" s="1591">
        <v>14970</v>
      </c>
      <c r="F314" s="4993"/>
      <c r="G314" s="4994"/>
    </row>
    <row r="315" spans="1:18" ht="13.5" thickBot="1">
      <c r="B315" s="1598" t="s">
        <v>656</v>
      </c>
      <c r="C315" s="1175">
        <f t="shared" si="168"/>
        <v>413122</v>
      </c>
      <c r="D315" s="2196">
        <f>SUM(D311:D314)</f>
        <v>358584</v>
      </c>
      <c r="E315" s="1597">
        <f>SUM(E311:E314)</f>
        <v>54538</v>
      </c>
      <c r="F315" s="4995">
        <f>SUM(F311:F314)</f>
        <v>0</v>
      </c>
      <c r="G315" s="4996"/>
    </row>
    <row r="316" spans="1:18" ht="10.5" customHeight="1">
      <c r="B316" s="1582" t="s">
        <v>719</v>
      </c>
      <c r="C316" s="1097">
        <f>SUM(D316:E316)</f>
        <v>119505</v>
      </c>
      <c r="D316" s="2197">
        <v>106325</v>
      </c>
      <c r="E316" s="1591">
        <v>13180</v>
      </c>
      <c r="F316" s="4991"/>
      <c r="G316" s="4992"/>
    </row>
    <row r="317" spans="1:18" ht="10.5" customHeight="1">
      <c r="B317" s="1582" t="s">
        <v>723</v>
      </c>
      <c r="C317" s="1097">
        <f t="shared" si="168"/>
        <v>114915</v>
      </c>
      <c r="D317" s="2197">
        <v>97183</v>
      </c>
      <c r="E317" s="1591">
        <v>17732</v>
      </c>
      <c r="F317" s="4991"/>
      <c r="G317" s="4992"/>
    </row>
    <row r="318" spans="1:18" ht="10.5" customHeight="1">
      <c r="B318" s="1582" t="s">
        <v>724</v>
      </c>
      <c r="C318" s="1097">
        <f t="shared" si="168"/>
        <v>177997</v>
      </c>
      <c r="D318" s="2197">
        <v>149697</v>
      </c>
      <c r="E318" s="1591">
        <v>28300</v>
      </c>
      <c r="F318" s="4991"/>
      <c r="G318" s="5002"/>
      <c r="M318" s="3"/>
      <c r="N318" s="3"/>
      <c r="O318" s="3"/>
      <c r="P318" s="3"/>
      <c r="Q318" s="3"/>
    </row>
    <row r="319" spans="1:18" s="3" customFormat="1" ht="10.5" customHeight="1" thickBot="1">
      <c r="A319"/>
      <c r="B319" s="1582" t="s">
        <v>725</v>
      </c>
      <c r="C319" s="1173">
        <f t="shared" si="168"/>
        <v>14192</v>
      </c>
      <c r="D319" s="2197">
        <v>11704</v>
      </c>
      <c r="E319" s="1591">
        <v>2488</v>
      </c>
      <c r="F319" s="5003"/>
      <c r="G319" s="5004"/>
      <c r="M319"/>
      <c r="N319"/>
      <c r="O319"/>
      <c r="P319"/>
      <c r="Q319"/>
      <c r="R319"/>
    </row>
    <row r="320" spans="1:18" s="3" customFormat="1" ht="12.75" customHeight="1" thickBot="1">
      <c r="A320"/>
      <c r="B320" s="1096" t="s">
        <v>739</v>
      </c>
      <c r="C320" s="1175">
        <f t="shared" si="168"/>
        <v>426609</v>
      </c>
      <c r="D320" s="2196">
        <f>SUM(D316:D319)</f>
        <v>364909</v>
      </c>
      <c r="E320" s="1597">
        <f>SUM(E316:E319)</f>
        <v>61700</v>
      </c>
      <c r="F320" s="4999">
        <f>SUM(F316:F319)</f>
        <v>0</v>
      </c>
      <c r="G320" s="5000"/>
      <c r="M320"/>
      <c r="N320"/>
      <c r="O320"/>
      <c r="P320"/>
      <c r="Q320"/>
      <c r="R320"/>
    </row>
    <row r="321" spans="1:18" s="3" customFormat="1" ht="12.75" customHeight="1">
      <c r="A321"/>
      <c r="B321" s="1582" t="s">
        <v>746</v>
      </c>
      <c r="C321" s="1097">
        <f>SUM(D321:E321)</f>
        <v>136217</v>
      </c>
      <c r="D321" s="2197">
        <v>112058</v>
      </c>
      <c r="E321" s="1591">
        <v>24159</v>
      </c>
      <c r="F321" s="4991"/>
      <c r="G321" s="4992"/>
      <c r="I321" s="1177"/>
      <c r="M321"/>
      <c r="N321"/>
      <c r="O321"/>
      <c r="P321"/>
      <c r="Q321"/>
      <c r="R321"/>
    </row>
    <row r="322" spans="1:18" s="3" customFormat="1" ht="12.75" customHeight="1">
      <c r="A322"/>
      <c r="B322" s="1582" t="s">
        <v>747</v>
      </c>
      <c r="C322" s="1097">
        <f t="shared" si="168"/>
        <v>119498</v>
      </c>
      <c r="D322" s="2197">
        <v>87270</v>
      </c>
      <c r="E322" s="1591">
        <v>32228</v>
      </c>
      <c r="F322" s="4991"/>
      <c r="G322" s="4992"/>
      <c r="I322" s="1177"/>
      <c r="M322"/>
      <c r="N322"/>
      <c r="O322"/>
      <c r="P322"/>
      <c r="Q322"/>
      <c r="R322"/>
    </row>
    <row r="323" spans="1:18" s="3" customFormat="1" ht="12.75" customHeight="1">
      <c r="A323"/>
      <c r="B323" s="1582" t="s">
        <v>748</v>
      </c>
      <c r="C323" s="1097">
        <f t="shared" si="168"/>
        <v>40702</v>
      </c>
      <c r="D323" s="2197">
        <v>30269</v>
      </c>
      <c r="E323" s="1591">
        <v>10433</v>
      </c>
      <c r="F323" s="4991"/>
      <c r="G323" s="5002"/>
      <c r="I323" s="1946"/>
      <c r="M323"/>
      <c r="N323"/>
      <c r="O323"/>
      <c r="P323"/>
      <c r="Q323"/>
      <c r="R323"/>
    </row>
    <row r="324" spans="1:18" s="3" customFormat="1" ht="13.5" thickBot="1">
      <c r="A324"/>
      <c r="B324" s="1582" t="s">
        <v>749</v>
      </c>
      <c r="C324" s="1173">
        <f t="shared" si="168"/>
        <v>59986</v>
      </c>
      <c r="D324" s="2197">
        <v>48758</v>
      </c>
      <c r="E324" s="1591">
        <v>11228</v>
      </c>
      <c r="F324" s="5003"/>
      <c r="G324" s="5004"/>
      <c r="I324" s="364"/>
      <c r="M324"/>
      <c r="N324"/>
      <c r="O324"/>
      <c r="P324"/>
      <c r="Q324"/>
      <c r="R324"/>
    </row>
    <row r="325" spans="1:18" s="3" customFormat="1" ht="13.5" thickBot="1">
      <c r="A325"/>
      <c r="B325" s="1096" t="s">
        <v>803</v>
      </c>
      <c r="C325" s="1175">
        <f t="shared" si="168"/>
        <v>356403</v>
      </c>
      <c r="D325" s="2196">
        <f>SUM(D321:D324)</f>
        <v>278355</v>
      </c>
      <c r="E325" s="1597">
        <f>SUM(E321:E324)</f>
        <v>78048</v>
      </c>
      <c r="F325" s="4999">
        <f>SUM(F321:F324)</f>
        <v>0</v>
      </c>
      <c r="G325" s="5000"/>
      <c r="I325" s="23"/>
      <c r="M325"/>
      <c r="N325"/>
      <c r="O325"/>
      <c r="P325"/>
      <c r="Q325"/>
      <c r="R325"/>
    </row>
    <row r="326" spans="1:18" s="3" customFormat="1">
      <c r="A326"/>
      <c r="B326" s="1582" t="s">
        <v>809</v>
      </c>
      <c r="C326" s="1097">
        <f>SUM(D326:E326)</f>
        <v>13441</v>
      </c>
      <c r="D326" s="2205">
        <v>7247</v>
      </c>
      <c r="E326" s="1591">
        <v>6194</v>
      </c>
      <c r="F326" s="4993"/>
      <c r="G326" s="4994"/>
      <c r="I326" s="23"/>
      <c r="M326"/>
      <c r="N326"/>
      <c r="O326"/>
      <c r="P326"/>
      <c r="Q326"/>
      <c r="R326"/>
    </row>
    <row r="327" spans="1:18" s="3" customFormat="1">
      <c r="A327"/>
      <c r="B327" s="1582" t="s">
        <v>817</v>
      </c>
      <c r="C327" s="1097">
        <f t="shared" si="168"/>
        <v>89949</v>
      </c>
      <c r="D327" s="2205">
        <v>75379</v>
      </c>
      <c r="E327" s="1591">
        <v>14570</v>
      </c>
      <c r="F327" s="4993"/>
      <c r="G327" s="4994"/>
      <c r="I327" s="23"/>
      <c r="M327"/>
      <c r="N327"/>
      <c r="O327"/>
      <c r="P327"/>
      <c r="Q327"/>
      <c r="R327"/>
    </row>
    <row r="328" spans="1:18" s="3" customFormat="1">
      <c r="A328"/>
      <c r="B328" s="1582" t="s">
        <v>797</v>
      </c>
      <c r="C328" s="1097">
        <f t="shared" si="168"/>
        <v>0</v>
      </c>
      <c r="D328" s="2197"/>
      <c r="E328" s="1591"/>
      <c r="F328" s="4993"/>
      <c r="G328" s="4994"/>
      <c r="I328" s="23"/>
      <c r="M328"/>
      <c r="N328"/>
      <c r="O328"/>
      <c r="P328"/>
      <c r="Q328"/>
      <c r="R328"/>
    </row>
    <row r="329" spans="1:18" s="3" customFormat="1" ht="13.5" thickBot="1">
      <c r="A329"/>
      <c r="B329" s="1582" t="s">
        <v>818</v>
      </c>
      <c r="C329" s="1173">
        <f t="shared" si="168"/>
        <v>0</v>
      </c>
      <c r="D329" s="1172"/>
      <c r="E329" s="1591"/>
      <c r="F329" s="4993"/>
      <c r="G329" s="4994"/>
      <c r="I329" s="23"/>
      <c r="M329"/>
      <c r="N329"/>
      <c r="O329"/>
      <c r="P329"/>
      <c r="Q329"/>
      <c r="R329"/>
    </row>
    <row r="330" spans="1:18" s="3" customFormat="1" ht="13.5" thickBot="1">
      <c r="A330"/>
      <c r="B330" s="1941" t="s">
        <v>827</v>
      </c>
      <c r="C330" s="1175">
        <f t="shared" si="168"/>
        <v>103390</v>
      </c>
      <c r="D330" s="2196">
        <f>SUM(E326:E329)</f>
        <v>20764</v>
      </c>
      <c r="E330" s="1597">
        <f>SUM(D326:D329)</f>
        <v>82626</v>
      </c>
      <c r="F330" s="4999">
        <f>SUM(F326:F329)</f>
        <v>0</v>
      </c>
      <c r="G330" s="5000"/>
      <c r="I330" s="23"/>
      <c r="M330"/>
      <c r="N330"/>
      <c r="O330"/>
      <c r="P330"/>
      <c r="Q330"/>
      <c r="R330"/>
    </row>
    <row r="331" spans="1:18" s="3" customFormat="1" ht="4.9000000000000004" customHeight="1" thickBot="1">
      <c r="A331"/>
      <c r="B331" s="2016"/>
      <c r="C331" s="2017"/>
      <c r="D331" s="2066"/>
      <c r="E331" s="2017"/>
      <c r="F331" s="2017"/>
      <c r="G331" s="2018"/>
      <c r="M331"/>
      <c r="N331"/>
      <c r="O331"/>
      <c r="P331"/>
      <c r="Q331"/>
      <c r="R331"/>
    </row>
    <row r="332" spans="1:18" s="3" customFormat="1">
      <c r="A332"/>
      <c r="B332" s="1104" t="s">
        <v>354</v>
      </c>
      <c r="C332" s="1104"/>
      <c r="D332" s="1104"/>
      <c r="E332" s="4998" t="s">
        <v>677</v>
      </c>
      <c r="F332" s="4998"/>
      <c r="M332"/>
      <c r="N332"/>
      <c r="O332"/>
      <c r="P332"/>
      <c r="Q332"/>
      <c r="R332"/>
    </row>
  </sheetData>
  <mergeCells count="57">
    <mergeCell ref="B168:H168"/>
    <mergeCell ref="B170:C170"/>
    <mergeCell ref="D170:F170"/>
    <mergeCell ref="B73:H74"/>
    <mergeCell ref="B2:H2"/>
    <mergeCell ref="C4:C5"/>
    <mergeCell ref="E4:E5"/>
    <mergeCell ref="F4:F5"/>
    <mergeCell ref="G4:G5"/>
    <mergeCell ref="C75:C76"/>
    <mergeCell ref="D75:H75"/>
    <mergeCell ref="G170:H170"/>
    <mergeCell ref="B122:B124"/>
    <mergeCell ref="I75:K75"/>
    <mergeCell ref="D118:E118"/>
    <mergeCell ref="C122:C124"/>
    <mergeCell ref="H122:J122"/>
    <mergeCell ref="D123:D124"/>
    <mergeCell ref="E123:E124"/>
    <mergeCell ref="D122:E122"/>
    <mergeCell ref="G171:H171"/>
    <mergeCell ref="B227:H227"/>
    <mergeCell ref="G228:H228"/>
    <mergeCell ref="E271:F271"/>
    <mergeCell ref="C228:C229"/>
    <mergeCell ref="B228:B229"/>
    <mergeCell ref="B273:H273"/>
    <mergeCell ref="D274:H274"/>
    <mergeCell ref="E302:F302"/>
    <mergeCell ref="F306:G306"/>
    <mergeCell ref="F307:G307"/>
    <mergeCell ref="F305:G305"/>
    <mergeCell ref="B304:G304"/>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F321:G321"/>
    <mergeCell ref="F322:G322"/>
    <mergeCell ref="F311:G311"/>
    <mergeCell ref="F312:G312"/>
    <mergeCell ref="F313:G313"/>
    <mergeCell ref="F314:G314"/>
    <mergeCell ref="F315:G315"/>
    <mergeCell ref="F316:G316"/>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211" t="s">
        <v>53</v>
      </c>
      <c r="B2" s="5041" t="s">
        <v>678</v>
      </c>
      <c r="C2" s="5042"/>
      <c r="D2" s="5042"/>
      <c r="E2" s="5042"/>
      <c r="F2" s="5042"/>
      <c r="G2" s="5042"/>
      <c r="H2" s="5043"/>
      <c r="I2" s="838"/>
      <c r="J2" s="838"/>
      <c r="K2" s="161"/>
      <c r="L2" s="161"/>
      <c r="M2" s="2"/>
    </row>
    <row r="3" spans="1:13" ht="12.2" customHeight="1" thickBot="1">
      <c r="A3" s="431"/>
      <c r="C3" s="206"/>
      <c r="D3" s="206"/>
    </row>
    <row r="4" spans="1:13" ht="12.2" customHeight="1">
      <c r="A4" s="431"/>
      <c r="B4" s="1092"/>
      <c r="C4" s="5044" t="s">
        <v>646</v>
      </c>
      <c r="D4" s="1107" t="s">
        <v>345</v>
      </c>
      <c r="E4" s="5046" t="s">
        <v>649</v>
      </c>
      <c r="F4" s="5046" t="s">
        <v>648</v>
      </c>
      <c r="G4" s="5046" t="s">
        <v>647</v>
      </c>
    </row>
    <row r="5" spans="1:13" ht="22.7" customHeight="1" thickBot="1">
      <c r="A5" s="431"/>
      <c r="B5" s="1093"/>
      <c r="C5" s="5045"/>
      <c r="D5" s="1106" t="s">
        <v>657</v>
      </c>
      <c r="E5" s="4859"/>
      <c r="F5" s="4859"/>
      <c r="G5" s="5047"/>
    </row>
    <row r="6" spans="1:13" ht="12.2" customHeight="1">
      <c r="A6" s="431"/>
      <c r="B6" s="1098" t="s">
        <v>128</v>
      </c>
      <c r="C6" s="1224">
        <v>33645</v>
      </c>
      <c r="D6" s="1225">
        <v>-67.354602084182332</v>
      </c>
      <c r="E6" s="1226">
        <v>13483</v>
      </c>
      <c r="F6" s="1226">
        <v>20162</v>
      </c>
      <c r="G6" s="1227"/>
    </row>
    <row r="7" spans="1:13" ht="12.2" customHeight="1">
      <c r="A7" s="431"/>
      <c r="B7" s="1100" t="s">
        <v>129</v>
      </c>
      <c r="C7" s="1224">
        <v>290067</v>
      </c>
      <c r="D7" s="1228">
        <f>SUM(C7/C6)*100-100</f>
        <v>762.13999108337055</v>
      </c>
      <c r="E7" s="1226">
        <v>265957</v>
      </c>
      <c r="F7" s="1226">
        <v>24110</v>
      </c>
      <c r="G7" s="1229"/>
    </row>
    <row r="8" spans="1:13" ht="12.2" customHeight="1">
      <c r="A8" s="431"/>
      <c r="B8" s="1100" t="s">
        <v>130</v>
      </c>
      <c r="C8" s="1224">
        <v>50953</v>
      </c>
      <c r="D8" s="1228">
        <f>SUM(C8/C7)*100-100</f>
        <v>-82.43405833824599</v>
      </c>
      <c r="E8" s="1226">
        <v>22973</v>
      </c>
      <c r="F8" s="1226">
        <v>27980</v>
      </c>
      <c r="G8" s="1229"/>
    </row>
    <row r="9" spans="1:13" ht="12.2" customHeight="1" thickBot="1">
      <c r="A9" s="431"/>
      <c r="B9" s="1100" t="s">
        <v>405</v>
      </c>
      <c r="C9" s="1224">
        <v>50958</v>
      </c>
      <c r="D9" s="1228">
        <f>SUM(C9/C8)*100-100</f>
        <v>9.8129648892211208E-3</v>
      </c>
      <c r="E9" s="1226">
        <v>32687</v>
      </c>
      <c r="F9" s="1226">
        <v>18271</v>
      </c>
      <c r="G9" s="1229"/>
    </row>
    <row r="10" spans="1:13" ht="16.5" customHeight="1" thickBot="1">
      <c r="A10" s="431"/>
      <c r="B10" s="1101" t="s">
        <v>650</v>
      </c>
      <c r="C10" s="1230">
        <v>425623</v>
      </c>
      <c r="D10" s="1231">
        <v>-7.0495279567943498</v>
      </c>
      <c r="E10" s="1232">
        <v>335100</v>
      </c>
      <c r="F10" s="1232">
        <v>90523</v>
      </c>
      <c r="G10" s="1233"/>
    </row>
    <row r="11" spans="1:13" ht="12.2" customHeight="1">
      <c r="A11" s="431"/>
      <c r="B11" s="1098" t="s">
        <v>425</v>
      </c>
      <c r="C11" s="1224">
        <v>60092</v>
      </c>
      <c r="D11" s="1228">
        <f>SUM(C11/C9)*100-100</f>
        <v>17.924565328309598</v>
      </c>
      <c r="E11" s="1226">
        <v>26628</v>
      </c>
      <c r="F11" s="1226"/>
      <c r="G11" s="1229"/>
    </row>
    <row r="12" spans="1:13" ht="12.2" customHeight="1">
      <c r="A12" s="431"/>
      <c r="B12" s="1100" t="s">
        <v>575</v>
      </c>
      <c r="C12" s="1224">
        <v>148268</v>
      </c>
      <c r="D12" s="1228">
        <f>SUM(C12/C11)*100-100</f>
        <v>146.73500632363709</v>
      </c>
      <c r="E12" s="1226">
        <v>114808</v>
      </c>
      <c r="F12" s="1226">
        <v>33460</v>
      </c>
      <c r="G12" s="1229"/>
    </row>
    <row r="13" spans="1:13" ht="12.2" customHeight="1">
      <c r="A13" s="431"/>
      <c r="B13" s="1100" t="s">
        <v>426</v>
      </c>
      <c r="C13" s="1224">
        <v>36547</v>
      </c>
      <c r="D13" s="1228">
        <f>SUM(C13/C12)*100-100</f>
        <v>-75.350716270537134</v>
      </c>
      <c r="E13" s="1226">
        <v>12039</v>
      </c>
      <c r="F13" s="1226">
        <v>24508</v>
      </c>
      <c r="G13" s="1229"/>
    </row>
    <row r="14" spans="1:13" ht="12.2" customHeight="1" thickBot="1">
      <c r="A14" s="431"/>
      <c r="B14" s="1100" t="s">
        <v>479</v>
      </c>
      <c r="C14" s="1224">
        <v>94242</v>
      </c>
      <c r="D14" s="1228">
        <f>SUM(C14/C13)*100-100</f>
        <v>157.86521465510168</v>
      </c>
      <c r="E14" s="1226">
        <v>34750</v>
      </c>
      <c r="F14" s="1226">
        <v>59492</v>
      </c>
      <c r="G14" s="1229"/>
    </row>
    <row r="15" spans="1:13" ht="14.25" customHeight="1" thickBot="1">
      <c r="A15" s="431"/>
      <c r="B15" s="1101" t="s">
        <v>651</v>
      </c>
      <c r="C15" s="1230">
        <v>339149</v>
      </c>
      <c r="D15" s="1231">
        <f>SUM(C15/C10)*100-100</f>
        <v>-20.317041137344546</v>
      </c>
      <c r="E15" s="1232">
        <v>188225</v>
      </c>
      <c r="F15" s="1232">
        <v>150924</v>
      </c>
      <c r="G15" s="1233"/>
    </row>
    <row r="16" spans="1:13" ht="12.2" customHeight="1">
      <c r="A16" s="431"/>
      <c r="B16" s="1098" t="s">
        <v>526</v>
      </c>
      <c r="C16" s="1234">
        <v>30880</v>
      </c>
      <c r="D16" s="1235">
        <f>SUM(C16/C14)*100-100</f>
        <v>-67.233293011608424</v>
      </c>
      <c r="E16" s="1234">
        <v>0</v>
      </c>
      <c r="F16" s="1236">
        <v>30880</v>
      </c>
      <c r="G16" s="1229"/>
    </row>
    <row r="17" spans="1:9" ht="12.2" customHeight="1">
      <c r="A17" s="431"/>
      <c r="B17" s="1100" t="s">
        <v>484</v>
      </c>
      <c r="C17" s="1234">
        <v>210912</v>
      </c>
      <c r="D17" s="1235">
        <f>SUM(C17/C16)*100-100</f>
        <v>583.00518134715026</v>
      </c>
      <c r="E17" s="1237">
        <v>193304</v>
      </c>
      <c r="F17" s="1238">
        <v>17608</v>
      </c>
      <c r="G17" s="1229"/>
    </row>
    <row r="18" spans="1:9" ht="12.2" customHeight="1">
      <c r="A18" s="431"/>
      <c r="B18" s="1100" t="s">
        <v>498</v>
      </c>
      <c r="C18" s="1234">
        <v>75961</v>
      </c>
      <c r="D18" s="1235">
        <f>SUM(C18/C17)*100-100</f>
        <v>-63.984505386132604</v>
      </c>
      <c r="E18" s="1237">
        <v>42680</v>
      </c>
      <c r="F18" s="1238">
        <v>33281</v>
      </c>
      <c r="G18" s="1229"/>
    </row>
    <row r="19" spans="1:9" ht="12.2" customHeight="1" thickBot="1">
      <c r="A19" s="431"/>
      <c r="B19" s="1100" t="s">
        <v>428</v>
      </c>
      <c r="C19" s="1234">
        <v>69894</v>
      </c>
      <c r="D19" s="1235">
        <f>SUM(C19/C18)*100-100</f>
        <v>-7.986993325522306</v>
      </c>
      <c r="E19" s="1237">
        <v>25088</v>
      </c>
      <c r="F19" s="1239">
        <v>44806</v>
      </c>
      <c r="G19" s="1240"/>
    </row>
    <row r="20" spans="1:9" ht="15" customHeight="1" thickBot="1">
      <c r="A20" s="431"/>
      <c r="B20" s="1101" t="s">
        <v>652</v>
      </c>
      <c r="C20" s="1241">
        <v>387647</v>
      </c>
      <c r="D20" s="1242">
        <f>SUM(C20/C15)*100-100</f>
        <v>14.299909479314408</v>
      </c>
      <c r="E20" s="1243">
        <v>261072</v>
      </c>
      <c r="F20" s="1243">
        <v>126575</v>
      </c>
      <c r="G20" s="1240"/>
    </row>
    <row r="21" spans="1:9" ht="12.2" customHeight="1">
      <c r="A21" s="431"/>
      <c r="B21" s="1098" t="s">
        <v>416</v>
      </c>
      <c r="C21" s="1244">
        <v>150371</v>
      </c>
      <c r="D21" s="1228">
        <f>SUM(C21/C19)*100-100</f>
        <v>115.1414999856926</v>
      </c>
      <c r="E21" s="1245">
        <v>106596</v>
      </c>
      <c r="F21" s="1226">
        <v>41970</v>
      </c>
      <c r="G21" s="1226">
        <v>1805</v>
      </c>
    </row>
    <row r="22" spans="1:9" ht="12.2" customHeight="1">
      <c r="A22" s="431"/>
      <c r="B22" s="1100" t="s">
        <v>211</v>
      </c>
      <c r="C22" s="1244">
        <v>460461</v>
      </c>
      <c r="D22" s="1228">
        <f>SUM(C22/C21)*100-100</f>
        <v>206.21662421610552</v>
      </c>
      <c r="E22" s="1246">
        <v>407748</v>
      </c>
      <c r="F22" s="1226">
        <v>44652</v>
      </c>
      <c r="G22" s="1246">
        <v>8061</v>
      </c>
      <c r="I22" s="23"/>
    </row>
    <row r="23" spans="1:9" ht="12.2" customHeight="1">
      <c r="A23" s="431"/>
      <c r="B23" s="1100" t="s">
        <v>332</v>
      </c>
      <c r="C23" s="1244">
        <v>354335.95</v>
      </c>
      <c r="D23" s="1228">
        <f>SUM(C23/C22)*100-100</f>
        <v>-23.047565374700568</v>
      </c>
      <c r="E23" s="1226">
        <v>195799</v>
      </c>
      <c r="F23" s="1226">
        <v>138579</v>
      </c>
      <c r="G23" s="1226">
        <v>19957.95</v>
      </c>
    </row>
    <row r="24" spans="1:9" ht="12.2" customHeight="1" thickBot="1">
      <c r="A24" s="431"/>
      <c r="B24" s="1100" t="s">
        <v>551</v>
      </c>
      <c r="C24" s="1244">
        <v>271429</v>
      </c>
      <c r="D24" s="1228">
        <f>SUM(C24/C23)*100-100</f>
        <v>-23.397837560653954</v>
      </c>
      <c r="E24" s="1247">
        <v>216873</v>
      </c>
      <c r="F24" s="1226">
        <v>23658</v>
      </c>
      <c r="G24" s="1246">
        <v>30898</v>
      </c>
    </row>
    <row r="25" spans="1:9" ht="13.7" customHeight="1" thickBot="1">
      <c r="A25" s="431"/>
      <c r="B25" s="1101" t="s">
        <v>653</v>
      </c>
      <c r="C25" s="1248">
        <v>1236596.95</v>
      </c>
      <c r="D25" s="1231">
        <f>SUM(C25/C20)*100-100</f>
        <v>219.00077905929879</v>
      </c>
      <c r="E25" s="1249">
        <v>927016</v>
      </c>
      <c r="F25" s="1249">
        <v>248859</v>
      </c>
      <c r="G25" s="1249">
        <v>60721.95</v>
      </c>
    </row>
    <row r="26" spans="1:9" ht="12.2" customHeight="1">
      <c r="A26" s="431"/>
      <c r="B26" s="1100" t="s">
        <v>603</v>
      </c>
      <c r="C26" s="1224">
        <v>455287</v>
      </c>
      <c r="D26" s="1228">
        <f>SUM(C26/C24)*100-100</f>
        <v>67.737050941498524</v>
      </c>
      <c r="E26" s="1226">
        <v>332266</v>
      </c>
      <c r="F26" s="1226">
        <v>53154</v>
      </c>
      <c r="G26" s="1226">
        <v>69867</v>
      </c>
    </row>
    <row r="27" spans="1:9" ht="12.2" customHeight="1">
      <c r="A27" s="431"/>
      <c r="B27" s="1100" t="s">
        <v>641</v>
      </c>
      <c r="C27" s="1224">
        <v>366977</v>
      </c>
      <c r="D27" s="1228">
        <f>SUM(C27/C26)*100-100</f>
        <v>-19.396556457794759</v>
      </c>
      <c r="E27" s="1246">
        <v>212210</v>
      </c>
      <c r="F27" s="1226">
        <v>70767</v>
      </c>
      <c r="G27" s="1246">
        <v>84000</v>
      </c>
    </row>
    <row r="28" spans="1:9" ht="12.2" customHeight="1">
      <c r="A28" s="431"/>
      <c r="B28" s="1100" t="s">
        <v>654</v>
      </c>
      <c r="C28" s="1224">
        <v>378960</v>
      </c>
      <c r="D28" s="1228">
        <f>SUM(C28/C27)*100-100</f>
        <v>3.2653272548415941</v>
      </c>
      <c r="E28" s="1246">
        <v>91048</v>
      </c>
      <c r="F28" s="1226">
        <v>99753</v>
      </c>
      <c r="G28" s="1246">
        <v>188159</v>
      </c>
    </row>
    <row r="29" spans="1:9" ht="12.2" customHeight="1" thickBot="1">
      <c r="A29" s="431"/>
      <c r="B29" s="1100" t="s">
        <v>655</v>
      </c>
      <c r="C29" s="1224">
        <v>269810</v>
      </c>
      <c r="D29" s="1228">
        <f>SUM(C29/C28)*100-100</f>
        <v>-28.802512138484275</v>
      </c>
      <c r="E29" s="1246">
        <v>113722</v>
      </c>
      <c r="F29" s="1226">
        <v>53505</v>
      </c>
      <c r="G29" s="1246">
        <v>102583</v>
      </c>
    </row>
    <row r="30" spans="1:9" ht="13.7" customHeight="1" thickBot="1">
      <c r="A30" s="431"/>
      <c r="B30" s="1101" t="s">
        <v>656</v>
      </c>
      <c r="C30" s="1230">
        <f>SUM(C26:C29)</f>
        <v>1471034</v>
      </c>
      <c r="D30" s="1231">
        <f>SUM(C30/C25)*100-100</f>
        <v>18.958242618987526</v>
      </c>
      <c r="E30" s="1249">
        <f>SUM(E26:E29)</f>
        <v>749246</v>
      </c>
      <c r="F30" s="1249">
        <f>SUM(F26:F29)</f>
        <v>277179</v>
      </c>
      <c r="G30" s="1249">
        <f>SUM(G26:G29)</f>
        <v>444609</v>
      </c>
      <c r="I30" s="1526"/>
    </row>
    <row r="31" spans="1:9" ht="13.7" customHeight="1">
      <c r="A31" s="431"/>
      <c r="B31" s="1098" t="s">
        <v>705</v>
      </c>
      <c r="C31" s="1245">
        <f>SUM(E31:G31)</f>
        <v>466327</v>
      </c>
      <c r="D31" s="1225">
        <f>SUM(C31/C29)*100-100</f>
        <v>72.835328564545421</v>
      </c>
      <c r="E31" s="1552">
        <v>198842</v>
      </c>
      <c r="F31" s="1245">
        <v>148131</v>
      </c>
      <c r="G31" s="1245">
        <v>119354</v>
      </c>
      <c r="I31" s="1526"/>
    </row>
    <row r="32" spans="1:9" ht="13.7" customHeight="1">
      <c r="A32" s="431"/>
      <c r="B32" s="1100" t="s">
        <v>723</v>
      </c>
      <c r="C32" s="1226">
        <f>SUM(E32:G32)</f>
        <v>510756</v>
      </c>
      <c r="D32" s="1228">
        <f>SUM(C32/C31)*100-100</f>
        <v>9.5274346113349679</v>
      </c>
      <c r="E32" s="1236">
        <v>114289</v>
      </c>
      <c r="F32" s="1226">
        <v>281552</v>
      </c>
      <c r="G32" s="1226">
        <v>114915</v>
      </c>
      <c r="I32" s="1526"/>
    </row>
    <row r="33" spans="1:15" ht="13.7" customHeight="1">
      <c r="A33" s="431"/>
      <c r="B33" s="1100" t="s">
        <v>724</v>
      </c>
      <c r="C33" s="1226">
        <f>SUM(E33:G33)</f>
        <v>323037</v>
      </c>
      <c r="D33" s="1228">
        <f>SUM(C33/C32)*100-100</f>
        <v>-36.753165895261141</v>
      </c>
      <c r="E33" s="1236">
        <v>59449</v>
      </c>
      <c r="F33" s="1226">
        <v>85591</v>
      </c>
      <c r="G33" s="1226">
        <v>177997</v>
      </c>
      <c r="I33" s="1526"/>
      <c r="J33" s="440"/>
    </row>
    <row r="34" spans="1:15" ht="13.7" customHeight="1" thickBot="1">
      <c r="A34" s="431"/>
      <c r="B34" s="1100" t="s">
        <v>725</v>
      </c>
      <c r="C34" s="1226">
        <f>SUM(E34:G34)</f>
        <v>116682</v>
      </c>
      <c r="D34" s="1228">
        <f>SUM(C34/C33)*100-100</f>
        <v>-63.879679417528024</v>
      </c>
      <c r="E34" s="1236">
        <v>36649</v>
      </c>
      <c r="F34" s="1226">
        <v>65841</v>
      </c>
      <c r="G34" s="1226">
        <v>14192</v>
      </c>
      <c r="I34" s="1526"/>
      <c r="J34" s="440"/>
    </row>
    <row r="35" spans="1:15" ht="13.7" customHeight="1" thickBot="1">
      <c r="A35" s="431"/>
      <c r="B35" s="1553" t="s">
        <v>739</v>
      </c>
      <c r="C35" s="2047">
        <f>SUM(C31:C34)</f>
        <v>1416802</v>
      </c>
      <c r="D35" s="2048">
        <f>SUM(C35/C30)*100-100</f>
        <v>-3.6866585000754526</v>
      </c>
      <c r="E35" s="2049">
        <f>SUM(E31:E34)</f>
        <v>409229</v>
      </c>
      <c r="F35" s="2049">
        <f>SUM(F31:F34)</f>
        <v>581115</v>
      </c>
      <c r="G35" s="2049">
        <f>SUM(G31:G34)</f>
        <v>426458</v>
      </c>
      <c r="I35" s="1526"/>
      <c r="J35" s="440"/>
    </row>
    <row r="36" spans="1:15" ht="13.7" customHeight="1">
      <c r="A36" s="431"/>
      <c r="B36" s="1098" t="s">
        <v>746</v>
      </c>
      <c r="C36" s="1245">
        <v>632242</v>
      </c>
      <c r="D36" s="1225">
        <f>SUM(C36/C34)*100-100</f>
        <v>441.85049964861753</v>
      </c>
      <c r="E36" s="1552">
        <v>206733</v>
      </c>
      <c r="F36" s="1245">
        <v>35064</v>
      </c>
      <c r="G36" s="1245">
        <v>390445</v>
      </c>
      <c r="H36" s="440"/>
      <c r="I36" s="1526"/>
      <c r="J36" s="440"/>
    </row>
    <row r="37" spans="1:15" ht="13.7" customHeight="1">
      <c r="A37" s="431"/>
      <c r="B37" s="1100" t="s">
        <v>747</v>
      </c>
      <c r="C37" s="1226">
        <v>430516</v>
      </c>
      <c r="D37" s="1228">
        <f>SUM(C37/C36)*100-100</f>
        <v>-31.906453541523661</v>
      </c>
      <c r="E37" s="1236">
        <v>131825</v>
      </c>
      <c r="F37" s="1226">
        <v>172914</v>
      </c>
      <c r="G37" s="1226">
        <v>125777</v>
      </c>
      <c r="H37" s="440"/>
      <c r="I37" s="1526"/>
      <c r="J37" s="440"/>
    </row>
    <row r="38" spans="1:15" ht="15" customHeight="1">
      <c r="A38" s="431"/>
      <c r="B38" s="1100" t="s">
        <v>748</v>
      </c>
      <c r="C38" s="1226">
        <v>293743</v>
      </c>
      <c r="D38" s="1228">
        <f>SUM(C38/C37*100-100)</f>
        <v>-31.769550957455706</v>
      </c>
      <c r="E38" s="1236">
        <v>110492</v>
      </c>
      <c r="F38" s="1226">
        <v>143868</v>
      </c>
      <c r="G38" s="1226">
        <v>39383</v>
      </c>
      <c r="H38" s="440"/>
      <c r="I38" s="1526"/>
    </row>
    <row r="39" spans="1:15" ht="15" customHeight="1" thickBot="1">
      <c r="A39" s="431"/>
      <c r="B39" s="1100" t="s">
        <v>749</v>
      </c>
      <c r="C39" s="1226">
        <v>795540</v>
      </c>
      <c r="D39" s="1228">
        <f>SUM(C39/C38*100-100)</f>
        <v>170.82858144704727</v>
      </c>
      <c r="E39" s="1236">
        <v>83850</v>
      </c>
      <c r="F39" s="1226">
        <v>661065</v>
      </c>
      <c r="G39" s="1226">
        <v>50625</v>
      </c>
      <c r="H39" s="440"/>
      <c r="I39" s="1526"/>
    </row>
    <row r="40" spans="1:15" ht="15" customHeight="1" thickBot="1">
      <c r="A40" s="431"/>
      <c r="B40" s="1553" t="s">
        <v>803</v>
      </c>
      <c r="C40" s="2047">
        <f>SUM(C36:C39)</f>
        <v>2152041</v>
      </c>
      <c r="D40" s="2048">
        <f>SUM(C40/C35)*100-100</f>
        <v>51.894266100697195</v>
      </c>
      <c r="E40" s="2049">
        <f>SUM(E36:E39)</f>
        <v>532900</v>
      </c>
      <c r="F40" s="2049">
        <f>SUM(F36:F39)</f>
        <v>1012911</v>
      </c>
      <c r="G40" s="2049">
        <f>SUM(G36:G39)</f>
        <v>606230</v>
      </c>
      <c r="H40" s="440"/>
      <c r="I40" s="1526"/>
    </row>
    <row r="41" spans="1:15" ht="3.6" customHeight="1" thickBot="1">
      <c r="A41" s="431"/>
      <c r="B41" s="2050"/>
      <c r="C41" s="2051"/>
      <c r="D41" s="2052"/>
      <c r="E41" s="2051"/>
      <c r="F41" s="2051"/>
      <c r="G41" s="2053"/>
      <c r="H41" s="440"/>
      <c r="I41" s="1526"/>
    </row>
    <row r="42" spans="1:15" ht="12.2" customHeight="1">
      <c r="A42" s="431"/>
      <c r="B42" s="1105" t="s">
        <v>354</v>
      </c>
      <c r="C42" s="206"/>
      <c r="D42" s="206"/>
    </row>
    <row r="43" spans="1:15" ht="21.2" customHeight="1">
      <c r="A43" s="431"/>
      <c r="C43" s="206"/>
      <c r="D43" s="206"/>
    </row>
    <row r="44" spans="1:15" ht="12.2" customHeight="1">
      <c r="A44" s="431"/>
      <c r="C44" s="206"/>
      <c r="D44" s="206"/>
    </row>
    <row r="45" spans="1:15" ht="12.2" customHeight="1">
      <c r="A45" s="431"/>
      <c r="C45" s="206"/>
      <c r="D45" s="206"/>
    </row>
    <row r="46" spans="1:15" ht="12.2" customHeight="1">
      <c r="A46" s="431"/>
      <c r="C46" s="206"/>
      <c r="D46" s="206"/>
      <c r="N46" s="1206" t="s">
        <v>416</v>
      </c>
      <c r="O46" s="1244">
        <v>150371</v>
      </c>
    </row>
    <row r="47" spans="1:15" ht="12.2" customHeight="1">
      <c r="A47" s="431"/>
      <c r="C47" s="206"/>
      <c r="D47" s="206"/>
      <c r="N47" s="1206" t="s">
        <v>211</v>
      </c>
      <c r="O47" s="1244">
        <v>460461</v>
      </c>
    </row>
    <row r="48" spans="1:15" ht="12.2" customHeight="1">
      <c r="A48" s="431"/>
      <c r="C48" s="206"/>
      <c r="D48" s="206"/>
      <c r="N48" s="1206" t="s">
        <v>332</v>
      </c>
      <c r="O48" s="1244">
        <v>354335.95</v>
      </c>
    </row>
    <row r="49" spans="1:15" ht="12.2" customHeight="1">
      <c r="A49" s="431"/>
      <c r="C49" s="206"/>
      <c r="D49" s="206"/>
      <c r="N49" s="1206" t="s">
        <v>551</v>
      </c>
      <c r="O49" s="1244">
        <v>271429</v>
      </c>
    </row>
    <row r="50" spans="1:15" ht="12.2" customHeight="1">
      <c r="A50" s="431"/>
      <c r="C50" s="206"/>
      <c r="D50" s="206"/>
      <c r="N50" s="1206" t="s">
        <v>603</v>
      </c>
      <c r="O50" s="1244">
        <v>455287</v>
      </c>
    </row>
    <row r="51" spans="1:15" ht="12.2" customHeight="1">
      <c r="A51" s="431"/>
      <c r="C51" s="206"/>
      <c r="D51" s="206"/>
      <c r="N51" s="1206" t="s">
        <v>641</v>
      </c>
      <c r="O51" s="1244">
        <v>366977</v>
      </c>
    </row>
    <row r="52" spans="1:15" ht="12.2" customHeight="1">
      <c r="A52" s="431"/>
      <c r="C52" s="206"/>
      <c r="D52" s="206"/>
      <c r="N52" s="1206" t="s">
        <v>654</v>
      </c>
      <c r="O52" s="1244">
        <v>378960</v>
      </c>
    </row>
    <row r="53" spans="1:15" ht="12.2" customHeight="1">
      <c r="A53" s="431"/>
      <c r="C53" s="206"/>
      <c r="D53" s="206"/>
      <c r="N53" s="1206" t="s">
        <v>655</v>
      </c>
      <c r="O53" s="1244">
        <v>269810</v>
      </c>
    </row>
    <row r="54" spans="1:15" ht="12.2" customHeight="1">
      <c r="A54" s="431"/>
      <c r="C54" s="206"/>
      <c r="D54" s="206"/>
      <c r="N54" s="1206" t="s">
        <v>705</v>
      </c>
      <c r="O54" s="1244">
        <v>466327</v>
      </c>
    </row>
    <row r="55" spans="1:15" ht="12.2" customHeight="1">
      <c r="A55" s="431"/>
      <c r="C55" s="206"/>
      <c r="D55" s="206"/>
      <c r="N55" s="1206" t="s">
        <v>723</v>
      </c>
      <c r="O55" s="1244">
        <v>510756</v>
      </c>
    </row>
    <row r="56" spans="1:15" ht="12.2" customHeight="1">
      <c r="A56" s="431"/>
      <c r="C56" s="206"/>
      <c r="D56" s="206"/>
      <c r="N56" s="1206" t="s">
        <v>724</v>
      </c>
      <c r="O56" s="1244">
        <v>323037</v>
      </c>
    </row>
    <row r="57" spans="1:15" ht="12.2" customHeight="1" thickBot="1">
      <c r="A57" s="431"/>
      <c r="C57" s="206"/>
      <c r="D57" s="206"/>
      <c r="N57" s="1100" t="s">
        <v>725</v>
      </c>
      <c r="O57" s="1226">
        <v>116682</v>
      </c>
    </row>
    <row r="58" spans="1:15" ht="12.2" customHeight="1">
      <c r="A58" s="431"/>
      <c r="C58" s="206"/>
      <c r="D58" s="206"/>
      <c r="N58" s="1206" t="s">
        <v>746</v>
      </c>
      <c r="O58" s="1245">
        <v>632242</v>
      </c>
    </row>
    <row r="59" spans="1:15" ht="12.2" customHeight="1">
      <c r="A59" s="431"/>
      <c r="C59" s="206"/>
      <c r="D59" s="206"/>
      <c r="N59" s="1206" t="s">
        <v>747</v>
      </c>
      <c r="O59" s="1244">
        <v>430516</v>
      </c>
    </row>
    <row r="60" spans="1:15" ht="12.2" customHeight="1">
      <c r="A60" s="431"/>
      <c r="C60" s="206"/>
      <c r="D60" s="206"/>
      <c r="N60" s="1206" t="s">
        <v>748</v>
      </c>
      <c r="O60" s="1244">
        <v>293743</v>
      </c>
    </row>
    <row r="61" spans="1:15" ht="12.2" customHeight="1">
      <c r="A61" s="431"/>
      <c r="C61" s="206"/>
      <c r="D61" s="206"/>
      <c r="N61" s="1100" t="s">
        <v>749</v>
      </c>
      <c r="O61" s="1226">
        <v>795540</v>
      </c>
    </row>
    <row r="62" spans="1:15" ht="12.2" customHeight="1">
      <c r="A62" s="431"/>
      <c r="C62" s="206"/>
      <c r="D62" s="206"/>
      <c r="N62" s="1206"/>
    </row>
    <row r="63" spans="1:15" ht="12.2" customHeight="1">
      <c r="A63" s="431"/>
      <c r="C63" s="206"/>
      <c r="D63" s="206"/>
      <c r="N63" s="1206"/>
    </row>
    <row r="64" spans="1:15" ht="12.2" customHeight="1">
      <c r="A64" s="431"/>
      <c r="C64" s="206"/>
      <c r="D64" s="206"/>
      <c r="N64" s="1206"/>
    </row>
    <row r="65" spans="1:14" ht="12.2" customHeight="1">
      <c r="A65" s="431"/>
      <c r="C65" s="206"/>
      <c r="D65" s="206"/>
      <c r="N65" s="1206"/>
    </row>
    <row r="66" spans="1:14" ht="12.2" customHeight="1">
      <c r="A66" s="431"/>
      <c r="C66" s="206"/>
      <c r="D66" s="206"/>
      <c r="N66" s="1693"/>
    </row>
    <row r="67" spans="1:14" ht="12.2" customHeight="1" thickBot="1">
      <c r="A67" s="431"/>
      <c r="C67" s="206"/>
      <c r="D67" s="206"/>
    </row>
    <row r="68" spans="1:14" s="1115" customFormat="1" ht="13.7" customHeight="1">
      <c r="A68" s="211" t="s">
        <v>53</v>
      </c>
      <c r="B68" s="5035" t="s">
        <v>658</v>
      </c>
      <c r="C68" s="5036"/>
      <c r="D68" s="5036"/>
      <c r="E68" s="5036"/>
      <c r="F68" s="5036"/>
      <c r="G68" s="5036"/>
      <c r="H68" s="5037"/>
      <c r="I68" s="1091"/>
      <c r="J68" s="1091"/>
      <c r="K68" s="1091"/>
    </row>
    <row r="69" spans="1:14" s="1115" customFormat="1" ht="13.7" customHeight="1" thickBot="1">
      <c r="A69" s="1116"/>
      <c r="B69" s="5038"/>
      <c r="C69" s="5039"/>
      <c r="D69" s="5039"/>
      <c r="E69" s="5039"/>
      <c r="F69" s="5039"/>
      <c r="G69" s="5039"/>
      <c r="H69" s="5040"/>
      <c r="I69" s="1148"/>
      <c r="J69" s="1148"/>
      <c r="K69" s="1148"/>
      <c r="L69" s="1150"/>
    </row>
    <row r="70" spans="1:14" s="1115" customFormat="1" ht="14.25" customHeight="1" thickBot="1">
      <c r="B70" s="1123"/>
      <c r="C70" s="5048" t="s">
        <v>661</v>
      </c>
      <c r="D70" s="5029" t="s">
        <v>659</v>
      </c>
      <c r="E70" s="5030"/>
      <c r="F70" s="5030"/>
      <c r="G70" s="5030"/>
      <c r="H70" s="5049"/>
      <c r="I70" s="5020"/>
      <c r="J70" s="5021"/>
      <c r="K70" s="5021"/>
      <c r="L70" s="1151"/>
      <c r="M70" s="1104"/>
    </row>
    <row r="71" spans="1:14" s="1115" customFormat="1" ht="24.75" customHeight="1" thickBot="1">
      <c r="B71" s="1124"/>
      <c r="C71" s="5024"/>
      <c r="D71" s="1264" t="s">
        <v>662</v>
      </c>
      <c r="E71" s="1570" t="s">
        <v>351</v>
      </c>
      <c r="F71" s="1570" t="s">
        <v>663</v>
      </c>
      <c r="G71" s="1573" t="s">
        <v>664</v>
      </c>
      <c r="H71" s="1571" t="s">
        <v>665</v>
      </c>
      <c r="I71" s="1152"/>
      <c r="J71" s="1152"/>
      <c r="K71" s="1153"/>
      <c r="L71" s="1151"/>
      <c r="M71" s="1104"/>
    </row>
    <row r="72" spans="1:14" s="1115" customFormat="1" ht="10.5" customHeight="1">
      <c r="B72" s="1100" t="s">
        <v>128</v>
      </c>
      <c r="C72" s="1138">
        <v>33645</v>
      </c>
      <c r="D72" s="1109">
        <v>17938</v>
      </c>
      <c r="E72" s="1108">
        <v>15707</v>
      </c>
      <c r="F72" s="1108">
        <v>0</v>
      </c>
      <c r="G72" s="1099"/>
      <c r="H72" s="1127"/>
      <c r="I72" s="1154"/>
      <c r="J72" s="1154"/>
      <c r="K72" s="715"/>
      <c r="L72" s="1155"/>
      <c r="M72" s="1104"/>
    </row>
    <row r="73" spans="1:14" s="1115" customFormat="1" ht="10.5" customHeight="1">
      <c r="B73" s="1100" t="s">
        <v>129</v>
      </c>
      <c r="C73" s="1138">
        <v>290067</v>
      </c>
      <c r="D73" s="1110">
        <v>43708</v>
      </c>
      <c r="E73" s="1567">
        <v>246359</v>
      </c>
      <c r="F73" s="1567">
        <v>0</v>
      </c>
      <c r="G73" s="1099"/>
      <c r="H73" s="1127"/>
      <c r="I73" s="1154"/>
      <c r="J73" s="1154"/>
      <c r="K73" s="715"/>
      <c r="L73" s="1155"/>
      <c r="M73" s="1104"/>
    </row>
    <row r="74" spans="1:14" s="1115" customFormat="1" ht="10.5" customHeight="1">
      <c r="B74" s="1100" t="s">
        <v>130</v>
      </c>
      <c r="C74" s="1138">
        <v>50953</v>
      </c>
      <c r="D74" s="1110">
        <v>27980</v>
      </c>
      <c r="E74" s="1567">
        <v>22973</v>
      </c>
      <c r="F74" s="1567">
        <v>0</v>
      </c>
      <c r="G74" s="1099"/>
      <c r="H74" s="1127"/>
      <c r="I74" s="1154"/>
      <c r="J74" s="1154"/>
      <c r="K74" s="715"/>
      <c r="L74" s="1155"/>
      <c r="M74" s="1104"/>
    </row>
    <row r="75" spans="1:14" s="1115" customFormat="1" ht="10.5" customHeight="1" thickBot="1">
      <c r="B75" s="1100" t="s">
        <v>405</v>
      </c>
      <c r="C75" s="1139">
        <v>50958</v>
      </c>
      <c r="D75" s="1110">
        <v>30694</v>
      </c>
      <c r="E75" s="1568">
        <v>20264</v>
      </c>
      <c r="F75" s="1568">
        <v>0</v>
      </c>
      <c r="G75" s="1129"/>
      <c r="H75" s="1131"/>
      <c r="I75" s="1154"/>
      <c r="J75" s="1154"/>
      <c r="K75" s="715"/>
      <c r="L75" s="1155"/>
      <c r="M75" s="1104"/>
    </row>
    <row r="76" spans="1:14" s="1115" customFormat="1" ht="12.75" customHeight="1" thickBot="1">
      <c r="B76" s="1101" t="s">
        <v>650</v>
      </c>
      <c r="C76" s="1140">
        <v>425623</v>
      </c>
      <c r="D76" s="1114">
        <v>120320</v>
      </c>
      <c r="E76" s="1111">
        <v>305303</v>
      </c>
      <c r="F76" s="1111">
        <v>0</v>
      </c>
      <c r="G76" s="1574"/>
      <c r="H76" s="1572"/>
      <c r="I76" s="1156"/>
      <c r="J76" s="1156"/>
      <c r="K76" s="715"/>
      <c r="L76" s="1155"/>
      <c r="M76" s="1104"/>
    </row>
    <row r="77" spans="1:14" s="1115" customFormat="1" ht="9.75" customHeight="1">
      <c r="B77" s="1100" t="s">
        <v>425</v>
      </c>
      <c r="C77" s="1138">
        <v>60092</v>
      </c>
      <c r="D77" s="1109">
        <v>45412</v>
      </c>
      <c r="E77" s="1108">
        <v>14680</v>
      </c>
      <c r="F77" s="1108">
        <v>0</v>
      </c>
      <c r="G77" s="1099"/>
      <c r="H77" s="1127"/>
      <c r="I77" s="1154"/>
      <c r="J77" s="1154"/>
      <c r="K77" s="715"/>
      <c r="L77" s="1155"/>
      <c r="M77" s="1104"/>
    </row>
    <row r="78" spans="1:14" s="1115" customFormat="1" ht="9.75" customHeight="1">
      <c r="B78" s="1100" t="s">
        <v>575</v>
      </c>
      <c r="C78" s="1138">
        <v>148268</v>
      </c>
      <c r="D78" s="1110">
        <v>39967</v>
      </c>
      <c r="E78" s="1567">
        <v>108301</v>
      </c>
      <c r="F78" s="1567">
        <v>0</v>
      </c>
      <c r="G78" s="1099"/>
      <c r="H78" s="1127"/>
      <c r="I78" s="1154"/>
      <c r="J78" s="1154"/>
      <c r="K78" s="715"/>
      <c r="L78" s="1155"/>
      <c r="M78" s="1104"/>
    </row>
    <row r="79" spans="1:14" s="1115" customFormat="1" ht="9.75" customHeight="1">
      <c r="B79" s="1100" t="s">
        <v>426</v>
      </c>
      <c r="C79" s="1138">
        <v>36547</v>
      </c>
      <c r="D79" s="1110">
        <v>24508</v>
      </c>
      <c r="E79" s="1567">
        <v>12039</v>
      </c>
      <c r="F79" s="1567">
        <v>0</v>
      </c>
      <c r="G79" s="1099"/>
      <c r="H79" s="1127"/>
      <c r="I79" s="1154"/>
      <c r="J79" s="1154"/>
      <c r="K79" s="715"/>
      <c r="L79" s="1155"/>
      <c r="M79" s="1104"/>
    </row>
    <row r="80" spans="1:14" s="1115" customFormat="1" ht="9.75" customHeight="1" thickBot="1">
      <c r="B80" s="1100" t="s">
        <v>479</v>
      </c>
      <c r="C80" s="1139">
        <v>94242</v>
      </c>
      <c r="D80" s="1110">
        <v>78664</v>
      </c>
      <c r="E80" s="1568">
        <v>15578</v>
      </c>
      <c r="F80" s="1568">
        <v>0</v>
      </c>
      <c r="G80" s="1129"/>
      <c r="H80" s="1131"/>
      <c r="I80" s="1154"/>
      <c r="J80" s="1154"/>
      <c r="K80" s="715"/>
      <c r="L80" s="1155"/>
      <c r="M80" s="1104"/>
    </row>
    <row r="81" spans="2:18" s="1115" customFormat="1" ht="12.75" customHeight="1" thickBot="1">
      <c r="B81" s="1101" t="s">
        <v>651</v>
      </c>
      <c r="C81" s="1140">
        <v>339149</v>
      </c>
      <c r="D81" s="1114">
        <v>188551</v>
      </c>
      <c r="E81" s="1111">
        <v>150598</v>
      </c>
      <c r="F81" s="1111">
        <v>0</v>
      </c>
      <c r="G81" s="1574"/>
      <c r="H81" s="1572"/>
      <c r="I81" s="1156"/>
      <c r="J81" s="1156"/>
      <c r="K81" s="715"/>
      <c r="L81" s="1155"/>
      <c r="M81" s="1104"/>
    </row>
    <row r="82" spans="2:18" s="1115" customFormat="1" ht="11.25" customHeight="1">
      <c r="B82" s="1100" t="s">
        <v>526</v>
      </c>
      <c r="C82" s="1138">
        <v>30880</v>
      </c>
      <c r="D82" s="1109">
        <v>30880</v>
      </c>
      <c r="E82" s="1108">
        <v>0</v>
      </c>
      <c r="F82" s="1108">
        <v>0</v>
      </c>
      <c r="G82" s="1099"/>
      <c r="H82" s="1127"/>
      <c r="I82" s="1154"/>
      <c r="J82" s="1154"/>
      <c r="K82" s="715"/>
      <c r="L82" s="1155"/>
      <c r="M82" s="1104"/>
    </row>
    <row r="83" spans="2:18" s="1115" customFormat="1" ht="11.25" customHeight="1">
      <c r="B83" s="1100" t="s">
        <v>484</v>
      </c>
      <c r="C83" s="1138">
        <v>210912</v>
      </c>
      <c r="D83" s="1110">
        <v>37724</v>
      </c>
      <c r="E83" s="1567">
        <v>173188</v>
      </c>
      <c r="F83" s="1567">
        <v>0</v>
      </c>
      <c r="G83" s="1099"/>
      <c r="H83" s="1127"/>
      <c r="I83" s="1154"/>
      <c r="J83" s="1154"/>
      <c r="K83" s="715"/>
      <c r="L83" s="1155"/>
      <c r="M83" s="1104"/>
    </row>
    <row r="84" spans="2:18" s="1115" customFormat="1" ht="11.25" customHeight="1">
      <c r="B84" s="1100" t="s">
        <v>498</v>
      </c>
      <c r="C84" s="1138">
        <v>75961</v>
      </c>
      <c r="D84" s="1110">
        <v>45563</v>
      </c>
      <c r="E84" s="1567">
        <v>30398</v>
      </c>
      <c r="F84" s="1567">
        <v>0</v>
      </c>
      <c r="G84" s="1099"/>
      <c r="H84" s="1127"/>
      <c r="I84" s="1154"/>
      <c r="J84" s="1154"/>
      <c r="K84" s="715"/>
      <c r="L84" s="1155"/>
      <c r="M84" s="1104"/>
    </row>
    <row r="85" spans="2:18" s="1115" customFormat="1" ht="11.25" customHeight="1" thickBot="1">
      <c r="B85" s="1100" t="s">
        <v>428</v>
      </c>
      <c r="C85" s="1139">
        <v>69894</v>
      </c>
      <c r="D85" s="1110">
        <v>61594</v>
      </c>
      <c r="E85" s="1568">
        <v>8300</v>
      </c>
      <c r="F85" s="1568">
        <v>0</v>
      </c>
      <c r="G85" s="1129"/>
      <c r="H85" s="1131"/>
      <c r="I85" s="1154"/>
      <c r="J85" s="1154"/>
      <c r="K85" s="715"/>
      <c r="L85" s="1155"/>
      <c r="M85" s="1104"/>
    </row>
    <row r="86" spans="2:18" s="1115" customFormat="1" ht="12.75" customHeight="1" thickBot="1">
      <c r="B86" s="1101" t="s">
        <v>652</v>
      </c>
      <c r="C86" s="1140">
        <v>387647</v>
      </c>
      <c r="D86" s="1114">
        <v>175761</v>
      </c>
      <c r="E86" s="1111">
        <v>211886</v>
      </c>
      <c r="F86" s="1111">
        <v>0</v>
      </c>
      <c r="G86" s="1574"/>
      <c r="H86" s="1572"/>
      <c r="I86" s="1156"/>
      <c r="J86" s="1156"/>
      <c r="K86" s="715"/>
      <c r="L86" s="1155"/>
      <c r="M86" s="1104"/>
    </row>
    <row r="87" spans="2:18" s="1115" customFormat="1" ht="11.25" customHeight="1">
      <c r="B87" s="1098" t="s">
        <v>416</v>
      </c>
      <c r="C87" s="1141">
        <v>150371</v>
      </c>
      <c r="D87" s="1112">
        <v>97767</v>
      </c>
      <c r="E87" s="1099">
        <v>50799</v>
      </c>
      <c r="F87" s="1099">
        <v>0</v>
      </c>
      <c r="G87" s="1099">
        <v>0</v>
      </c>
      <c r="H87" s="1127">
        <v>1805</v>
      </c>
      <c r="I87" s="715"/>
      <c r="J87" s="715"/>
      <c r="K87" s="715"/>
      <c r="L87" s="1155"/>
      <c r="M87" s="1104"/>
    </row>
    <row r="88" spans="2:18" s="1115" customFormat="1" ht="11.25" customHeight="1">
      <c r="B88" s="1100" t="s">
        <v>211</v>
      </c>
      <c r="C88" s="1141">
        <v>460461</v>
      </c>
      <c r="D88" s="1112">
        <v>223240</v>
      </c>
      <c r="E88" s="1099">
        <v>229160</v>
      </c>
      <c r="F88" s="1099">
        <v>0</v>
      </c>
      <c r="G88" s="1099">
        <v>0</v>
      </c>
      <c r="H88" s="1127">
        <v>8061</v>
      </c>
      <c r="I88" s="715"/>
      <c r="J88" s="715"/>
      <c r="K88" s="715"/>
      <c r="L88" s="1155"/>
      <c r="M88" s="1104"/>
    </row>
    <row r="89" spans="2:18" s="1115" customFormat="1" ht="11.25" customHeight="1">
      <c r="B89" s="1100" t="s">
        <v>332</v>
      </c>
      <c r="C89" s="1141">
        <v>354335.95</v>
      </c>
      <c r="D89" s="1112">
        <v>314015</v>
      </c>
      <c r="E89" s="1099">
        <v>24408</v>
      </c>
      <c r="F89" s="1099">
        <v>909</v>
      </c>
      <c r="G89" s="1099">
        <v>7150</v>
      </c>
      <c r="H89" s="1127">
        <v>7854</v>
      </c>
      <c r="I89" s="715"/>
      <c r="J89" s="715"/>
      <c r="K89" s="715"/>
      <c r="L89" s="715"/>
      <c r="M89" s="715"/>
      <c r="N89" s="715"/>
      <c r="O89" s="715"/>
      <c r="P89" s="715"/>
      <c r="Q89" s="715"/>
      <c r="R89" s="715"/>
    </row>
    <row r="90" spans="2:18" s="1119" customFormat="1" ht="11.25" customHeight="1" thickBot="1">
      <c r="B90" s="1100" t="s">
        <v>551</v>
      </c>
      <c r="C90" s="1142">
        <v>271429</v>
      </c>
      <c r="D90" s="1136">
        <v>225130</v>
      </c>
      <c r="E90" s="1129">
        <v>42575</v>
      </c>
      <c r="F90" s="1129">
        <v>2263</v>
      </c>
      <c r="G90" s="1129">
        <v>1461</v>
      </c>
      <c r="H90" s="1131">
        <v>0</v>
      </c>
      <c r="I90" s="715"/>
      <c r="J90" s="715"/>
      <c r="K90" s="715"/>
      <c r="L90" s="1155"/>
      <c r="M90" s="1132"/>
    </row>
    <row r="91" spans="2:18" s="1120" customFormat="1" ht="12.75" customHeight="1" thickBot="1">
      <c r="B91" s="1101" t="s">
        <v>653</v>
      </c>
      <c r="C91" s="1143">
        <v>1236596.95</v>
      </c>
      <c r="D91" s="1113">
        <v>860152</v>
      </c>
      <c r="E91" s="1102">
        <v>346942</v>
      </c>
      <c r="F91" s="1102">
        <v>3172</v>
      </c>
      <c r="G91" s="1102">
        <v>8611</v>
      </c>
      <c r="H91" s="1563">
        <v>17720</v>
      </c>
      <c r="I91" s="1010"/>
      <c r="J91" s="715"/>
      <c r="K91" s="715"/>
      <c r="L91" s="1155"/>
      <c r="M91" s="1132"/>
      <c r="N91" s="1952"/>
      <c r="O91" s="1952"/>
    </row>
    <row r="92" spans="2:18" s="1119" customFormat="1" ht="11.25" customHeight="1">
      <c r="B92" s="1100" t="s">
        <v>603</v>
      </c>
      <c r="C92" s="1141">
        <v>455287</v>
      </c>
      <c r="D92" s="1561">
        <v>211020</v>
      </c>
      <c r="E92" s="1560">
        <v>197005</v>
      </c>
      <c r="F92" s="1560">
        <v>14674</v>
      </c>
      <c r="G92" s="1560">
        <v>32588</v>
      </c>
      <c r="H92" s="1127">
        <v>0</v>
      </c>
      <c r="I92" s="715"/>
      <c r="J92" s="715"/>
      <c r="K92" s="715"/>
      <c r="L92" s="1155"/>
      <c r="M92" s="1132"/>
    </row>
    <row r="93" spans="2:18" s="1119" customFormat="1" ht="11.25" customHeight="1">
      <c r="B93" s="1100" t="s">
        <v>641</v>
      </c>
      <c r="C93" s="1141">
        <v>366977</v>
      </c>
      <c r="D93" s="1112">
        <v>196990</v>
      </c>
      <c r="E93" s="1099">
        <v>111513</v>
      </c>
      <c r="F93" s="1099">
        <v>28754</v>
      </c>
      <c r="G93" s="1099">
        <v>29720</v>
      </c>
      <c r="H93" s="1127">
        <v>0</v>
      </c>
      <c r="I93" s="715"/>
      <c r="J93" s="715"/>
      <c r="K93" s="715"/>
      <c r="L93" s="1155"/>
      <c r="M93" s="1132"/>
    </row>
    <row r="94" spans="2:18" s="1119" customFormat="1" ht="11.25" customHeight="1">
      <c r="B94" s="1100" t="s">
        <v>654</v>
      </c>
      <c r="C94" s="1141">
        <v>378960</v>
      </c>
      <c r="D94" s="1112">
        <v>297851</v>
      </c>
      <c r="E94" s="1099">
        <v>42968</v>
      </c>
      <c r="F94" s="1099">
        <v>18723</v>
      </c>
      <c r="G94" s="1099">
        <v>19418</v>
      </c>
      <c r="H94" s="1127">
        <v>0</v>
      </c>
      <c r="I94" s="715"/>
      <c r="J94" s="1010"/>
      <c r="K94" s="1010"/>
      <c r="L94" s="1010"/>
      <c r="M94" s="1010"/>
      <c r="N94" s="1010"/>
      <c r="O94" s="1010"/>
      <c r="P94" s="715"/>
      <c r="Q94" s="715"/>
      <c r="R94" s="715"/>
    </row>
    <row r="95" spans="2:18" s="1119" customFormat="1" ht="11.25" customHeight="1" thickBot="1">
      <c r="B95" s="1100" t="s">
        <v>655</v>
      </c>
      <c r="C95" s="1299">
        <v>269810</v>
      </c>
      <c r="D95" s="1112">
        <v>211771</v>
      </c>
      <c r="E95" s="1129">
        <v>35080</v>
      </c>
      <c r="F95" s="1099">
        <v>9653</v>
      </c>
      <c r="G95" s="1099">
        <v>13306</v>
      </c>
      <c r="H95" s="1127">
        <v>0</v>
      </c>
      <c r="I95" s="715"/>
      <c r="J95" s="715"/>
      <c r="K95" s="715"/>
      <c r="L95" s="1155"/>
      <c r="M95" s="1132"/>
    </row>
    <row r="96" spans="2:18" s="1120" customFormat="1" ht="12.75" customHeight="1" thickBot="1">
      <c r="B96" s="1553" t="s">
        <v>656</v>
      </c>
      <c r="C96" s="1557">
        <f t="shared" ref="C96:H96" si="0">SUM(C92:C95)</f>
        <v>1471034</v>
      </c>
      <c r="D96" s="1113">
        <f t="shared" si="0"/>
        <v>917632</v>
      </c>
      <c r="E96" s="1564">
        <f t="shared" si="0"/>
        <v>386566</v>
      </c>
      <c r="F96" s="1102">
        <f t="shared" si="0"/>
        <v>71804</v>
      </c>
      <c r="G96" s="1102">
        <f t="shared" si="0"/>
        <v>95032</v>
      </c>
      <c r="H96" s="1562">
        <f t="shared" si="0"/>
        <v>0</v>
      </c>
      <c r="I96" s="1010"/>
      <c r="J96" s="1010"/>
      <c r="K96" s="1010"/>
      <c r="L96" s="1157"/>
      <c r="M96" s="1133"/>
    </row>
    <row r="97" spans="1:13" s="1120" customFormat="1" ht="12.75" customHeight="1">
      <c r="B97" s="1555" t="s">
        <v>705</v>
      </c>
      <c r="C97" s="1561">
        <v>466327</v>
      </c>
      <c r="D97" s="1561">
        <v>221779</v>
      </c>
      <c r="E97" s="1560">
        <v>194873</v>
      </c>
      <c r="F97" s="1560">
        <v>29740</v>
      </c>
      <c r="G97" s="1560">
        <v>19935</v>
      </c>
      <c r="H97" s="1565">
        <v>0</v>
      </c>
      <c r="I97" s="1010"/>
      <c r="J97" s="1010"/>
      <c r="K97" s="1010"/>
      <c r="L97" s="1157"/>
      <c r="M97" s="1133"/>
    </row>
    <row r="98" spans="1:13" s="1120" customFormat="1" ht="12.75" customHeight="1">
      <c r="B98" s="1556" t="s">
        <v>723</v>
      </c>
      <c r="C98" s="1112">
        <v>510756</v>
      </c>
      <c r="D98" s="1112">
        <v>343144</v>
      </c>
      <c r="E98" s="1099">
        <v>98491</v>
      </c>
      <c r="F98" s="1099">
        <v>47270</v>
      </c>
      <c r="G98" s="1099">
        <v>21851</v>
      </c>
      <c r="H98" s="1127">
        <v>0</v>
      </c>
      <c r="I98" s="1010"/>
      <c r="J98" s="1010"/>
      <c r="K98" s="1010"/>
      <c r="L98" s="1157"/>
      <c r="M98" s="1133"/>
    </row>
    <row r="99" spans="1:13" s="1120" customFormat="1" ht="12.75" customHeight="1">
      <c r="B99" s="1556" t="s">
        <v>724</v>
      </c>
      <c r="C99" s="1112">
        <v>323037</v>
      </c>
      <c r="D99" s="1112">
        <v>225554</v>
      </c>
      <c r="E99" s="1099">
        <v>66694</v>
      </c>
      <c r="F99" s="1099">
        <v>12579</v>
      </c>
      <c r="G99" s="1099">
        <v>18210</v>
      </c>
      <c r="H99" s="1127">
        <v>0</v>
      </c>
      <c r="I99" s="1010"/>
      <c r="J99" s="1010"/>
      <c r="K99" s="1010"/>
      <c r="L99" s="1157"/>
      <c r="M99" s="1133"/>
    </row>
    <row r="100" spans="1:13" s="1120" customFormat="1" ht="12.75" customHeight="1" thickBot="1">
      <c r="B100" s="1556" t="s">
        <v>725</v>
      </c>
      <c r="C100" s="1112">
        <v>116682</v>
      </c>
      <c r="D100" s="1112">
        <v>53265</v>
      </c>
      <c r="E100" s="1099">
        <v>24529</v>
      </c>
      <c r="F100" s="1099">
        <v>30696</v>
      </c>
      <c r="G100" s="1099">
        <v>8192</v>
      </c>
      <c r="H100" s="1127">
        <v>0</v>
      </c>
      <c r="I100" s="1010"/>
      <c r="J100" s="1010"/>
      <c r="K100" s="1010"/>
      <c r="L100" s="1157"/>
      <c r="M100" s="1133"/>
    </row>
    <row r="101" spans="1:13" s="1120" customFormat="1" ht="12.75" customHeight="1" thickBot="1">
      <c r="B101" s="1101" t="s">
        <v>739</v>
      </c>
      <c r="C101" s="1143">
        <f t="shared" ref="C101:H101" si="1">SUM(C97:C100)</f>
        <v>1416802</v>
      </c>
      <c r="D101" s="1113">
        <f t="shared" si="1"/>
        <v>843742</v>
      </c>
      <c r="E101" s="1102">
        <f t="shared" si="1"/>
        <v>384587</v>
      </c>
      <c r="F101" s="1102">
        <f t="shared" si="1"/>
        <v>120285</v>
      </c>
      <c r="G101" s="1102">
        <f t="shared" si="1"/>
        <v>68188</v>
      </c>
      <c r="H101" s="1563">
        <f t="shared" si="1"/>
        <v>0</v>
      </c>
      <c r="I101" s="1010"/>
      <c r="J101" s="1010"/>
      <c r="K101" s="1010"/>
      <c r="L101" s="1157"/>
      <c r="M101" s="1133"/>
    </row>
    <row r="102" spans="1:13" s="1120" customFormat="1" ht="12.75" customHeight="1">
      <c r="B102" s="1555" t="s">
        <v>746</v>
      </c>
      <c r="C102" s="1561">
        <v>632242</v>
      </c>
      <c r="D102" s="1561">
        <v>373804</v>
      </c>
      <c r="E102" s="1560">
        <v>197683</v>
      </c>
      <c r="F102" s="1560">
        <v>11075</v>
      </c>
      <c r="G102" s="1560">
        <v>49680</v>
      </c>
      <c r="H102" s="1565">
        <v>0</v>
      </c>
      <c r="I102" s="1944"/>
      <c r="J102" s="1010"/>
      <c r="K102" s="1010"/>
      <c r="L102" s="1157"/>
      <c r="M102" s="1133"/>
    </row>
    <row r="103" spans="1:13" s="1120" customFormat="1" ht="12.75" customHeight="1">
      <c r="B103" s="1556" t="s">
        <v>747</v>
      </c>
      <c r="C103" s="1784">
        <v>430516</v>
      </c>
      <c r="D103" s="1784">
        <v>174171</v>
      </c>
      <c r="E103" s="1099">
        <v>163159</v>
      </c>
      <c r="F103" s="1099">
        <v>59901</v>
      </c>
      <c r="G103" s="1099">
        <v>33285</v>
      </c>
      <c r="H103" s="1127">
        <v>0</v>
      </c>
      <c r="I103" s="1010"/>
      <c r="J103" s="1010"/>
      <c r="K103" s="1010"/>
      <c r="L103" s="1157"/>
      <c r="M103" s="1133"/>
    </row>
    <row r="104" spans="1:13" s="1119" customFormat="1" ht="13.5" customHeight="1">
      <c r="B104" s="1556" t="s">
        <v>748</v>
      </c>
      <c r="C104" s="1784">
        <v>293743</v>
      </c>
      <c r="D104" s="1784">
        <v>180700</v>
      </c>
      <c r="E104" s="1099">
        <v>92963</v>
      </c>
      <c r="F104" s="1099">
        <v>13980</v>
      </c>
      <c r="G104" s="1099">
        <v>6100</v>
      </c>
      <c r="H104" s="1127">
        <v>0</v>
      </c>
      <c r="I104" s="1010"/>
      <c r="J104" s="715"/>
      <c r="K104" s="715"/>
      <c r="L104" s="1155"/>
      <c r="M104" s="1132"/>
    </row>
    <row r="105" spans="1:13" s="1119" customFormat="1" ht="13.5" customHeight="1" thickBot="1">
      <c r="B105" s="1556" t="s">
        <v>749</v>
      </c>
      <c r="C105" s="1784">
        <v>795540</v>
      </c>
      <c r="D105" s="1784">
        <v>650986</v>
      </c>
      <c r="E105" s="1099">
        <v>84268</v>
      </c>
      <c r="F105" s="1099">
        <v>44221</v>
      </c>
      <c r="G105" s="1099">
        <v>16065</v>
      </c>
      <c r="H105" s="1127">
        <v>0</v>
      </c>
      <c r="I105" s="1010"/>
      <c r="J105" s="715"/>
      <c r="K105" s="715"/>
      <c r="L105" s="1155"/>
      <c r="M105" s="1132"/>
    </row>
    <row r="106" spans="1:13" s="1119" customFormat="1" ht="13.5" customHeight="1" thickBot="1">
      <c r="B106" s="1101" t="s">
        <v>803</v>
      </c>
      <c r="C106" s="1143">
        <f t="shared" ref="C106:H106" si="2">SUM(C102:C105)</f>
        <v>2152041</v>
      </c>
      <c r="D106" s="1113">
        <f t="shared" si="2"/>
        <v>1379661</v>
      </c>
      <c r="E106" s="1102">
        <f t="shared" si="2"/>
        <v>538073</v>
      </c>
      <c r="F106" s="1102">
        <f t="shared" si="2"/>
        <v>129177</v>
      </c>
      <c r="G106" s="1102">
        <f t="shared" si="2"/>
        <v>105130</v>
      </c>
      <c r="H106" s="1563">
        <f t="shared" si="2"/>
        <v>0</v>
      </c>
      <c r="I106" s="1010"/>
      <c r="J106" s="715"/>
      <c r="K106" s="715"/>
      <c r="L106" s="1155"/>
      <c r="M106" s="1132"/>
    </row>
    <row r="107" spans="1:13" s="1119" customFormat="1" ht="4.9000000000000004" customHeight="1" thickBot="1">
      <c r="B107" s="2054"/>
      <c r="C107" s="2051"/>
      <c r="D107" s="2055"/>
      <c r="E107" s="2055"/>
      <c r="F107" s="2055"/>
      <c r="G107" s="2055"/>
      <c r="H107" s="2056"/>
      <c r="I107" s="1010"/>
      <c r="J107" s="715"/>
      <c r="K107" s="715"/>
      <c r="L107" s="1155"/>
      <c r="M107" s="1132"/>
    </row>
    <row r="108" spans="1:13" s="1115" customFormat="1">
      <c r="A108" s="1104"/>
      <c r="B108" s="1104" t="s">
        <v>354</v>
      </c>
      <c r="C108" s="1137"/>
      <c r="D108" s="4998" t="s">
        <v>667</v>
      </c>
      <c r="E108" s="4998"/>
      <c r="F108" s="1128"/>
      <c r="G108" s="1104"/>
      <c r="H108" s="1104"/>
      <c r="I108" s="1151"/>
      <c r="J108" s="1151"/>
      <c r="K108" s="1151"/>
      <c r="L108" s="1151"/>
      <c r="M108" s="1104"/>
    </row>
    <row r="109" spans="1:13" s="1115" customFormat="1" ht="7.15" customHeight="1">
      <c r="A109" s="1104"/>
      <c r="B109" s="1104"/>
      <c r="C109" s="1137"/>
      <c r="D109" s="2015"/>
      <c r="E109" s="2015"/>
      <c r="F109" s="1128"/>
      <c r="G109" s="1104"/>
      <c r="H109" s="1104"/>
      <c r="I109" s="1151"/>
      <c r="J109" s="1151"/>
      <c r="K109" s="1151"/>
      <c r="L109" s="1151"/>
      <c r="M109" s="1104"/>
    </row>
    <row r="110" spans="1:13" s="1115" customFormat="1" ht="7.15" customHeight="1">
      <c r="A110" s="1104"/>
      <c r="B110" s="1104"/>
      <c r="C110" s="1137"/>
      <c r="D110" s="2015"/>
      <c r="E110" s="2015"/>
      <c r="F110" s="1128"/>
      <c r="G110" s="1104"/>
      <c r="H110" s="1104"/>
      <c r="I110" s="1151"/>
      <c r="J110" s="1151"/>
      <c r="K110" s="1151"/>
      <c r="L110" s="1151"/>
      <c r="M110" s="1104"/>
    </row>
    <row r="111" spans="1:13" s="1115" customFormat="1" ht="7.15" customHeight="1" thickBot="1">
      <c r="A111" s="1104"/>
      <c r="B111" s="1104"/>
      <c r="C111" s="1137"/>
      <c r="D111" s="1122"/>
      <c r="E111" s="1122"/>
      <c r="F111" s="1128"/>
      <c r="G111" s="1104"/>
      <c r="H111" s="1104"/>
      <c r="I111" s="1151"/>
      <c r="J111" s="1151"/>
      <c r="K111" s="1151"/>
      <c r="L111" s="1151"/>
      <c r="M111" s="1104"/>
    </row>
    <row r="112" spans="1:13" s="1115" customFormat="1" ht="18" customHeight="1" thickBot="1">
      <c r="B112" s="1261"/>
      <c r="C112" s="5022" t="s">
        <v>661</v>
      </c>
      <c r="D112" s="5029" t="s">
        <v>660</v>
      </c>
      <c r="E112" s="5062"/>
      <c r="F112" s="5063"/>
      <c r="G112" s="1146"/>
      <c r="H112" s="1146"/>
      <c r="I112" s="5020"/>
      <c r="J112" s="5021"/>
      <c r="K112" s="5021"/>
      <c r="L112" s="1151"/>
      <c r="M112" s="1104"/>
    </row>
    <row r="113" spans="2:13" s="1119" customFormat="1" ht="11.25" customHeight="1">
      <c r="B113" s="1263" t="s">
        <v>461</v>
      </c>
      <c r="C113" s="5023"/>
      <c r="D113" s="5025" t="s">
        <v>352</v>
      </c>
      <c r="E113" s="5027" t="s">
        <v>353</v>
      </c>
      <c r="F113" s="5061" t="s">
        <v>666</v>
      </c>
      <c r="G113" s="1147"/>
      <c r="H113" s="1147"/>
      <c r="I113" s="1144"/>
      <c r="J113" s="1145"/>
      <c r="K113" s="1145"/>
      <c r="L113" s="1151"/>
      <c r="M113" s="1132"/>
    </row>
    <row r="114" spans="2:13" s="1119" customFormat="1" ht="12.75" customHeight="1" thickBot="1">
      <c r="B114" s="1262"/>
      <c r="C114" s="5024"/>
      <c r="D114" s="5026"/>
      <c r="E114" s="5028"/>
      <c r="F114" s="5028"/>
      <c r="G114" s="1147"/>
      <c r="H114" s="1147"/>
      <c r="I114" s="1144"/>
      <c r="J114" s="1145"/>
      <c r="K114" s="1145"/>
      <c r="L114" s="1151"/>
      <c r="M114" s="1132"/>
    </row>
    <row r="115" spans="2:13" s="1119" customFormat="1" ht="10.5" customHeight="1">
      <c r="B115" s="1100" t="s">
        <v>128</v>
      </c>
      <c r="C115" s="1138">
        <v>33645</v>
      </c>
      <c r="D115" s="1109">
        <v>1564</v>
      </c>
      <c r="E115" s="1566">
        <v>32081</v>
      </c>
      <c r="F115" s="1127"/>
      <c r="G115" s="1147"/>
      <c r="H115" s="1147"/>
      <c r="I115" s="1144"/>
      <c r="J115" s="1145"/>
      <c r="K115" s="1145"/>
      <c r="L115" s="1151"/>
      <c r="M115" s="1132"/>
    </row>
    <row r="116" spans="2:13" s="1119" customFormat="1" ht="11.25" customHeight="1">
      <c r="B116" s="1100" t="s">
        <v>129</v>
      </c>
      <c r="C116" s="1138">
        <v>290067</v>
      </c>
      <c r="D116" s="1110">
        <v>5010</v>
      </c>
      <c r="E116" s="1567">
        <v>285057</v>
      </c>
      <c r="F116" s="1127"/>
      <c r="G116" s="1147"/>
      <c r="H116" s="1147"/>
      <c r="I116" s="1144"/>
      <c r="J116" s="1145"/>
      <c r="K116" s="1145"/>
      <c r="L116" s="1151"/>
      <c r="M116" s="1132"/>
    </row>
    <row r="117" spans="2:13" s="1119" customFormat="1" ht="11.25" customHeight="1">
      <c r="B117" s="1100" t="s">
        <v>130</v>
      </c>
      <c r="C117" s="1138">
        <v>50953</v>
      </c>
      <c r="D117" s="1110">
        <v>2696</v>
      </c>
      <c r="E117" s="1567">
        <v>48257</v>
      </c>
      <c r="F117" s="1127"/>
      <c r="G117" s="1147"/>
      <c r="H117" s="1147"/>
      <c r="I117" s="1144"/>
      <c r="J117" s="1145"/>
      <c r="K117" s="1145"/>
      <c r="L117" s="1151"/>
      <c r="M117" s="1132"/>
    </row>
    <row r="118" spans="2:13" s="1119" customFormat="1" ht="10.5" customHeight="1" thickBot="1">
      <c r="B118" s="1100" t="s">
        <v>405</v>
      </c>
      <c r="C118" s="1139">
        <v>50958</v>
      </c>
      <c r="D118" s="1110">
        <v>1760</v>
      </c>
      <c r="E118" s="1568">
        <v>49198</v>
      </c>
      <c r="F118" s="1129"/>
      <c r="G118" s="1147"/>
      <c r="H118" s="1147"/>
      <c r="I118" s="1144"/>
      <c r="J118" s="1145"/>
      <c r="K118" s="1145"/>
      <c r="L118" s="1151"/>
      <c r="M118" s="1132"/>
    </row>
    <row r="119" spans="2:13" s="1119" customFormat="1" ht="12.75" customHeight="1" thickBot="1">
      <c r="B119" s="1101" t="s">
        <v>650</v>
      </c>
      <c r="C119" s="1140">
        <v>425623</v>
      </c>
      <c r="D119" s="1114">
        <v>11030</v>
      </c>
      <c r="E119" s="1111">
        <v>414593</v>
      </c>
      <c r="F119" s="1130"/>
      <c r="G119" s="1147"/>
      <c r="H119" s="1147"/>
      <c r="I119" s="1144"/>
      <c r="J119" s="1145"/>
      <c r="K119" s="1145"/>
      <c r="L119" s="1151"/>
      <c r="M119" s="1132"/>
    </row>
    <row r="120" spans="2:13" s="1119" customFormat="1" ht="10.5" customHeight="1">
      <c r="B120" s="1100" t="s">
        <v>425</v>
      </c>
      <c r="C120" s="1138">
        <v>60092</v>
      </c>
      <c r="D120" s="1109">
        <v>4643</v>
      </c>
      <c r="E120" s="1108">
        <v>55449</v>
      </c>
      <c r="F120" s="1127"/>
      <c r="G120" s="1147"/>
      <c r="H120" s="1147"/>
      <c r="I120" s="1144"/>
      <c r="J120" s="1145"/>
      <c r="K120" s="1145"/>
      <c r="L120" s="1151"/>
      <c r="M120" s="1132"/>
    </row>
    <row r="121" spans="2:13" s="1119" customFormat="1" ht="10.5" customHeight="1">
      <c r="B121" s="1100" t="s">
        <v>575</v>
      </c>
      <c r="C121" s="1138">
        <v>148268</v>
      </c>
      <c r="D121" s="1110">
        <v>6417</v>
      </c>
      <c r="E121" s="1567">
        <v>141851</v>
      </c>
      <c r="F121" s="1127"/>
      <c r="G121" s="1147"/>
      <c r="H121" s="1147"/>
      <c r="I121" s="1144"/>
      <c r="J121" s="1145"/>
      <c r="K121" s="1145"/>
      <c r="L121" s="1151"/>
      <c r="M121" s="1132"/>
    </row>
    <row r="122" spans="2:13" s="1119" customFormat="1" ht="10.5" customHeight="1">
      <c r="B122" s="1100" t="s">
        <v>426</v>
      </c>
      <c r="C122" s="1138">
        <v>36547</v>
      </c>
      <c r="D122" s="1110">
        <v>3010</v>
      </c>
      <c r="E122" s="1567">
        <v>33537</v>
      </c>
      <c r="F122" s="1127"/>
      <c r="G122" s="1147"/>
      <c r="H122" s="1147"/>
      <c r="I122" s="1144"/>
      <c r="J122" s="1145"/>
      <c r="K122" s="1145"/>
      <c r="L122" s="1151"/>
      <c r="M122" s="1132"/>
    </row>
    <row r="123" spans="2:13" s="1119" customFormat="1" ht="10.5" customHeight="1" thickBot="1">
      <c r="B123" s="1100" t="s">
        <v>479</v>
      </c>
      <c r="C123" s="1139">
        <v>94242</v>
      </c>
      <c r="D123" s="1110">
        <v>4493</v>
      </c>
      <c r="E123" s="1568">
        <v>89749</v>
      </c>
      <c r="F123" s="1129"/>
      <c r="G123" s="1147"/>
      <c r="H123" s="1147"/>
      <c r="I123" s="1144"/>
      <c r="J123" s="1145"/>
      <c r="K123" s="1145"/>
      <c r="L123" s="1151"/>
      <c r="M123" s="1132"/>
    </row>
    <row r="124" spans="2:13" s="1119" customFormat="1" ht="12.75" customHeight="1" thickBot="1">
      <c r="B124" s="1101" t="s">
        <v>651</v>
      </c>
      <c r="C124" s="1140">
        <v>339149</v>
      </c>
      <c r="D124" s="1114">
        <v>18563</v>
      </c>
      <c r="E124" s="1111">
        <v>320586</v>
      </c>
      <c r="F124" s="1130"/>
      <c r="G124" s="1147"/>
      <c r="H124" s="1147"/>
      <c r="I124" s="1144"/>
      <c r="J124" s="1145"/>
      <c r="K124" s="1145"/>
      <c r="L124" s="1151"/>
      <c r="M124" s="1132"/>
    </row>
    <row r="125" spans="2:13" s="1119" customFormat="1" ht="11.25" customHeight="1">
      <c r="B125" s="1100" t="s">
        <v>526</v>
      </c>
      <c r="C125" s="1138">
        <v>30880</v>
      </c>
      <c r="D125" s="1109">
        <v>2904</v>
      </c>
      <c r="E125" s="1108">
        <v>27976</v>
      </c>
      <c r="F125" s="1127"/>
      <c r="G125" s="1147"/>
      <c r="H125" s="1147"/>
      <c r="I125" s="1144"/>
      <c r="J125" s="1145"/>
      <c r="K125" s="1145"/>
      <c r="L125" s="1151"/>
      <c r="M125" s="1132"/>
    </row>
    <row r="126" spans="2:13" s="1119" customFormat="1" ht="11.25" customHeight="1">
      <c r="B126" s="1100" t="s">
        <v>484</v>
      </c>
      <c r="C126" s="1138">
        <v>210912</v>
      </c>
      <c r="D126" s="1110">
        <v>3952</v>
      </c>
      <c r="E126" s="1567">
        <v>206960</v>
      </c>
      <c r="F126" s="1127"/>
      <c r="G126" s="1147"/>
      <c r="H126" s="1147"/>
      <c r="I126" s="1144"/>
      <c r="J126" s="1145"/>
      <c r="K126" s="1145"/>
      <c r="L126" s="1151"/>
      <c r="M126" s="1132"/>
    </row>
    <row r="127" spans="2:13" s="1119" customFormat="1" ht="11.25" customHeight="1">
      <c r="B127" s="1100" t="s">
        <v>498</v>
      </c>
      <c r="C127" s="1138">
        <v>75961</v>
      </c>
      <c r="D127" s="1110">
        <v>7588</v>
      </c>
      <c r="E127" s="1567">
        <v>68373</v>
      </c>
      <c r="F127" s="1127"/>
      <c r="G127" s="1147"/>
      <c r="H127" s="1147"/>
      <c r="I127" s="1144"/>
      <c r="J127" s="1145"/>
      <c r="K127" s="1145"/>
      <c r="L127" s="1151"/>
      <c r="M127" s="1132"/>
    </row>
    <row r="128" spans="2:13" s="1119" customFormat="1" ht="11.25" customHeight="1" thickBot="1">
      <c r="B128" s="1100" t="s">
        <v>428</v>
      </c>
      <c r="C128" s="1139">
        <v>69894</v>
      </c>
      <c r="D128" s="1110">
        <v>11183</v>
      </c>
      <c r="E128" s="1568">
        <v>58711</v>
      </c>
      <c r="F128" s="1129"/>
      <c r="G128" s="1147"/>
      <c r="H128" s="1147"/>
      <c r="I128" s="1144"/>
      <c r="J128" s="1145"/>
      <c r="K128" s="1145"/>
      <c r="L128" s="1151"/>
      <c r="M128" s="1132"/>
    </row>
    <row r="129" spans="2:13" s="1119" customFormat="1" ht="12.2" customHeight="1" thickBot="1">
      <c r="B129" s="1101" t="s">
        <v>652</v>
      </c>
      <c r="C129" s="1140">
        <v>387647</v>
      </c>
      <c r="D129" s="1114">
        <v>25627</v>
      </c>
      <c r="E129" s="1111">
        <v>362020</v>
      </c>
      <c r="F129" s="1130"/>
      <c r="G129" s="1147"/>
      <c r="H129" s="1147"/>
      <c r="I129" s="1144"/>
      <c r="J129" s="1145"/>
      <c r="K129" s="1145"/>
      <c r="L129" s="1151"/>
      <c r="M129" s="1132"/>
    </row>
    <row r="130" spans="2:13" s="1119" customFormat="1" ht="11.25" customHeight="1">
      <c r="B130" s="1098" t="s">
        <v>416</v>
      </c>
      <c r="C130" s="1141">
        <v>150371</v>
      </c>
      <c r="D130" s="1099">
        <v>12275</v>
      </c>
      <c r="E130" s="1099">
        <v>136291</v>
      </c>
      <c r="F130" s="1099">
        <v>1805</v>
      </c>
      <c r="G130" s="1147"/>
      <c r="H130" s="1147"/>
      <c r="I130" s="1144"/>
      <c r="J130" s="1145"/>
      <c r="K130" s="1145"/>
      <c r="L130" s="1151"/>
      <c r="M130" s="1132"/>
    </row>
    <row r="131" spans="2:13" s="1119" customFormat="1" ht="11.25" customHeight="1">
      <c r="B131" s="1100" t="s">
        <v>211</v>
      </c>
      <c r="C131" s="1141">
        <v>460461</v>
      </c>
      <c r="D131" s="1099">
        <v>24336</v>
      </c>
      <c r="E131" s="1099">
        <v>428064</v>
      </c>
      <c r="F131" s="1099">
        <v>8061</v>
      </c>
      <c r="G131" s="1147"/>
      <c r="H131" s="1147"/>
      <c r="I131" s="1144"/>
      <c r="J131" s="1145"/>
      <c r="K131" s="1145"/>
      <c r="L131" s="1151"/>
      <c r="M131" s="1132"/>
    </row>
    <row r="132" spans="2:13" s="1119" customFormat="1" ht="11.25" customHeight="1">
      <c r="B132" s="1100" t="s">
        <v>332</v>
      </c>
      <c r="C132" s="1141">
        <v>354335.95</v>
      </c>
      <c r="D132" s="1099">
        <v>41185</v>
      </c>
      <c r="E132" s="1099">
        <v>298147</v>
      </c>
      <c r="F132" s="1099">
        <v>15004</v>
      </c>
      <c r="G132" s="1147"/>
      <c r="H132" s="1147"/>
      <c r="I132" s="1144"/>
      <c r="J132" s="1145"/>
      <c r="K132" s="1145"/>
      <c r="L132" s="1151"/>
      <c r="M132" s="1132"/>
    </row>
    <row r="133" spans="2:13" s="1119" customFormat="1" ht="11.25" customHeight="1" thickBot="1">
      <c r="B133" s="1100" t="s">
        <v>551</v>
      </c>
      <c r="C133" s="1142">
        <v>271429</v>
      </c>
      <c r="D133" s="1131">
        <v>17358</v>
      </c>
      <c r="E133" s="1131">
        <v>254071</v>
      </c>
      <c r="F133" s="1131">
        <v>0</v>
      </c>
      <c r="G133" s="1147"/>
      <c r="H133" s="1147"/>
      <c r="I133" s="1144"/>
      <c r="J133" s="1145"/>
      <c r="K133" s="1145"/>
      <c r="L133" s="1132"/>
      <c r="M133" s="1132"/>
    </row>
    <row r="134" spans="2:13" s="1119" customFormat="1" ht="12.75" customHeight="1" thickBot="1">
      <c r="B134" s="1101" t="s">
        <v>653</v>
      </c>
      <c r="C134" s="1143">
        <v>1236596.95</v>
      </c>
      <c r="D134" s="1113">
        <v>95154</v>
      </c>
      <c r="E134" s="1113">
        <v>1116573</v>
      </c>
      <c r="F134" s="1102">
        <v>24870</v>
      </c>
      <c r="G134" s="1147"/>
      <c r="H134" s="1147"/>
      <c r="I134" s="1144"/>
      <c r="J134" s="1145"/>
      <c r="K134" s="1145"/>
      <c r="L134" s="1132"/>
      <c r="M134" s="1132"/>
    </row>
    <row r="135" spans="2:13" s="1119" customFormat="1" ht="11.25" customHeight="1">
      <c r="B135" s="1100" t="s">
        <v>603</v>
      </c>
      <c r="C135" s="1141">
        <v>455287</v>
      </c>
      <c r="D135" s="1112">
        <v>24627</v>
      </c>
      <c r="E135" s="1560">
        <v>430660</v>
      </c>
      <c r="F135" s="1127">
        <v>0</v>
      </c>
      <c r="G135" s="1147"/>
      <c r="H135" s="1147"/>
      <c r="I135" s="1144"/>
      <c r="J135" s="1145"/>
      <c r="K135" s="1145"/>
      <c r="L135" s="1132"/>
      <c r="M135" s="1132"/>
    </row>
    <row r="136" spans="2:13" s="1119" customFormat="1" ht="11.25" customHeight="1">
      <c r="B136" s="1100" t="s">
        <v>641</v>
      </c>
      <c r="C136" s="1141">
        <v>366977</v>
      </c>
      <c r="D136" s="1112">
        <v>30482</v>
      </c>
      <c r="E136" s="1099">
        <v>336495</v>
      </c>
      <c r="F136" s="1127">
        <v>0</v>
      </c>
      <c r="G136" s="1147"/>
      <c r="H136" s="1147"/>
      <c r="I136" s="1144"/>
      <c r="J136" s="1145"/>
      <c r="K136" s="1145"/>
      <c r="L136" s="1132"/>
      <c r="M136" s="1132"/>
    </row>
    <row r="137" spans="2:13" s="1119" customFormat="1" ht="10.5" customHeight="1">
      <c r="B137" s="1100" t="s">
        <v>654</v>
      </c>
      <c r="C137" s="1141">
        <v>378960</v>
      </c>
      <c r="D137" s="1112">
        <v>21406</v>
      </c>
      <c r="E137" s="1099">
        <v>357554</v>
      </c>
      <c r="F137" s="1127">
        <v>0</v>
      </c>
      <c r="G137" s="1147"/>
      <c r="H137" s="1147"/>
      <c r="I137" s="1144"/>
      <c r="J137" s="1145"/>
      <c r="K137" s="1145"/>
      <c r="L137" s="1132"/>
      <c r="M137" s="1132"/>
    </row>
    <row r="138" spans="2:13" s="1119" customFormat="1" ht="11.25" customHeight="1" thickBot="1">
      <c r="B138" s="1100" t="s">
        <v>655</v>
      </c>
      <c r="C138" s="1299">
        <v>269810</v>
      </c>
      <c r="D138" s="1112">
        <v>34719</v>
      </c>
      <c r="E138" s="1129">
        <v>235091</v>
      </c>
      <c r="F138" s="1131">
        <v>0</v>
      </c>
      <c r="G138" s="1147"/>
      <c r="H138" s="1147"/>
      <c r="I138" s="1144"/>
      <c r="J138" s="1145"/>
      <c r="K138" s="1145"/>
      <c r="L138" s="1132"/>
      <c r="M138" s="1132"/>
    </row>
    <row r="139" spans="2:13" s="1119" customFormat="1" ht="12.75" customHeight="1" thickBot="1">
      <c r="B139" s="1553" t="s">
        <v>656</v>
      </c>
      <c r="C139" s="1557">
        <f>SUM(C135:C138)</f>
        <v>1471034</v>
      </c>
      <c r="D139" s="1558">
        <f>SUM(D135:D138)</f>
        <v>111234</v>
      </c>
      <c r="E139" s="1559">
        <f>SUM(E135:E138)</f>
        <v>1359800</v>
      </c>
      <c r="F139" s="1559">
        <f>SUM(F135:F138)</f>
        <v>0</v>
      </c>
      <c r="G139" s="1147"/>
      <c r="H139" s="1147"/>
      <c r="I139" s="1144"/>
      <c r="J139" s="1145"/>
      <c r="K139" s="1145"/>
      <c r="L139" s="1132"/>
      <c r="M139" s="1132"/>
    </row>
    <row r="140" spans="2:13" s="1119" customFormat="1" ht="12.75" customHeight="1">
      <c r="B140" s="1555" t="s">
        <v>705</v>
      </c>
      <c r="C140" s="1560">
        <v>466327</v>
      </c>
      <c r="D140" s="1560">
        <v>34761</v>
      </c>
      <c r="E140" s="1560">
        <v>431566</v>
      </c>
      <c r="F140" s="1565">
        <v>0</v>
      </c>
      <c r="G140" s="1147"/>
      <c r="H140" s="1147"/>
      <c r="I140" s="1144"/>
      <c r="J140" s="1145"/>
      <c r="K140" s="1145"/>
      <c r="L140" s="1132"/>
      <c r="M140" s="1132"/>
    </row>
    <row r="141" spans="2:13" s="1119" customFormat="1" ht="12.75" customHeight="1">
      <c r="B141" s="1556" t="s">
        <v>723</v>
      </c>
      <c r="C141" s="1099">
        <v>510756</v>
      </c>
      <c r="D141" s="1099">
        <v>35019</v>
      </c>
      <c r="E141" s="1099">
        <v>475737</v>
      </c>
      <c r="F141" s="1127">
        <v>0</v>
      </c>
      <c r="G141" s="1147"/>
      <c r="H141" s="1694"/>
      <c r="I141" s="1144"/>
      <c r="J141" s="1145"/>
      <c r="K141" s="1145"/>
      <c r="L141" s="1132"/>
      <c r="M141" s="1132"/>
    </row>
    <row r="142" spans="2:13" s="1119" customFormat="1" ht="12.75" customHeight="1">
      <c r="B142" s="1556" t="s">
        <v>724</v>
      </c>
      <c r="C142" s="1099">
        <v>323037</v>
      </c>
      <c r="D142" s="1099">
        <v>44533</v>
      </c>
      <c r="E142" s="1099">
        <v>278504</v>
      </c>
      <c r="F142" s="1127">
        <v>0</v>
      </c>
      <c r="G142" s="1147"/>
      <c r="H142" s="1147"/>
      <c r="I142" s="1144"/>
      <c r="J142" s="1145"/>
      <c r="K142" s="1145"/>
      <c r="L142" s="1132"/>
      <c r="M142" s="1132"/>
    </row>
    <row r="143" spans="2:13" s="1119" customFormat="1" ht="12.75" customHeight="1" thickBot="1">
      <c r="B143" s="1556" t="s">
        <v>725</v>
      </c>
      <c r="C143" s="1099">
        <v>116682</v>
      </c>
      <c r="D143" s="1099">
        <v>1867</v>
      </c>
      <c r="E143" s="1099">
        <v>114815</v>
      </c>
      <c r="F143" s="1127">
        <v>0</v>
      </c>
      <c r="G143" s="1147"/>
      <c r="H143" s="1147"/>
      <c r="I143" s="1144"/>
      <c r="J143" s="1145"/>
      <c r="K143" s="1145"/>
      <c r="L143" s="1132"/>
      <c r="M143" s="1132"/>
    </row>
    <row r="144" spans="2:13" s="1119" customFormat="1" ht="12.75" customHeight="1" thickBot="1">
      <c r="B144" s="1101" t="s">
        <v>739</v>
      </c>
      <c r="C144" s="1942">
        <f>SUM(C140:C143)</f>
        <v>1416802</v>
      </c>
      <c r="D144" s="1102">
        <f>SUM(D140:D143)</f>
        <v>116180</v>
      </c>
      <c r="E144" s="1102">
        <f>SUM(E140:E143)</f>
        <v>1300622</v>
      </c>
      <c r="F144" s="1563">
        <f>SUM(F140:F143)</f>
        <v>0</v>
      </c>
      <c r="G144" s="1147"/>
      <c r="H144" s="1147"/>
      <c r="I144" s="1144"/>
      <c r="J144" s="1145"/>
      <c r="K144" s="1145"/>
      <c r="L144" s="1132"/>
      <c r="M144" s="1132"/>
    </row>
    <row r="145" spans="1:13" s="1119" customFormat="1" ht="12.75" customHeight="1">
      <c r="B145" s="1555" t="s">
        <v>746</v>
      </c>
      <c r="C145" s="1560">
        <v>632242</v>
      </c>
      <c r="D145" s="1560">
        <v>4148</v>
      </c>
      <c r="E145" s="1560">
        <v>628094</v>
      </c>
      <c r="F145" s="1565">
        <v>0</v>
      </c>
      <c r="G145" s="1943"/>
      <c r="H145" s="1147"/>
      <c r="I145" s="1816"/>
      <c r="J145" s="1817"/>
      <c r="K145" s="1817"/>
      <c r="L145" s="1132"/>
      <c r="M145" s="1132"/>
    </row>
    <row r="146" spans="1:13" s="1119" customFormat="1" ht="12.75" customHeight="1">
      <c r="B146" s="1556" t="s">
        <v>747</v>
      </c>
      <c r="C146" s="1099">
        <v>430516</v>
      </c>
      <c r="D146" s="1099">
        <v>6017</v>
      </c>
      <c r="E146" s="1099">
        <v>424499</v>
      </c>
      <c r="F146" s="1127">
        <v>0</v>
      </c>
      <c r="G146" s="1943"/>
      <c r="H146" s="1147"/>
      <c r="I146" s="1938"/>
      <c r="J146" s="1939"/>
      <c r="K146" s="1939"/>
      <c r="L146" s="1132"/>
      <c r="M146" s="1132"/>
    </row>
    <row r="147" spans="1:13" ht="12.75" customHeight="1">
      <c r="B147" s="1556" t="s">
        <v>748</v>
      </c>
      <c r="C147" s="1099">
        <v>293743</v>
      </c>
      <c r="D147" s="1099">
        <v>19813</v>
      </c>
      <c r="E147" s="1099">
        <v>273930</v>
      </c>
      <c r="F147" s="1127">
        <v>0</v>
      </c>
      <c r="G147" s="440"/>
    </row>
    <row r="148" spans="1:13" ht="12.75" customHeight="1" thickBot="1">
      <c r="B148" s="1556" t="s">
        <v>749</v>
      </c>
      <c r="C148" s="1784">
        <v>795540</v>
      </c>
      <c r="D148" s="1099">
        <v>7433</v>
      </c>
      <c r="E148" s="1099">
        <v>788107</v>
      </c>
      <c r="F148" s="1127">
        <v>0</v>
      </c>
      <c r="G148" s="440"/>
    </row>
    <row r="149" spans="1:13" ht="12.75" customHeight="1" thickBot="1">
      <c r="B149" s="1101" t="s">
        <v>803</v>
      </c>
      <c r="C149" s="1942">
        <f>SUM(C145:C148)</f>
        <v>2152041</v>
      </c>
      <c r="D149" s="1102">
        <f>SUM(D145:D148)</f>
        <v>37411</v>
      </c>
      <c r="E149" s="1102">
        <f>SUM(E145:E148)</f>
        <v>2114630</v>
      </c>
      <c r="F149" s="1563">
        <f>SUM(F145:F148)</f>
        <v>0</v>
      </c>
      <c r="G149" s="440"/>
    </row>
    <row r="150" spans="1:13" ht="4.1500000000000004" customHeight="1" thickBot="1">
      <c r="B150" s="2054"/>
      <c r="C150" s="2051"/>
      <c r="D150" s="2051"/>
      <c r="E150" s="2051"/>
      <c r="F150" s="2056"/>
      <c r="G150" s="440"/>
    </row>
    <row r="151" spans="1:13" ht="13.7" customHeight="1">
      <c r="B151" s="1104" t="s">
        <v>354</v>
      </c>
      <c r="C151" s="1137"/>
    </row>
    <row r="152" spans="1:13" ht="13.7" customHeight="1" thickBot="1">
      <c r="B152" s="1104"/>
      <c r="C152" s="1137"/>
    </row>
    <row r="153" spans="1:13" s="1115" customFormat="1" ht="30.75" customHeight="1" thickBot="1">
      <c r="A153" s="211" t="s">
        <v>54</v>
      </c>
      <c r="B153" s="5005" t="s">
        <v>668</v>
      </c>
      <c r="C153" s="5006"/>
      <c r="D153" s="5006"/>
      <c r="E153" s="5006"/>
      <c r="F153" s="5006"/>
      <c r="G153" s="5006"/>
      <c r="H153" s="5007"/>
      <c r="I153" s="1158"/>
      <c r="J153" s="1103"/>
      <c r="K153" s="1103"/>
      <c r="L153" s="1103"/>
    </row>
    <row r="154" spans="1:13" s="1115" customFormat="1" ht="13.5" thickBot="1">
      <c r="B154" s="1103"/>
      <c r="C154" s="1103"/>
      <c r="D154" s="1103"/>
      <c r="E154" s="1103"/>
      <c r="F154" s="1103"/>
      <c r="G154" s="1103"/>
      <c r="H154" s="1103"/>
      <c r="I154" s="1159"/>
      <c r="J154" s="1103"/>
      <c r="K154" s="1103"/>
      <c r="L154" s="1103"/>
    </row>
    <row r="155" spans="1:13" s="1115" customFormat="1" ht="19.5" customHeight="1" thickBot="1">
      <c r="B155" s="5031" t="s">
        <v>669</v>
      </c>
      <c r="C155" s="4472"/>
      <c r="D155" s="5032" t="s">
        <v>634</v>
      </c>
      <c r="E155" s="5033"/>
      <c r="F155" s="5034"/>
      <c r="G155" s="5050" t="s">
        <v>670</v>
      </c>
      <c r="H155" s="5051"/>
      <c r="I155" s="1103"/>
      <c r="J155" s="1103"/>
      <c r="K155" s="1103"/>
      <c r="L155" s="1103"/>
    </row>
    <row r="156" spans="1:13" s="1115" customFormat="1" ht="19.5" customHeight="1">
      <c r="B156" s="1160" t="s">
        <v>461</v>
      </c>
      <c r="C156" s="1161" t="s">
        <v>99</v>
      </c>
      <c r="D156" s="1162"/>
      <c r="E156" s="1163" t="s">
        <v>349</v>
      </c>
      <c r="F156" s="1164"/>
      <c r="G156" s="5014" t="s">
        <v>349</v>
      </c>
      <c r="H156" s="5015"/>
      <c r="I156" s="1103"/>
      <c r="J156" s="1103"/>
      <c r="K156" s="1103"/>
      <c r="L156" s="1103"/>
    </row>
    <row r="157" spans="1:13" s="1115" customFormat="1" ht="19.5" customHeight="1" thickBot="1">
      <c r="B157" s="1165"/>
      <c r="C157" s="1166" t="s">
        <v>671</v>
      </c>
      <c r="D157" s="1167" t="s">
        <v>350</v>
      </c>
      <c r="E157" s="1168" t="s">
        <v>351</v>
      </c>
      <c r="F157" s="1169" t="s">
        <v>663</v>
      </c>
      <c r="G157" s="1170" t="s">
        <v>352</v>
      </c>
      <c r="H157" s="1171" t="s">
        <v>353</v>
      </c>
      <c r="I157" s="1103"/>
      <c r="J157" s="1103"/>
      <c r="K157" s="1103"/>
      <c r="L157" s="1103"/>
    </row>
    <row r="158" spans="1:13" s="3" customFormat="1" ht="13.7" customHeight="1">
      <c r="B158" s="1100" t="s">
        <v>128</v>
      </c>
      <c r="C158" s="1109">
        <v>13483</v>
      </c>
      <c r="D158" s="1109">
        <v>0</v>
      </c>
      <c r="E158" s="1193">
        <v>13483</v>
      </c>
      <c r="F158" s="1126">
        <v>0</v>
      </c>
      <c r="G158" s="1109">
        <v>8</v>
      </c>
      <c r="H158" s="1126">
        <v>13475</v>
      </c>
    </row>
    <row r="159" spans="1:13" s="3" customFormat="1" ht="13.7" customHeight="1">
      <c r="B159" s="1100" t="s">
        <v>129</v>
      </c>
      <c r="C159" s="1109">
        <v>265957</v>
      </c>
      <c r="D159" s="1109">
        <v>20118</v>
      </c>
      <c r="E159" s="1193">
        <v>245839</v>
      </c>
      <c r="F159" s="1126">
        <v>0</v>
      </c>
      <c r="G159" s="1109">
        <v>3110</v>
      </c>
      <c r="H159" s="1126">
        <v>262847</v>
      </c>
    </row>
    <row r="160" spans="1:13" s="3" customFormat="1" ht="13.7" customHeight="1">
      <c r="B160" s="1100" t="s">
        <v>130</v>
      </c>
      <c r="C160" s="1109">
        <v>22973</v>
      </c>
      <c r="D160" s="1109">
        <v>0</v>
      </c>
      <c r="E160" s="1193">
        <v>22973</v>
      </c>
      <c r="F160" s="1126">
        <v>0</v>
      </c>
      <c r="G160" s="1109">
        <v>224</v>
      </c>
      <c r="H160" s="1126">
        <v>22749</v>
      </c>
    </row>
    <row r="161" spans="2:8" s="3" customFormat="1" ht="13.7" customHeight="1" thickBot="1">
      <c r="B161" s="1135" t="s">
        <v>405</v>
      </c>
      <c r="C161" s="1185">
        <v>32687</v>
      </c>
      <c r="D161" s="1185">
        <v>12423</v>
      </c>
      <c r="E161" s="1195">
        <v>20264</v>
      </c>
      <c r="F161" s="1149">
        <v>0</v>
      </c>
      <c r="G161" s="1109">
        <v>828</v>
      </c>
      <c r="H161" s="1126">
        <v>31859</v>
      </c>
    </row>
    <row r="162" spans="2:8" s="3" customFormat="1" ht="13.7" customHeight="1" thickBot="1">
      <c r="B162" s="1196" t="s">
        <v>650</v>
      </c>
      <c r="C162" s="1189">
        <v>335100</v>
      </c>
      <c r="D162" s="1189">
        <v>32541</v>
      </c>
      <c r="E162" s="1197">
        <v>302559</v>
      </c>
      <c r="F162" s="1198">
        <v>0</v>
      </c>
      <c r="G162" s="1114">
        <v>4170</v>
      </c>
      <c r="H162" s="1191">
        <v>330930</v>
      </c>
    </row>
    <row r="163" spans="2:8" s="3" customFormat="1" ht="13.7" customHeight="1">
      <c r="B163" s="1100" t="s">
        <v>425</v>
      </c>
      <c r="C163" s="1109">
        <v>26628</v>
      </c>
      <c r="D163" s="1109">
        <v>11948</v>
      </c>
      <c r="E163" s="1193">
        <v>14680</v>
      </c>
      <c r="F163" s="1126">
        <v>0</v>
      </c>
      <c r="G163" s="1109">
        <v>1083</v>
      </c>
      <c r="H163" s="1126">
        <v>25545</v>
      </c>
    </row>
    <row r="164" spans="2:8" s="3" customFormat="1" ht="13.7" customHeight="1">
      <c r="B164" s="1100" t="s">
        <v>575</v>
      </c>
      <c r="C164" s="1109">
        <v>114808</v>
      </c>
      <c r="D164" s="1109">
        <v>6507</v>
      </c>
      <c r="E164" s="1193">
        <v>108301</v>
      </c>
      <c r="F164" s="1126">
        <v>0</v>
      </c>
      <c r="G164" s="1109">
        <v>2289</v>
      </c>
      <c r="H164" s="1126">
        <v>112519</v>
      </c>
    </row>
    <row r="165" spans="2:8" s="3" customFormat="1" ht="13.7" customHeight="1">
      <c r="B165" s="1100" t="s">
        <v>426</v>
      </c>
      <c r="C165" s="1109">
        <v>12039</v>
      </c>
      <c r="D165" s="1109">
        <v>0</v>
      </c>
      <c r="E165" s="1193">
        <v>12039</v>
      </c>
      <c r="F165" s="1126">
        <v>0</v>
      </c>
      <c r="G165" s="1109">
        <v>18</v>
      </c>
      <c r="H165" s="1126">
        <v>12021</v>
      </c>
    </row>
    <row r="166" spans="2:8" s="3" customFormat="1" ht="13.7" customHeight="1" thickBot="1">
      <c r="B166" s="1135" t="s">
        <v>479</v>
      </c>
      <c r="C166" s="1185">
        <v>34750</v>
      </c>
      <c r="D166" s="1185">
        <v>19172</v>
      </c>
      <c r="E166" s="1195">
        <v>15578</v>
      </c>
      <c r="F166" s="1149">
        <v>0</v>
      </c>
      <c r="G166" s="1199">
        <v>1261</v>
      </c>
      <c r="H166" s="1126">
        <v>33489</v>
      </c>
    </row>
    <row r="167" spans="2:8" s="3" customFormat="1" ht="13.7" customHeight="1" thickBot="1">
      <c r="B167" s="1196" t="s">
        <v>651</v>
      </c>
      <c r="C167" s="1189">
        <v>188225</v>
      </c>
      <c r="D167" s="1189">
        <v>37627</v>
      </c>
      <c r="E167" s="1197">
        <v>150598</v>
      </c>
      <c r="F167" s="1198">
        <v>0</v>
      </c>
      <c r="G167" s="1189">
        <v>4651</v>
      </c>
      <c r="H167" s="1191">
        <v>183574</v>
      </c>
    </row>
    <row r="168" spans="2:8" s="3" customFormat="1" ht="13.7" customHeight="1">
      <c r="B168" s="1200" t="s">
        <v>526</v>
      </c>
      <c r="C168" s="1109">
        <v>0</v>
      </c>
      <c r="D168" s="1201">
        <v>0</v>
      </c>
      <c r="E168" s="1202">
        <v>0</v>
      </c>
      <c r="F168" s="1203">
        <v>0</v>
      </c>
      <c r="G168" s="1109">
        <v>0</v>
      </c>
      <c r="H168" s="1126">
        <v>0</v>
      </c>
    </row>
    <row r="169" spans="2:8" s="3" customFormat="1" ht="13.7" customHeight="1">
      <c r="B169" s="1200" t="s">
        <v>484</v>
      </c>
      <c r="C169" s="1109">
        <v>193304</v>
      </c>
      <c r="D169" s="1109">
        <v>20116</v>
      </c>
      <c r="E169" s="1193">
        <v>173188</v>
      </c>
      <c r="F169" s="1126">
        <v>0</v>
      </c>
      <c r="G169" s="1109">
        <v>1408</v>
      </c>
      <c r="H169" s="1126">
        <v>191896</v>
      </c>
    </row>
    <row r="170" spans="2:8" s="3" customFormat="1" ht="13.7" customHeight="1">
      <c r="B170" s="1200" t="s">
        <v>498</v>
      </c>
      <c r="C170" s="1109">
        <v>42680</v>
      </c>
      <c r="D170" s="1109">
        <v>12282</v>
      </c>
      <c r="E170" s="1193">
        <v>30398</v>
      </c>
      <c r="F170" s="1126">
        <v>0</v>
      </c>
      <c r="G170" s="1109">
        <v>627</v>
      </c>
      <c r="H170" s="1126">
        <v>42053</v>
      </c>
    </row>
    <row r="171" spans="2:8" s="3" customFormat="1" ht="13.7" customHeight="1" thickBot="1">
      <c r="B171" s="1204" t="s">
        <v>428</v>
      </c>
      <c r="C171" s="1185">
        <v>25088</v>
      </c>
      <c r="D171" s="1185">
        <v>16788</v>
      </c>
      <c r="E171" s="1195">
        <v>8300</v>
      </c>
      <c r="F171" s="1149">
        <v>0</v>
      </c>
      <c r="G171" s="1109">
        <v>532</v>
      </c>
      <c r="H171" s="1126">
        <v>24556</v>
      </c>
    </row>
    <row r="172" spans="2:8" s="3" customFormat="1" ht="13.7" customHeight="1" thickBot="1">
      <c r="B172" s="1196" t="s">
        <v>652</v>
      </c>
      <c r="C172" s="1189">
        <v>261072</v>
      </c>
      <c r="D172" s="1189">
        <v>49186</v>
      </c>
      <c r="E172" s="1197">
        <v>211886</v>
      </c>
      <c r="F172" s="1198">
        <v>0</v>
      </c>
      <c r="G172" s="1114">
        <v>2567</v>
      </c>
      <c r="H172" s="1191">
        <v>258505</v>
      </c>
    </row>
    <row r="173" spans="2:8" s="3" customFormat="1" ht="13.7" customHeight="1">
      <c r="B173" s="1100" t="s">
        <v>416</v>
      </c>
      <c r="C173" s="1109">
        <v>106596</v>
      </c>
      <c r="D173" s="1109">
        <v>55797</v>
      </c>
      <c r="E173" s="1193">
        <v>50799</v>
      </c>
      <c r="F173" s="1126">
        <v>0</v>
      </c>
      <c r="G173" s="1109">
        <v>3185</v>
      </c>
      <c r="H173" s="1203">
        <v>103411</v>
      </c>
    </row>
    <row r="174" spans="2:8" s="3" customFormat="1" ht="13.7" customHeight="1">
      <c r="B174" s="1100" t="s">
        <v>211</v>
      </c>
      <c r="C174" s="1109">
        <v>407748</v>
      </c>
      <c r="D174" s="1109">
        <v>180604</v>
      </c>
      <c r="E174" s="1193">
        <v>227144</v>
      </c>
      <c r="F174" s="1126">
        <v>0</v>
      </c>
      <c r="G174" s="1109">
        <v>13024</v>
      </c>
      <c r="H174" s="1126">
        <v>394724</v>
      </c>
    </row>
    <row r="175" spans="2:8" s="3" customFormat="1" ht="13.7" customHeight="1">
      <c r="B175" s="1100" t="s">
        <v>332</v>
      </c>
      <c r="C175" s="1109">
        <v>195799</v>
      </c>
      <c r="D175" s="1109">
        <v>175391</v>
      </c>
      <c r="E175" s="1193">
        <v>20408</v>
      </c>
      <c r="F175" s="1126">
        <v>0</v>
      </c>
      <c r="G175" s="1109">
        <v>14243</v>
      </c>
      <c r="H175" s="1126">
        <v>181556</v>
      </c>
    </row>
    <row r="176" spans="2:8" s="3" customFormat="1" ht="13.7" customHeight="1" thickBot="1">
      <c r="B176" s="1100" t="s">
        <v>551</v>
      </c>
      <c r="C176" s="1109">
        <v>216873</v>
      </c>
      <c r="D176" s="1109">
        <v>198047</v>
      </c>
      <c r="E176" s="1193">
        <v>18826</v>
      </c>
      <c r="F176" s="1126">
        <v>0</v>
      </c>
      <c r="G176" s="1109">
        <v>12952</v>
      </c>
      <c r="H176" s="1126">
        <v>203921</v>
      </c>
    </row>
    <row r="177" spans="2:13" s="3" customFormat="1" ht="13.7" customHeight="1" thickBot="1">
      <c r="B177" s="1101" t="s">
        <v>653</v>
      </c>
      <c r="C177" s="1114">
        <v>927016</v>
      </c>
      <c r="D177" s="1114">
        <v>609839</v>
      </c>
      <c r="E177" s="1205">
        <v>317177</v>
      </c>
      <c r="F177" s="1191">
        <v>0</v>
      </c>
      <c r="G177" s="1114">
        <v>43404</v>
      </c>
      <c r="H177" s="1191">
        <v>883612</v>
      </c>
    </row>
    <row r="178" spans="2:13" s="3" customFormat="1" ht="13.7" customHeight="1">
      <c r="B178" s="1100" t="s">
        <v>603</v>
      </c>
      <c r="C178" s="1109">
        <v>332266</v>
      </c>
      <c r="D178" s="1109">
        <v>147350</v>
      </c>
      <c r="E178" s="1193">
        <v>184916</v>
      </c>
      <c r="F178" s="1126">
        <v>0</v>
      </c>
      <c r="G178" s="1109">
        <v>10520</v>
      </c>
      <c r="H178" s="1126">
        <v>321746</v>
      </c>
    </row>
    <row r="179" spans="2:13" s="3" customFormat="1" ht="13.7" customHeight="1">
      <c r="B179" s="1100" t="s">
        <v>641</v>
      </c>
      <c r="C179" s="1109">
        <v>212210</v>
      </c>
      <c r="D179" s="1109">
        <v>119878</v>
      </c>
      <c r="E179" s="1193">
        <v>92332</v>
      </c>
      <c r="F179" s="1126">
        <v>0</v>
      </c>
      <c r="G179" s="1109">
        <v>9194</v>
      </c>
      <c r="H179" s="1126">
        <v>203016</v>
      </c>
    </row>
    <row r="180" spans="2:13" s="3" customFormat="1" ht="13.7" customHeight="1">
      <c r="B180" s="1100" t="s">
        <v>654</v>
      </c>
      <c r="C180" s="1097">
        <v>91048</v>
      </c>
      <c r="D180" s="1109">
        <v>58290</v>
      </c>
      <c r="E180" s="1193">
        <v>32758</v>
      </c>
      <c r="F180" s="1126">
        <v>0</v>
      </c>
      <c r="G180" s="1109">
        <v>4486</v>
      </c>
      <c r="H180" s="1126">
        <v>86562</v>
      </c>
    </row>
    <row r="181" spans="2:13" s="3" customFormat="1" ht="13.7" customHeight="1" thickBot="1">
      <c r="B181" s="1100" t="s">
        <v>655</v>
      </c>
      <c r="C181" s="1109">
        <v>113722</v>
      </c>
      <c r="D181" s="1109">
        <v>82330</v>
      </c>
      <c r="E181" s="1193">
        <v>31392</v>
      </c>
      <c r="F181" s="1126">
        <v>0</v>
      </c>
      <c r="G181" s="1109">
        <v>7012</v>
      </c>
      <c r="H181" s="1126">
        <v>106710</v>
      </c>
    </row>
    <row r="182" spans="2:13" s="3" customFormat="1" ht="13.7" customHeight="1" thickBot="1">
      <c r="B182" s="1101" t="s">
        <v>656</v>
      </c>
      <c r="C182" s="1111">
        <f t="shared" ref="C182:H182" si="3">SUM(C178:C181)</f>
        <v>749246</v>
      </c>
      <c r="D182" s="1114">
        <f t="shared" si="3"/>
        <v>407848</v>
      </c>
      <c r="E182" s="1205">
        <f t="shared" si="3"/>
        <v>341398</v>
      </c>
      <c r="F182" s="1191">
        <f t="shared" si="3"/>
        <v>0</v>
      </c>
      <c r="G182" s="1114">
        <f t="shared" si="3"/>
        <v>31212</v>
      </c>
      <c r="H182" s="1191">
        <f t="shared" si="3"/>
        <v>718034</v>
      </c>
    </row>
    <row r="183" spans="2:13" s="3" customFormat="1" ht="13.7" customHeight="1">
      <c r="B183" s="1554" t="s">
        <v>705</v>
      </c>
      <c r="C183" s="1578">
        <v>198842</v>
      </c>
      <c r="D183" s="1576">
        <v>14476</v>
      </c>
      <c r="E183" s="1575">
        <v>184366</v>
      </c>
      <c r="F183" s="1203">
        <v>0</v>
      </c>
      <c r="G183" s="1576">
        <v>2722</v>
      </c>
      <c r="H183" s="1203">
        <v>196120</v>
      </c>
    </row>
    <row r="184" spans="2:13" s="3" customFormat="1" ht="13.7" customHeight="1">
      <c r="B184" s="1181" t="s">
        <v>723</v>
      </c>
      <c r="C184" s="1154">
        <v>114289</v>
      </c>
      <c r="D184" s="1577">
        <v>43196</v>
      </c>
      <c r="E184" s="1125">
        <v>71093</v>
      </c>
      <c r="F184" s="1126">
        <v>0</v>
      </c>
      <c r="G184" s="1577">
        <v>5101</v>
      </c>
      <c r="H184" s="1126">
        <v>109188</v>
      </c>
    </row>
    <row r="185" spans="2:13" s="3" customFormat="1" ht="13.5" customHeight="1">
      <c r="B185" s="1181" t="s">
        <v>724</v>
      </c>
      <c r="C185" s="1154">
        <v>59449</v>
      </c>
      <c r="D185" s="1577">
        <v>25098</v>
      </c>
      <c r="E185" s="1125">
        <v>34351</v>
      </c>
      <c r="F185" s="1126">
        <v>0</v>
      </c>
      <c r="G185" s="1577">
        <v>3622</v>
      </c>
      <c r="H185" s="1126">
        <v>55827</v>
      </c>
    </row>
    <row r="186" spans="2:13" s="3" customFormat="1" ht="13.5" customHeight="1" thickBot="1">
      <c r="B186" s="1181" t="s">
        <v>725</v>
      </c>
      <c r="C186" s="1154">
        <v>36649</v>
      </c>
      <c r="D186" s="1577">
        <v>21717</v>
      </c>
      <c r="E186" s="1125">
        <v>14932</v>
      </c>
      <c r="F186" s="1126">
        <v>0</v>
      </c>
      <c r="G186" s="1577">
        <v>1867</v>
      </c>
      <c r="H186" s="1126">
        <v>34782</v>
      </c>
    </row>
    <row r="187" spans="2:13" s="3" customFormat="1" ht="13.5" customHeight="1" thickBot="1">
      <c r="B187" s="1101" t="s">
        <v>739</v>
      </c>
      <c r="C187" s="1579">
        <f t="shared" ref="C187:H187" si="4">SUM(C183:C186)</f>
        <v>409229</v>
      </c>
      <c r="D187" s="1114">
        <f t="shared" si="4"/>
        <v>104487</v>
      </c>
      <c r="E187" s="1205">
        <f t="shared" si="4"/>
        <v>304742</v>
      </c>
      <c r="F187" s="1191">
        <f t="shared" si="4"/>
        <v>0</v>
      </c>
      <c r="G187" s="1111">
        <f t="shared" si="4"/>
        <v>13312</v>
      </c>
      <c r="H187" s="1940">
        <f t="shared" si="4"/>
        <v>395917</v>
      </c>
    </row>
    <row r="188" spans="2:13" s="3" customFormat="1" ht="13.5" customHeight="1">
      <c r="B188" s="1554" t="s">
        <v>746</v>
      </c>
      <c r="C188" s="1578">
        <v>206733</v>
      </c>
      <c r="D188" s="1576">
        <v>45472</v>
      </c>
      <c r="E188" s="1575">
        <v>161261</v>
      </c>
      <c r="F188" s="1203">
        <v>0</v>
      </c>
      <c r="G188" s="1576">
        <v>4148</v>
      </c>
      <c r="H188" s="1203">
        <v>202585</v>
      </c>
      <c r="I188" s="440"/>
      <c r="J188" s="1154"/>
      <c r="K188" s="1154"/>
      <c r="L188" s="1154"/>
      <c r="M188" s="364"/>
    </row>
    <row r="189" spans="2:13" s="3" customFormat="1" ht="13.5" customHeight="1">
      <c r="B189" s="1181" t="s">
        <v>747</v>
      </c>
      <c r="C189" s="1154">
        <v>131825</v>
      </c>
      <c r="D189" s="1577">
        <v>20793</v>
      </c>
      <c r="E189" s="1125">
        <v>111032</v>
      </c>
      <c r="F189" s="1126">
        <v>0</v>
      </c>
      <c r="G189" s="1577">
        <v>6017</v>
      </c>
      <c r="H189" s="1126">
        <v>125808</v>
      </c>
      <c r="J189" s="1154"/>
      <c r="K189" s="1154"/>
      <c r="L189" s="364"/>
      <c r="M189" s="23"/>
    </row>
    <row r="190" spans="2:13" s="3" customFormat="1" ht="14.25" customHeight="1">
      <c r="B190" s="1181" t="s">
        <v>748</v>
      </c>
      <c r="C190" s="1154">
        <v>110492</v>
      </c>
      <c r="D190" s="1577">
        <v>42124</v>
      </c>
      <c r="E190" s="1125">
        <v>68368</v>
      </c>
      <c r="F190" s="1126">
        <v>0</v>
      </c>
      <c r="G190" s="1577">
        <v>7199</v>
      </c>
      <c r="H190" s="1126">
        <v>103293</v>
      </c>
    </row>
    <row r="191" spans="2:13" s="3" customFormat="1" ht="13.9" customHeight="1" thickBot="1">
      <c r="B191" s="1181" t="s">
        <v>749</v>
      </c>
      <c r="C191" s="1154">
        <v>83850</v>
      </c>
      <c r="D191" s="1577">
        <v>28092</v>
      </c>
      <c r="E191" s="1125">
        <v>55758</v>
      </c>
      <c r="F191" s="1126">
        <v>0</v>
      </c>
      <c r="G191" s="1577">
        <v>7433</v>
      </c>
      <c r="H191" s="1126">
        <v>76417</v>
      </c>
    </row>
    <row r="192" spans="2:13" ht="15" customHeight="1" thickBot="1">
      <c r="B192" s="1553" t="s">
        <v>803</v>
      </c>
      <c r="C192" s="1579">
        <f t="shared" ref="C192:H192" si="5">SUM(C188:C191)</f>
        <v>532900</v>
      </c>
      <c r="D192" s="2057">
        <f t="shared" si="5"/>
        <v>136481</v>
      </c>
      <c r="E192" s="2058">
        <f t="shared" si="5"/>
        <v>396419</v>
      </c>
      <c r="F192" s="2059">
        <f t="shared" si="5"/>
        <v>0</v>
      </c>
      <c r="G192" s="1579">
        <f t="shared" si="5"/>
        <v>24797</v>
      </c>
      <c r="H192" s="1940">
        <f t="shared" si="5"/>
        <v>508103</v>
      </c>
      <c r="K192" s="440"/>
    </row>
    <row r="193" spans="1:12" ht="4.1500000000000004" customHeight="1" thickBot="1">
      <c r="B193" s="2016"/>
      <c r="C193" s="2017"/>
      <c r="D193" s="2017"/>
      <c r="E193" s="2017"/>
      <c r="F193" s="2060"/>
      <c r="G193" s="2017"/>
      <c r="H193" s="2018"/>
      <c r="K193" s="440"/>
    </row>
    <row r="194" spans="1:12" ht="15" customHeight="1">
      <c r="B194" s="1104" t="s">
        <v>354</v>
      </c>
      <c r="E194" s="440"/>
      <c r="F194" s="1056"/>
      <c r="K194" s="440"/>
    </row>
    <row r="195" spans="1:12" ht="15" customHeight="1">
      <c r="F195" s="1056"/>
      <c r="K195" s="440"/>
    </row>
    <row r="196" spans="1:12" ht="15" customHeight="1">
      <c r="F196" s="1056"/>
      <c r="K196" s="440"/>
    </row>
    <row r="197" spans="1:12" ht="15" customHeight="1">
      <c r="F197" s="1056"/>
      <c r="K197" s="440"/>
    </row>
    <row r="198" spans="1:12" ht="15" customHeight="1">
      <c r="F198" s="1056"/>
      <c r="K198" s="440"/>
    </row>
    <row r="199" spans="1:12" ht="15" customHeight="1">
      <c r="F199" s="1056"/>
      <c r="K199" s="440"/>
    </row>
    <row r="200" spans="1:12" ht="15" customHeight="1">
      <c r="F200" s="1056"/>
      <c r="K200" s="440"/>
    </row>
    <row r="201" spans="1:12" ht="15" customHeight="1">
      <c r="F201" s="1056"/>
      <c r="K201" s="440"/>
    </row>
    <row r="202" spans="1:12" ht="15" customHeight="1">
      <c r="F202" s="1056"/>
      <c r="K202" s="440"/>
    </row>
    <row r="203" spans="1:12" ht="15" customHeight="1">
      <c r="F203" s="1056"/>
      <c r="K203" s="440"/>
    </row>
    <row r="204" spans="1:12" ht="15" customHeight="1">
      <c r="F204" s="1056"/>
      <c r="K204" s="440"/>
    </row>
    <row r="205" spans="1:12" ht="15" customHeight="1">
      <c r="F205" s="1056"/>
      <c r="K205" s="440"/>
    </row>
    <row r="206" spans="1:12" ht="15" customHeight="1" thickBot="1">
      <c r="F206" s="1056"/>
      <c r="K206" s="440"/>
    </row>
    <row r="207" spans="1:12" ht="16.5" customHeight="1" thickBot="1">
      <c r="A207" s="211" t="s">
        <v>55</v>
      </c>
      <c r="B207" s="5005" t="s">
        <v>672</v>
      </c>
      <c r="C207" s="5006"/>
      <c r="D207" s="5006"/>
      <c r="E207" s="5006"/>
      <c r="F207" s="5006"/>
      <c r="G207" s="5006"/>
      <c r="H207" s="5007"/>
      <c r="I207" s="6"/>
      <c r="J207" s="6"/>
      <c r="K207" s="4"/>
      <c r="L207" s="4"/>
    </row>
    <row r="208" spans="1:12" s="1115" customFormat="1" ht="16.5" customHeight="1">
      <c r="B208" s="1160" t="s">
        <v>461</v>
      </c>
      <c r="C208" s="1161" t="s">
        <v>99</v>
      </c>
      <c r="D208" s="1162"/>
      <c r="E208" s="1163" t="s">
        <v>349</v>
      </c>
      <c r="F208" s="1164"/>
      <c r="G208" s="5014" t="s">
        <v>349</v>
      </c>
      <c r="H208" s="5015"/>
      <c r="I208" s="1103"/>
      <c r="J208" s="1103"/>
      <c r="K208" s="1103"/>
      <c r="L208" s="1103"/>
    </row>
    <row r="209" spans="2:12" s="1115" customFormat="1" ht="16.5" customHeight="1" thickBot="1">
      <c r="B209" s="1165"/>
      <c r="C209" s="1166" t="s">
        <v>671</v>
      </c>
      <c r="D209" s="1167" t="s">
        <v>350</v>
      </c>
      <c r="E209" s="1168" t="s">
        <v>351</v>
      </c>
      <c r="F209" s="1169" t="s">
        <v>663</v>
      </c>
      <c r="G209" s="1170" t="s">
        <v>352</v>
      </c>
      <c r="H209" s="1171" t="s">
        <v>353</v>
      </c>
      <c r="I209" s="1103"/>
      <c r="J209" s="1103"/>
      <c r="K209" s="1103"/>
      <c r="L209" s="1103"/>
    </row>
    <row r="210" spans="2:12" s="3" customFormat="1" ht="10.5" customHeight="1">
      <c r="B210" s="1181" t="s">
        <v>128</v>
      </c>
      <c r="C210" s="1109">
        <v>20162</v>
      </c>
      <c r="D210" s="1109">
        <v>17938</v>
      </c>
      <c r="E210" s="1125">
        <v>2224</v>
      </c>
      <c r="F210" s="1182">
        <v>0</v>
      </c>
      <c r="G210" s="1183">
        <v>1556</v>
      </c>
      <c r="H210" s="1126">
        <v>18606</v>
      </c>
    </row>
    <row r="211" spans="2:12" s="3" customFormat="1" ht="10.5" customHeight="1">
      <c r="B211" s="1181" t="s">
        <v>129</v>
      </c>
      <c r="C211" s="1109">
        <v>24110</v>
      </c>
      <c r="D211" s="1109">
        <v>23590</v>
      </c>
      <c r="E211" s="1125">
        <v>520</v>
      </c>
      <c r="F211" s="1182">
        <v>0</v>
      </c>
      <c r="G211" s="1109">
        <v>1900</v>
      </c>
      <c r="H211" s="1126">
        <v>22210</v>
      </c>
    </row>
    <row r="212" spans="2:12" s="3" customFormat="1" ht="10.5" customHeight="1">
      <c r="B212" s="1181" t="s">
        <v>130</v>
      </c>
      <c r="C212" s="1109">
        <v>27980</v>
      </c>
      <c r="D212" s="1109">
        <v>27980</v>
      </c>
      <c r="E212" s="1125">
        <v>0</v>
      </c>
      <c r="F212" s="1182">
        <v>0</v>
      </c>
      <c r="G212" s="1109">
        <v>2472</v>
      </c>
      <c r="H212" s="1126">
        <v>25508</v>
      </c>
    </row>
    <row r="213" spans="2:12" s="3" customFormat="1" ht="10.5" customHeight="1" thickBot="1">
      <c r="B213" s="1184" t="s">
        <v>405</v>
      </c>
      <c r="C213" s="1185">
        <v>18271</v>
      </c>
      <c r="D213" s="1185">
        <v>18271</v>
      </c>
      <c r="E213" s="1186">
        <v>0</v>
      </c>
      <c r="F213" s="1187">
        <v>0</v>
      </c>
      <c r="G213" s="1109">
        <v>932</v>
      </c>
      <c r="H213" s="1126">
        <v>17339</v>
      </c>
    </row>
    <row r="214" spans="2:12" s="3" customFormat="1" ht="12" thickBot="1">
      <c r="B214" s="1188" t="s">
        <v>650</v>
      </c>
      <c r="C214" s="1189">
        <v>90523</v>
      </c>
      <c r="D214" s="1189">
        <v>87779</v>
      </c>
      <c r="E214" s="1111">
        <v>2744</v>
      </c>
      <c r="F214" s="1190">
        <v>0</v>
      </c>
      <c r="G214" s="1111">
        <v>6860</v>
      </c>
      <c r="H214" s="1569">
        <v>83663</v>
      </c>
    </row>
    <row r="215" spans="2:12" s="3" customFormat="1" ht="10.5" customHeight="1">
      <c r="B215" s="1181" t="s">
        <v>425</v>
      </c>
      <c r="C215" s="1109">
        <v>33464</v>
      </c>
      <c r="D215" s="1109">
        <v>33464</v>
      </c>
      <c r="E215" s="1125">
        <v>0</v>
      </c>
      <c r="F215" s="1182">
        <v>0</v>
      </c>
      <c r="G215" s="1183">
        <v>3560</v>
      </c>
      <c r="H215" s="1126">
        <v>29904</v>
      </c>
    </row>
    <row r="216" spans="2:12" s="3" customFormat="1" ht="10.5" customHeight="1">
      <c r="B216" s="1181" t="s">
        <v>575</v>
      </c>
      <c r="C216" s="1109">
        <v>33460</v>
      </c>
      <c r="D216" s="1109">
        <v>33460</v>
      </c>
      <c r="E216" s="1125">
        <v>0</v>
      </c>
      <c r="F216" s="1182">
        <v>0</v>
      </c>
      <c r="G216" s="1109">
        <v>4128</v>
      </c>
      <c r="H216" s="1126">
        <v>29332</v>
      </c>
    </row>
    <row r="217" spans="2:12" s="3" customFormat="1" ht="10.5" customHeight="1">
      <c r="B217" s="1181" t="s">
        <v>426</v>
      </c>
      <c r="C217" s="1109">
        <v>24508</v>
      </c>
      <c r="D217" s="1109">
        <v>24508</v>
      </c>
      <c r="E217" s="1125">
        <v>0</v>
      </c>
      <c r="F217" s="1182">
        <v>0</v>
      </c>
      <c r="G217" s="1109">
        <v>2992</v>
      </c>
      <c r="H217" s="1126">
        <v>21516</v>
      </c>
    </row>
    <row r="218" spans="2:12" s="3" customFormat="1" ht="10.5" customHeight="1" thickBot="1">
      <c r="B218" s="1184" t="s">
        <v>479</v>
      </c>
      <c r="C218" s="1185">
        <v>59492</v>
      </c>
      <c r="D218" s="1185">
        <v>59492</v>
      </c>
      <c r="E218" s="1186">
        <v>0</v>
      </c>
      <c r="F218" s="1187">
        <v>0</v>
      </c>
      <c r="G218" s="1109">
        <v>3232</v>
      </c>
      <c r="H218" s="1126">
        <v>56260</v>
      </c>
    </row>
    <row r="219" spans="2:12" s="3" customFormat="1" ht="12" thickBot="1">
      <c r="B219" s="1188" t="s">
        <v>651</v>
      </c>
      <c r="C219" s="1189">
        <v>150924</v>
      </c>
      <c r="D219" s="1189">
        <v>150924</v>
      </c>
      <c r="E219" s="1111">
        <v>0</v>
      </c>
      <c r="F219" s="1111">
        <v>0</v>
      </c>
      <c r="G219" s="1111">
        <v>13912</v>
      </c>
      <c r="H219" s="1569">
        <v>137012</v>
      </c>
    </row>
    <row r="220" spans="2:12" s="3" customFormat="1" ht="10.5" customHeight="1">
      <c r="B220" s="1181" t="s">
        <v>526</v>
      </c>
      <c r="C220" s="1109">
        <v>30880</v>
      </c>
      <c r="D220" s="1109">
        <v>30880</v>
      </c>
      <c r="E220" s="1125">
        <v>0</v>
      </c>
      <c r="F220" s="1182">
        <v>0</v>
      </c>
      <c r="G220" s="1183">
        <v>2904</v>
      </c>
      <c r="H220" s="1126">
        <v>27976</v>
      </c>
    </row>
    <row r="221" spans="2:12" s="3" customFormat="1" ht="10.5" customHeight="1">
      <c r="B221" s="1181" t="s">
        <v>484</v>
      </c>
      <c r="C221" s="1109">
        <v>17608</v>
      </c>
      <c r="D221" s="1109">
        <v>17608</v>
      </c>
      <c r="E221" s="1125">
        <v>0</v>
      </c>
      <c r="F221" s="1182">
        <v>0</v>
      </c>
      <c r="G221" s="1109">
        <v>2544</v>
      </c>
      <c r="H221" s="1126">
        <v>15064</v>
      </c>
    </row>
    <row r="222" spans="2:12" s="3" customFormat="1" ht="10.5" customHeight="1">
      <c r="B222" s="1181" t="s">
        <v>498</v>
      </c>
      <c r="C222" s="1109">
        <v>33281</v>
      </c>
      <c r="D222" s="1109">
        <v>33281</v>
      </c>
      <c r="E222" s="1125">
        <v>0</v>
      </c>
      <c r="F222" s="1182">
        <v>0</v>
      </c>
      <c r="G222" s="1109">
        <v>6961</v>
      </c>
      <c r="H222" s="1126">
        <v>26320</v>
      </c>
    </row>
    <row r="223" spans="2:12" s="3" customFormat="1" ht="10.5" customHeight="1" thickBot="1">
      <c r="B223" s="1184" t="s">
        <v>428</v>
      </c>
      <c r="C223" s="1185">
        <v>44806</v>
      </c>
      <c r="D223" s="1185">
        <v>44806</v>
      </c>
      <c r="E223" s="1186">
        <v>0</v>
      </c>
      <c r="F223" s="1187">
        <v>0</v>
      </c>
      <c r="G223" s="1109">
        <v>10651</v>
      </c>
      <c r="H223" s="1126">
        <v>34155</v>
      </c>
    </row>
    <row r="224" spans="2:12" s="3" customFormat="1" ht="12" thickBot="1">
      <c r="B224" s="1188" t="s">
        <v>652</v>
      </c>
      <c r="C224" s="1189">
        <v>126575</v>
      </c>
      <c r="D224" s="1189">
        <v>126575</v>
      </c>
      <c r="E224" s="1111">
        <v>0</v>
      </c>
      <c r="F224" s="1580">
        <v>0</v>
      </c>
      <c r="G224" s="1111">
        <v>23060</v>
      </c>
      <c r="H224" s="1569">
        <v>103515</v>
      </c>
    </row>
    <row r="225" spans="2:14" s="3" customFormat="1" ht="10.5" customHeight="1">
      <c r="B225" s="1100" t="s">
        <v>416</v>
      </c>
      <c r="C225" s="1109">
        <v>41970</v>
      </c>
      <c r="D225" s="1109">
        <v>41970</v>
      </c>
      <c r="E225" s="1125">
        <v>0</v>
      </c>
      <c r="F225" s="1154">
        <v>0</v>
      </c>
      <c r="G225" s="1577">
        <v>9090</v>
      </c>
      <c r="H225" s="1182">
        <v>32880</v>
      </c>
    </row>
    <row r="226" spans="2:14" s="3" customFormat="1" ht="10.5" customHeight="1">
      <c r="B226" s="1100" t="s">
        <v>211</v>
      </c>
      <c r="C226" s="1109">
        <v>44652</v>
      </c>
      <c r="D226" s="1109">
        <v>42636</v>
      </c>
      <c r="E226" s="1125">
        <v>2016</v>
      </c>
      <c r="F226" s="1154">
        <v>0</v>
      </c>
      <c r="G226" s="1577">
        <v>11312</v>
      </c>
      <c r="H226" s="1182">
        <v>33340</v>
      </c>
    </row>
    <row r="227" spans="2:14" s="3" customFormat="1" ht="10.5" customHeight="1">
      <c r="B227" s="1100" t="s">
        <v>332</v>
      </c>
      <c r="C227" s="1109">
        <v>138579</v>
      </c>
      <c r="D227" s="1109">
        <v>136779</v>
      </c>
      <c r="E227" s="1125">
        <v>1392</v>
      </c>
      <c r="F227" s="1154">
        <v>408</v>
      </c>
      <c r="G227" s="1577">
        <v>26524</v>
      </c>
      <c r="H227" s="1182">
        <v>112055</v>
      </c>
    </row>
    <row r="228" spans="2:14" s="3" customFormat="1" ht="10.5" customHeight="1" thickBot="1">
      <c r="B228" s="1100" t="s">
        <v>551</v>
      </c>
      <c r="C228" s="1109">
        <v>23658</v>
      </c>
      <c r="D228" s="1109">
        <v>23498</v>
      </c>
      <c r="E228" s="1125">
        <v>0</v>
      </c>
      <c r="F228" s="1154">
        <v>160</v>
      </c>
      <c r="G228" s="1577">
        <v>3120</v>
      </c>
      <c r="H228" s="1182">
        <v>20538</v>
      </c>
    </row>
    <row r="229" spans="2:14" s="3" customFormat="1" ht="12" thickBot="1">
      <c r="B229" s="1101" t="s">
        <v>653</v>
      </c>
      <c r="C229" s="1114">
        <v>248859</v>
      </c>
      <c r="D229" s="1114">
        <v>244883</v>
      </c>
      <c r="E229" s="1111">
        <v>3408</v>
      </c>
      <c r="F229" s="1192">
        <v>568</v>
      </c>
      <c r="G229" s="1111">
        <v>50046</v>
      </c>
      <c r="H229" s="1569">
        <v>198813</v>
      </c>
    </row>
    <row r="230" spans="2:14" s="3" customFormat="1" ht="10.5" customHeight="1">
      <c r="B230" s="1100" t="s">
        <v>603</v>
      </c>
      <c r="C230" s="1109">
        <v>53154</v>
      </c>
      <c r="D230" s="1109">
        <v>52174</v>
      </c>
      <c r="E230" s="1193">
        <v>0</v>
      </c>
      <c r="F230" s="1126">
        <v>980</v>
      </c>
      <c r="G230" s="1109">
        <v>8182</v>
      </c>
      <c r="H230" s="1126">
        <v>44972</v>
      </c>
    </row>
    <row r="231" spans="2:14" s="3" customFormat="1" ht="10.5" customHeight="1">
      <c r="B231" s="1100" t="s">
        <v>641</v>
      </c>
      <c r="C231" s="1109">
        <v>70767</v>
      </c>
      <c r="D231" s="1109">
        <v>70767</v>
      </c>
      <c r="E231" s="1193">
        <v>0</v>
      </c>
      <c r="F231" s="1126">
        <v>0</v>
      </c>
      <c r="G231" s="1109">
        <v>7424</v>
      </c>
      <c r="H231" s="1126">
        <v>63343</v>
      </c>
    </row>
    <row r="232" spans="2:14" s="3" customFormat="1" ht="10.5" customHeight="1">
      <c r="B232" s="1100" t="s">
        <v>654</v>
      </c>
      <c r="C232" s="1109">
        <v>99753</v>
      </c>
      <c r="D232" s="1109">
        <v>99753</v>
      </c>
      <c r="E232" s="1193">
        <v>0</v>
      </c>
      <c r="F232" s="1126">
        <v>0</v>
      </c>
      <c r="G232" s="1109">
        <v>11980</v>
      </c>
      <c r="H232" s="1126">
        <v>87773</v>
      </c>
    </row>
    <row r="233" spans="2:14" s="3" customFormat="1" ht="10.5" customHeight="1" thickBot="1">
      <c r="B233" s="1100" t="s">
        <v>655</v>
      </c>
      <c r="C233" s="1194">
        <v>53505</v>
      </c>
      <c r="D233" s="1109">
        <v>53211</v>
      </c>
      <c r="E233" s="1193">
        <v>0</v>
      </c>
      <c r="F233" s="1126">
        <v>294</v>
      </c>
      <c r="G233" s="1109">
        <v>6614</v>
      </c>
      <c r="H233" s="1126">
        <v>46891</v>
      </c>
    </row>
    <row r="234" spans="2:14" s="3" customFormat="1" ht="12" thickBot="1">
      <c r="B234" s="1101" t="s">
        <v>656</v>
      </c>
      <c r="C234" s="1111">
        <f t="shared" ref="C234:H234" si="6">SUM(C230:C233)</f>
        <v>277179</v>
      </c>
      <c r="D234" s="1579">
        <f t="shared" si="6"/>
        <v>275905</v>
      </c>
      <c r="E234" s="1579">
        <f t="shared" si="6"/>
        <v>0</v>
      </c>
      <c r="F234" s="1579">
        <f t="shared" si="6"/>
        <v>1274</v>
      </c>
      <c r="G234" s="1579">
        <f t="shared" si="6"/>
        <v>34200</v>
      </c>
      <c r="H234" s="1579">
        <f t="shared" si="6"/>
        <v>242979</v>
      </c>
    </row>
    <row r="235" spans="2:14" s="3" customFormat="1" ht="10.5" customHeight="1">
      <c r="B235" s="1554" t="s">
        <v>705</v>
      </c>
      <c r="C235" s="1566">
        <v>148131</v>
      </c>
      <c r="D235" s="1201">
        <v>148131</v>
      </c>
      <c r="E235" s="1575">
        <v>0</v>
      </c>
      <c r="F235" s="1581">
        <v>0</v>
      </c>
      <c r="G235" s="1201">
        <v>18772</v>
      </c>
      <c r="H235" s="1203">
        <v>129359</v>
      </c>
    </row>
    <row r="236" spans="2:14" s="3" customFormat="1" ht="10.5" customHeight="1">
      <c r="B236" s="1181" t="s">
        <v>723</v>
      </c>
      <c r="C236" s="1108">
        <v>281552</v>
      </c>
      <c r="D236" s="1109">
        <v>245992</v>
      </c>
      <c r="E236" s="1125">
        <v>14760</v>
      </c>
      <c r="F236" s="1182">
        <v>20800</v>
      </c>
      <c r="G236" s="1109">
        <v>21770</v>
      </c>
      <c r="H236" s="1126">
        <v>259782</v>
      </c>
    </row>
    <row r="237" spans="2:14" s="3" customFormat="1" ht="10.5" customHeight="1">
      <c r="B237" s="1181" t="s">
        <v>724</v>
      </c>
      <c r="C237" s="1108">
        <v>85591</v>
      </c>
      <c r="D237" s="1109">
        <v>55448</v>
      </c>
      <c r="E237" s="1125">
        <v>30143</v>
      </c>
      <c r="F237" s="1182">
        <v>0</v>
      </c>
      <c r="G237" s="1109">
        <v>36183</v>
      </c>
      <c r="H237" s="1126">
        <v>49408</v>
      </c>
      <c r="J237" s="23"/>
      <c r="K237" s="364"/>
      <c r="L237" s="23"/>
      <c r="M237" s="23"/>
      <c r="N237" s="440"/>
    </row>
    <row r="238" spans="2:14" s="3" customFormat="1" ht="10.5" customHeight="1" thickBot="1">
      <c r="B238" s="1181" t="s">
        <v>725</v>
      </c>
      <c r="C238" s="1108">
        <v>65841</v>
      </c>
      <c r="D238" s="1109">
        <v>31548</v>
      </c>
      <c r="E238" s="1125">
        <v>9333</v>
      </c>
      <c r="F238" s="1182">
        <v>24960</v>
      </c>
      <c r="G238" s="1109">
        <v>0</v>
      </c>
      <c r="H238" s="1126">
        <v>65841</v>
      </c>
      <c r="J238" s="1154"/>
      <c r="K238" s="1154"/>
      <c r="L238" s="1154"/>
      <c r="M238" s="364"/>
    </row>
    <row r="239" spans="2:14" s="3" customFormat="1" ht="10.5" customHeight="1" thickBot="1">
      <c r="B239" s="1553" t="s">
        <v>739</v>
      </c>
      <c r="C239" s="1579">
        <f t="shared" ref="C239:H239" si="7">SUM(C235:C238)</f>
        <v>581115</v>
      </c>
      <c r="D239" s="1579">
        <f t="shared" si="7"/>
        <v>481119</v>
      </c>
      <c r="E239" s="1579">
        <f t="shared" si="7"/>
        <v>54236</v>
      </c>
      <c r="F239" s="1579">
        <f t="shared" si="7"/>
        <v>45760</v>
      </c>
      <c r="G239" s="1579">
        <f t="shared" si="7"/>
        <v>76725</v>
      </c>
      <c r="H239" s="1579">
        <f t="shared" si="7"/>
        <v>504390</v>
      </c>
      <c r="J239" s="1154"/>
      <c r="K239" s="1154"/>
      <c r="L239" s="364"/>
      <c r="M239" s="23"/>
    </row>
    <row r="240" spans="2:14" s="3" customFormat="1" ht="10.5" customHeight="1">
      <c r="B240" s="1554" t="s">
        <v>746</v>
      </c>
      <c r="C240" s="1566">
        <v>35064</v>
      </c>
      <c r="D240" s="1201">
        <v>4424</v>
      </c>
      <c r="E240" s="1575">
        <v>30640</v>
      </c>
      <c r="F240" s="1581">
        <v>0</v>
      </c>
      <c r="G240" s="1201">
        <v>0</v>
      </c>
      <c r="H240" s="1203">
        <v>35064</v>
      </c>
      <c r="K240" s="440"/>
    </row>
    <row r="241" spans="1:12" s="3" customFormat="1" ht="10.5" customHeight="1">
      <c r="B241" s="1181" t="s">
        <v>747</v>
      </c>
      <c r="C241" s="1108">
        <v>172914</v>
      </c>
      <c r="D241" s="1109">
        <v>142568</v>
      </c>
      <c r="E241" s="1125">
        <v>30346</v>
      </c>
      <c r="F241" s="1182">
        <v>0</v>
      </c>
      <c r="G241" s="1109">
        <v>0</v>
      </c>
      <c r="H241" s="1126">
        <v>172914</v>
      </c>
      <c r="K241" s="440"/>
    </row>
    <row r="242" spans="1:12" s="3" customFormat="1" ht="13.5" customHeight="1">
      <c r="B242" s="1181" t="s">
        <v>748</v>
      </c>
      <c r="C242" s="1108">
        <v>143868</v>
      </c>
      <c r="D242" s="1109">
        <v>122576</v>
      </c>
      <c r="E242" s="1125">
        <v>20955</v>
      </c>
      <c r="F242" s="1182">
        <v>337</v>
      </c>
      <c r="G242" s="1109">
        <v>12614</v>
      </c>
      <c r="H242" s="1126">
        <v>131254</v>
      </c>
    </row>
    <row r="243" spans="1:12" s="3" customFormat="1" ht="13.5" customHeight="1" thickBot="1">
      <c r="B243" s="1181" t="s">
        <v>749</v>
      </c>
      <c r="C243" s="1108">
        <v>661065</v>
      </c>
      <c r="D243" s="1109">
        <v>622894</v>
      </c>
      <c r="E243" s="1125">
        <v>28010</v>
      </c>
      <c r="F243" s="1182">
        <v>10161</v>
      </c>
      <c r="G243" s="1109">
        <v>0</v>
      </c>
      <c r="H243" s="1126">
        <v>661065</v>
      </c>
    </row>
    <row r="244" spans="1:12" s="3" customFormat="1" ht="13.5" customHeight="1" thickBot="1">
      <c r="B244" s="1553" t="s">
        <v>803</v>
      </c>
      <c r="C244" s="1579">
        <f t="shared" ref="C244:H244" si="8">SUM(C240:C243)</f>
        <v>1012911</v>
      </c>
      <c r="D244" s="1579">
        <f t="shared" si="8"/>
        <v>892462</v>
      </c>
      <c r="E244" s="1579">
        <f t="shared" si="8"/>
        <v>109951</v>
      </c>
      <c r="F244" s="1579">
        <f t="shared" si="8"/>
        <v>10498</v>
      </c>
      <c r="G244" s="1579">
        <f t="shared" si="8"/>
        <v>12614</v>
      </c>
      <c r="H244" s="1579">
        <f t="shared" si="8"/>
        <v>1000297</v>
      </c>
    </row>
    <row r="245" spans="1:12" s="3" customFormat="1" ht="6.6" customHeight="1" thickBot="1">
      <c r="B245" s="2054"/>
      <c r="C245" s="2061"/>
      <c r="D245" s="2061"/>
      <c r="E245" s="2061"/>
      <c r="F245" s="2061"/>
      <c r="G245" s="2061"/>
      <c r="H245" s="2062"/>
    </row>
    <row r="246" spans="1:12" s="3" customFormat="1" ht="11.25">
      <c r="B246" s="1104" t="s">
        <v>354</v>
      </c>
      <c r="C246" s="1104"/>
      <c r="D246" s="1104"/>
      <c r="E246" s="4998" t="s">
        <v>677</v>
      </c>
      <c r="F246" s="4998"/>
      <c r="G246" s="1104"/>
      <c r="H246" s="1104"/>
    </row>
    <row r="247" spans="1:12" ht="13.5" thickBot="1"/>
    <row r="248" spans="1:12" ht="16.5" customHeight="1" thickBot="1">
      <c r="A248" s="211" t="s">
        <v>673</v>
      </c>
      <c r="B248" s="5005" t="s">
        <v>674</v>
      </c>
      <c r="C248" s="5006"/>
      <c r="D248" s="5006"/>
      <c r="E248" s="5006"/>
      <c r="F248" s="5006"/>
      <c r="G248" s="5006"/>
      <c r="H248" s="5007"/>
      <c r="I248" s="6"/>
      <c r="J248" s="6"/>
      <c r="K248" s="4"/>
      <c r="L248" s="4"/>
    </row>
    <row r="249" spans="1:12" s="1115" customFormat="1" ht="14.25" customHeight="1">
      <c r="B249" s="1160" t="s">
        <v>461</v>
      </c>
      <c r="C249" s="1161" t="s">
        <v>99</v>
      </c>
      <c r="D249" s="5008" t="s">
        <v>349</v>
      </c>
      <c r="E249" s="5009"/>
      <c r="F249" s="5009"/>
      <c r="G249" s="5009"/>
      <c r="H249" s="5010"/>
      <c r="I249" s="1254"/>
      <c r="J249" s="1260"/>
      <c r="K249" s="1260"/>
      <c r="L249" s="1159"/>
    </row>
    <row r="250" spans="1:12" s="1115" customFormat="1" ht="27" customHeight="1" thickBot="1">
      <c r="B250" s="1165"/>
      <c r="C250" s="1166" t="s">
        <v>671</v>
      </c>
      <c r="D250" s="1215" t="s">
        <v>350</v>
      </c>
      <c r="E250" s="1216" t="s">
        <v>351</v>
      </c>
      <c r="F250" s="1217" t="s">
        <v>663</v>
      </c>
      <c r="G250" s="1218" t="s">
        <v>675</v>
      </c>
      <c r="H250" s="1259" t="s">
        <v>676</v>
      </c>
      <c r="I250" s="1254"/>
      <c r="J250" s="1254"/>
      <c r="K250" s="1255"/>
      <c r="L250" s="1159"/>
    </row>
    <row r="251" spans="1:12" ht="10.5" customHeight="1">
      <c r="B251" s="1094" t="s">
        <v>416</v>
      </c>
      <c r="C251" s="1097">
        <v>1805</v>
      </c>
      <c r="D251" s="1097"/>
      <c r="E251" s="1207"/>
      <c r="F251" s="1207"/>
      <c r="G251" s="1207"/>
      <c r="H251" s="1208">
        <v>1805</v>
      </c>
      <c r="I251" s="1177"/>
      <c r="J251" s="1256"/>
      <c r="K251" s="1257"/>
      <c r="L251" s="161"/>
    </row>
    <row r="252" spans="1:12" ht="10.5" customHeight="1">
      <c r="B252" s="1095" t="s">
        <v>211</v>
      </c>
      <c r="C252" s="1097">
        <v>8061</v>
      </c>
      <c r="D252" s="1097"/>
      <c r="E252" s="1207"/>
      <c r="F252" s="1207"/>
      <c r="G252" s="1207"/>
      <c r="H252" s="1208">
        <v>8061</v>
      </c>
      <c r="I252" s="1177"/>
      <c r="J252" s="1256"/>
      <c r="K252" s="1257"/>
      <c r="L252" s="161"/>
    </row>
    <row r="253" spans="1:12" ht="10.5" customHeight="1">
      <c r="B253" s="1095" t="s">
        <v>332</v>
      </c>
      <c r="C253" s="1097">
        <v>19958</v>
      </c>
      <c r="D253" s="1097">
        <v>1845</v>
      </c>
      <c r="E253" s="1172">
        <v>2608</v>
      </c>
      <c r="F253" s="1117">
        <v>501</v>
      </c>
      <c r="G253" s="1210">
        <v>7150</v>
      </c>
      <c r="H253" s="1118">
        <v>7854</v>
      </c>
      <c r="I253" s="1177"/>
      <c r="J253" s="1258"/>
      <c r="K253" s="1258"/>
      <c r="L253" s="161"/>
    </row>
    <row r="254" spans="1:12" ht="10.5" customHeight="1" thickBot="1">
      <c r="B254" s="1121" t="s">
        <v>551</v>
      </c>
      <c r="C254" s="1173">
        <v>30898</v>
      </c>
      <c r="D254" s="1173">
        <v>3585</v>
      </c>
      <c r="E254" s="1174">
        <v>23749</v>
      </c>
      <c r="F254" s="1178">
        <v>2103</v>
      </c>
      <c r="G254" s="1211">
        <v>1461</v>
      </c>
      <c r="H254" s="1212">
        <v>0</v>
      </c>
      <c r="I254" s="1177"/>
      <c r="J254" s="1177"/>
      <c r="K254" s="1258"/>
      <c r="L254" s="161"/>
    </row>
    <row r="255" spans="1:12" ht="13.5" thickBot="1">
      <c r="B255" s="1096" t="s">
        <v>653</v>
      </c>
      <c r="C255" s="1175">
        <v>60722</v>
      </c>
      <c r="D255" s="1175">
        <v>5430</v>
      </c>
      <c r="E255" s="1179">
        <v>26357</v>
      </c>
      <c r="F255" s="1180">
        <v>2604</v>
      </c>
      <c r="G255" s="1213">
        <v>8611</v>
      </c>
      <c r="H255" s="1214">
        <v>17720</v>
      </c>
      <c r="I255" s="1176"/>
      <c r="J255" s="1176"/>
      <c r="K255" s="1176"/>
      <c r="L255" s="161"/>
    </row>
    <row r="256" spans="1:12" ht="10.5" customHeight="1">
      <c r="B256" s="1095" t="s">
        <v>603</v>
      </c>
      <c r="C256" s="1097">
        <v>69867</v>
      </c>
      <c r="D256" s="1097">
        <v>11496</v>
      </c>
      <c r="E256" s="1219">
        <v>12089</v>
      </c>
      <c r="F256" s="1219">
        <v>13694</v>
      </c>
      <c r="G256" s="1219">
        <v>32588</v>
      </c>
      <c r="H256" s="1220"/>
      <c r="I256" s="1177"/>
      <c r="J256" s="1258"/>
      <c r="K256" s="1257"/>
      <c r="L256" s="161"/>
    </row>
    <row r="257" spans="2:16" ht="10.5" customHeight="1">
      <c r="B257" s="1095" t="s">
        <v>641</v>
      </c>
      <c r="C257" s="1097">
        <v>84000</v>
      </c>
      <c r="D257" s="1097">
        <v>6345</v>
      </c>
      <c r="E257" s="1219">
        <v>19181</v>
      </c>
      <c r="F257" s="1219">
        <v>28754</v>
      </c>
      <c r="G257" s="1219">
        <v>29720</v>
      </c>
      <c r="H257" s="1220"/>
      <c r="I257" s="1177"/>
      <c r="J257" s="1258"/>
      <c r="K257" s="1257"/>
      <c r="L257" s="161"/>
    </row>
    <row r="258" spans="2:16" ht="10.5" customHeight="1">
      <c r="B258" s="1095" t="s">
        <v>654</v>
      </c>
      <c r="C258" s="1097">
        <v>188159</v>
      </c>
      <c r="D258" s="1097">
        <v>139808</v>
      </c>
      <c r="E258" s="1172">
        <v>10210</v>
      </c>
      <c r="F258" s="1172">
        <v>18723</v>
      </c>
      <c r="G258" s="1117">
        <v>19418</v>
      </c>
      <c r="H258" s="1208"/>
      <c r="I258" s="1177"/>
      <c r="J258" s="1258"/>
      <c r="K258" s="1257"/>
      <c r="L258" s="161"/>
    </row>
    <row r="259" spans="2:16" ht="10.5" customHeight="1" thickBot="1">
      <c r="B259" s="1095" t="s">
        <v>655</v>
      </c>
      <c r="C259" s="1097">
        <v>102583</v>
      </c>
      <c r="D259" s="1097">
        <v>76230</v>
      </c>
      <c r="E259" s="1172">
        <v>3688</v>
      </c>
      <c r="F259" s="1172">
        <v>9359</v>
      </c>
      <c r="G259" s="1221">
        <v>13306</v>
      </c>
      <c r="H259" s="1222"/>
      <c r="I259" s="1177"/>
      <c r="J259" s="1177"/>
      <c r="K259" s="1258"/>
      <c r="L259" s="161"/>
    </row>
    <row r="260" spans="2:16" ht="13.5" thickBot="1">
      <c r="B260" s="1583" t="s">
        <v>656</v>
      </c>
      <c r="C260" s="1584">
        <f t="shared" ref="C260:H260" si="9">SUM(C256:C259)</f>
        <v>444609</v>
      </c>
      <c r="D260" s="1585">
        <f t="shared" si="9"/>
        <v>233879</v>
      </c>
      <c r="E260" s="1586">
        <f t="shared" si="9"/>
        <v>45168</v>
      </c>
      <c r="F260" s="1586">
        <f t="shared" si="9"/>
        <v>70530</v>
      </c>
      <c r="G260" s="1586">
        <f t="shared" si="9"/>
        <v>95032</v>
      </c>
      <c r="H260" s="1587">
        <f t="shared" si="9"/>
        <v>0</v>
      </c>
      <c r="I260" s="1177"/>
      <c r="J260" s="1177"/>
      <c r="K260" s="1177"/>
      <c r="L260" s="161"/>
    </row>
    <row r="261" spans="2:16" ht="10.5" customHeight="1">
      <c r="B261" s="1588" t="s">
        <v>719</v>
      </c>
      <c r="C261" s="1590">
        <v>119354</v>
      </c>
      <c r="D261" s="1592">
        <v>59172</v>
      </c>
      <c r="E261" s="1593">
        <v>10507</v>
      </c>
      <c r="F261" s="1593">
        <v>29740</v>
      </c>
      <c r="G261" s="1593">
        <v>19935</v>
      </c>
      <c r="H261" s="1594">
        <v>0</v>
      </c>
      <c r="I261" s="1177"/>
      <c r="J261" s="1177"/>
      <c r="K261" s="1177"/>
      <c r="L261" s="161"/>
    </row>
    <row r="262" spans="2:16" ht="10.5" customHeight="1">
      <c r="B262" s="1589" t="s">
        <v>723</v>
      </c>
      <c r="C262" s="1591">
        <v>114915</v>
      </c>
      <c r="D262" s="1595">
        <v>53956</v>
      </c>
      <c r="E262" s="1117">
        <v>12638</v>
      </c>
      <c r="F262" s="1117">
        <v>26470</v>
      </c>
      <c r="G262" s="1117">
        <v>21851</v>
      </c>
      <c r="H262" s="1208">
        <v>0</v>
      </c>
      <c r="I262" s="1177"/>
      <c r="J262" s="1177"/>
      <c r="K262" s="1177"/>
      <c r="L262" s="161"/>
    </row>
    <row r="263" spans="2:16" ht="10.5" customHeight="1">
      <c r="B263" s="1589" t="s">
        <v>724</v>
      </c>
      <c r="C263" s="1591">
        <v>177997</v>
      </c>
      <c r="D263" s="1595">
        <v>145008</v>
      </c>
      <c r="E263" s="1117">
        <v>2200</v>
      </c>
      <c r="F263" s="1117">
        <v>12579</v>
      </c>
      <c r="G263" s="1117">
        <v>18210</v>
      </c>
      <c r="H263" s="1208">
        <v>0</v>
      </c>
      <c r="I263" s="1177"/>
      <c r="J263" s="1177"/>
      <c r="K263" s="1177"/>
      <c r="L263" s="161"/>
    </row>
    <row r="264" spans="2:16" ht="10.5" customHeight="1" thickBot="1">
      <c r="B264" s="1589" t="s">
        <v>725</v>
      </c>
      <c r="C264" s="1591">
        <v>14192</v>
      </c>
      <c r="D264" s="1595">
        <v>0</v>
      </c>
      <c r="E264" s="1117">
        <v>264</v>
      </c>
      <c r="F264" s="1117">
        <v>6256</v>
      </c>
      <c r="G264" s="1117">
        <v>7672</v>
      </c>
      <c r="H264" s="1208">
        <v>0</v>
      </c>
      <c r="I264" s="1177"/>
      <c r="J264" s="1177"/>
      <c r="K264" s="1177"/>
      <c r="L264" s="161"/>
    </row>
    <row r="265" spans="2:16" ht="10.5" customHeight="1" thickBot="1">
      <c r="B265" s="1583" t="s">
        <v>739</v>
      </c>
      <c r="C265" s="1584">
        <f t="shared" ref="C265:H265" si="10">SUM(C261:C264)</f>
        <v>426458</v>
      </c>
      <c r="D265" s="1585">
        <f t="shared" si="10"/>
        <v>258136</v>
      </c>
      <c r="E265" s="1586">
        <f t="shared" si="10"/>
        <v>25609</v>
      </c>
      <c r="F265" s="1586">
        <f t="shared" si="10"/>
        <v>75045</v>
      </c>
      <c r="G265" s="1586">
        <f t="shared" si="10"/>
        <v>67668</v>
      </c>
      <c r="H265" s="1587">
        <f t="shared" si="10"/>
        <v>0</v>
      </c>
      <c r="I265" s="1177"/>
      <c r="J265" s="1177"/>
      <c r="K265" s="1177"/>
      <c r="L265" s="161"/>
    </row>
    <row r="266" spans="2:16" ht="10.5" customHeight="1">
      <c r="B266" s="1588" t="s">
        <v>746</v>
      </c>
      <c r="C266" s="1590">
        <v>390445</v>
      </c>
      <c r="D266" s="1592">
        <v>323908</v>
      </c>
      <c r="E266" s="1593">
        <v>5782</v>
      </c>
      <c r="F266" s="1593">
        <v>11075</v>
      </c>
      <c r="G266" s="1593">
        <v>49680</v>
      </c>
      <c r="H266" s="1594">
        <v>0</v>
      </c>
      <c r="I266" s="1177"/>
      <c r="J266" s="1177"/>
      <c r="K266" s="1177"/>
      <c r="L266" s="161"/>
    </row>
    <row r="267" spans="2:16" ht="10.5" customHeight="1">
      <c r="B267" s="1589" t="s">
        <v>747</v>
      </c>
      <c r="C267" s="1591">
        <v>125777</v>
      </c>
      <c r="D267" s="1595">
        <v>10810</v>
      </c>
      <c r="E267" s="1117">
        <v>21781</v>
      </c>
      <c r="F267" s="1117">
        <v>59901</v>
      </c>
      <c r="G267" s="1117">
        <v>33285</v>
      </c>
      <c r="H267" s="1208">
        <v>0</v>
      </c>
      <c r="I267" s="1177"/>
      <c r="J267" s="1177"/>
      <c r="K267" s="1177"/>
      <c r="L267" s="161"/>
    </row>
    <row r="268" spans="2:16" ht="12" customHeight="1">
      <c r="B268" s="1589" t="s">
        <v>748</v>
      </c>
      <c r="C268" s="1591">
        <v>39383</v>
      </c>
      <c r="D268" s="1595">
        <v>16000</v>
      </c>
      <c r="E268" s="1117">
        <v>3640</v>
      </c>
      <c r="F268" s="1117">
        <v>13643</v>
      </c>
      <c r="G268" s="1117">
        <v>6100</v>
      </c>
      <c r="H268" s="1208">
        <v>0</v>
      </c>
      <c r="I268" s="1177"/>
      <c r="J268" s="1177"/>
      <c r="K268" s="1177"/>
      <c r="L268" s="161"/>
    </row>
    <row r="269" spans="2:16" ht="12" customHeight="1" thickBot="1">
      <c r="B269" s="1589" t="s">
        <v>749</v>
      </c>
      <c r="C269" s="1591">
        <v>50625</v>
      </c>
      <c r="D269" s="1595">
        <v>0</v>
      </c>
      <c r="E269" s="1117">
        <v>500</v>
      </c>
      <c r="F269" s="1117">
        <v>34060</v>
      </c>
      <c r="G269" s="1117">
        <v>16065</v>
      </c>
      <c r="H269" s="1208">
        <v>0</v>
      </c>
      <c r="I269" s="1177"/>
      <c r="J269" s="1177"/>
      <c r="K269" s="1177"/>
      <c r="L269" s="161"/>
    </row>
    <row r="270" spans="2:16" ht="12" customHeight="1" thickBot="1">
      <c r="B270" s="1583" t="s">
        <v>803</v>
      </c>
      <c r="C270" s="1584">
        <f t="shared" ref="C270:H270" si="11">SUM(C266:C269)</f>
        <v>606230</v>
      </c>
      <c r="D270" s="1585">
        <f t="shared" si="11"/>
        <v>350718</v>
      </c>
      <c r="E270" s="1586">
        <f t="shared" si="11"/>
        <v>31703</v>
      </c>
      <c r="F270" s="1586">
        <f t="shared" si="11"/>
        <v>118679</v>
      </c>
      <c r="G270" s="1586">
        <f t="shared" si="11"/>
        <v>105130</v>
      </c>
      <c r="H270" s="1587">
        <f t="shared" si="11"/>
        <v>0</v>
      </c>
      <c r="I270" s="1177"/>
      <c r="J270" s="1177"/>
      <c r="K270" s="1177"/>
      <c r="L270" s="161"/>
    </row>
    <row r="271" spans="2:16" ht="5.45" customHeight="1" thickBot="1">
      <c r="B271" s="2063"/>
      <c r="C271" s="2064"/>
      <c r="D271" s="2064"/>
      <c r="E271" s="2064"/>
      <c r="F271" s="2064"/>
      <c r="G271" s="2064"/>
      <c r="H271" s="2065"/>
      <c r="I271" s="1177"/>
      <c r="J271" s="1177"/>
      <c r="K271" s="1177"/>
      <c r="L271" s="161"/>
    </row>
    <row r="272" spans="2:16">
      <c r="B272" s="1104" t="s">
        <v>354</v>
      </c>
      <c r="C272" s="1104"/>
      <c r="D272" s="1104"/>
      <c r="E272" s="4998" t="s">
        <v>677</v>
      </c>
      <c r="F272" s="4998"/>
      <c r="G272" s="1115"/>
      <c r="H272" s="1115"/>
      <c r="I272" s="1151"/>
      <c r="J272" s="1151"/>
      <c r="K272" s="1945"/>
      <c r="L272" s="1945"/>
      <c r="M272" s="1945"/>
      <c r="N272" s="1945"/>
      <c r="O272" s="1945"/>
      <c r="P272" s="1945"/>
    </row>
    <row r="273" spans="2:17" ht="6.75" customHeight="1" thickBot="1">
      <c r="G273" s="23"/>
      <c r="H273" s="23"/>
      <c r="I273" s="161"/>
      <c r="J273" s="161"/>
      <c r="K273" s="161"/>
      <c r="L273" s="161"/>
    </row>
    <row r="274" spans="2:17" ht="15" customHeight="1" thickBot="1">
      <c r="B274" s="5013" t="s">
        <v>674</v>
      </c>
      <c r="C274" s="4477"/>
      <c r="D274" s="4477"/>
      <c r="E274" s="4477"/>
      <c r="F274" s="4477"/>
      <c r="G274" s="4475"/>
      <c r="H274" s="1250"/>
    </row>
    <row r="275" spans="2:17" ht="15" customHeight="1" thickBot="1">
      <c r="B275" s="1251"/>
      <c r="C275" s="1523" t="s">
        <v>671</v>
      </c>
      <c r="D275" s="1252" t="s">
        <v>352</v>
      </c>
      <c r="E275" s="1253" t="s">
        <v>353</v>
      </c>
      <c r="F275" s="5064" t="s">
        <v>679</v>
      </c>
      <c r="G275" s="4472"/>
      <c r="H275" s="23"/>
    </row>
    <row r="276" spans="2:17" ht="10.5" customHeight="1">
      <c r="B276" s="1094" t="s">
        <v>416</v>
      </c>
      <c r="C276" s="1097">
        <v>1805</v>
      </c>
      <c r="D276" s="1097"/>
      <c r="E276" s="1209"/>
      <c r="F276" s="5059">
        <v>1805</v>
      </c>
      <c r="G276" s="4498"/>
    </row>
    <row r="277" spans="2:17" ht="10.5" customHeight="1">
      <c r="B277" s="1095" t="s">
        <v>211</v>
      </c>
      <c r="C277" s="1097">
        <v>8061</v>
      </c>
      <c r="D277" s="1097"/>
      <c r="E277" s="1207"/>
      <c r="F277" s="5059">
        <v>8061</v>
      </c>
      <c r="G277" s="4498"/>
      <c r="J277" s="440"/>
    </row>
    <row r="278" spans="2:17" ht="10.5" customHeight="1">
      <c r="B278" s="1095" t="s">
        <v>332</v>
      </c>
      <c r="C278" s="1097">
        <v>19958</v>
      </c>
      <c r="D278" s="1097">
        <v>418</v>
      </c>
      <c r="E278" s="1525">
        <v>4536</v>
      </c>
      <c r="F278" s="5060">
        <v>15004</v>
      </c>
      <c r="G278" s="4498"/>
    </row>
    <row r="279" spans="2:17" ht="10.5" customHeight="1" thickBot="1">
      <c r="B279" s="1121" t="s">
        <v>551</v>
      </c>
      <c r="C279" s="1173">
        <v>30898</v>
      </c>
      <c r="D279" s="1173">
        <v>1286</v>
      </c>
      <c r="E279" s="1178">
        <v>29612</v>
      </c>
      <c r="F279" s="5060">
        <v>0</v>
      </c>
      <c r="G279" s="4498"/>
    </row>
    <row r="280" spans="2:17" ht="13.5" thickBot="1">
      <c r="B280" s="1096" t="s">
        <v>653</v>
      </c>
      <c r="C280" s="1175">
        <v>60722</v>
      </c>
      <c r="D280" s="1175">
        <v>1704</v>
      </c>
      <c r="E280" s="1524">
        <v>34148</v>
      </c>
      <c r="F280" s="5057">
        <v>24870</v>
      </c>
      <c r="G280" s="4472"/>
    </row>
    <row r="281" spans="2:17" ht="10.5" customHeight="1">
      <c r="B281" s="1095" t="s">
        <v>603</v>
      </c>
      <c r="C281" s="1097">
        <v>69867</v>
      </c>
      <c r="D281" s="1097">
        <v>5925</v>
      </c>
      <c r="E281" s="1219">
        <v>63942</v>
      </c>
      <c r="F281" s="5058"/>
      <c r="G281" s="4994"/>
    </row>
    <row r="282" spans="2:17" ht="10.5" customHeight="1">
      <c r="B282" s="1095" t="s">
        <v>641</v>
      </c>
      <c r="C282" s="1097">
        <v>84000</v>
      </c>
      <c r="D282" s="1097">
        <v>13864</v>
      </c>
      <c r="E282" s="1219">
        <v>70136</v>
      </c>
      <c r="F282" s="5058"/>
      <c r="G282" s="4994"/>
    </row>
    <row r="283" spans="2:17" ht="10.5" customHeight="1">
      <c r="B283" s="1095" t="s">
        <v>654</v>
      </c>
      <c r="C283" s="1097">
        <v>188159</v>
      </c>
      <c r="D283" s="1097">
        <v>4940</v>
      </c>
      <c r="E283" s="1525">
        <v>183219</v>
      </c>
      <c r="F283" s="5058"/>
      <c r="G283" s="4994"/>
    </row>
    <row r="284" spans="2:17" ht="10.5" customHeight="1" thickBot="1">
      <c r="B284" s="1095" t="s">
        <v>655</v>
      </c>
      <c r="C284" s="1097">
        <v>102583</v>
      </c>
      <c r="D284" s="1097">
        <v>37887</v>
      </c>
      <c r="E284" s="1172">
        <v>64696</v>
      </c>
      <c r="F284" s="5058"/>
      <c r="G284" s="4994"/>
    </row>
    <row r="285" spans="2:17" ht="13.5" thickBot="1">
      <c r="B285" s="1598" t="s">
        <v>656</v>
      </c>
      <c r="C285" s="1597">
        <f>SUM(C281:C284)</f>
        <v>444609</v>
      </c>
      <c r="D285" s="1599">
        <f>SUM(D281:D284)</f>
        <v>62616</v>
      </c>
      <c r="E285" s="1223">
        <f>SUM(E281:E284)</f>
        <v>381993</v>
      </c>
      <c r="F285" s="4995">
        <f>SUM(F281:F284)</f>
        <v>0</v>
      </c>
      <c r="G285" s="4996"/>
    </row>
    <row r="286" spans="2:17" ht="10.5" customHeight="1">
      <c r="B286" s="1582" t="s">
        <v>719</v>
      </c>
      <c r="C286" s="1591">
        <v>119354</v>
      </c>
      <c r="D286" s="1177">
        <v>13267</v>
      </c>
      <c r="E286" s="1596">
        <v>106087</v>
      </c>
      <c r="F286" s="4991">
        <v>0</v>
      </c>
      <c r="G286" s="4992"/>
    </row>
    <row r="287" spans="2:17" ht="10.5" customHeight="1">
      <c r="B287" s="1582" t="s">
        <v>723</v>
      </c>
      <c r="C287" s="1591">
        <v>114915</v>
      </c>
      <c r="D287" s="1177">
        <v>8148</v>
      </c>
      <c r="E287" s="1596">
        <v>106767</v>
      </c>
      <c r="F287" s="4991">
        <v>0</v>
      </c>
      <c r="G287" s="4992"/>
    </row>
    <row r="288" spans="2:17" ht="10.5" customHeight="1">
      <c r="B288" s="1582" t="s">
        <v>724</v>
      </c>
      <c r="C288" s="1591">
        <v>177997</v>
      </c>
      <c r="D288" s="1177">
        <v>4728</v>
      </c>
      <c r="E288" s="1596">
        <v>173269</v>
      </c>
      <c r="F288" s="5056">
        <v>0</v>
      </c>
      <c r="G288" s="5002"/>
      <c r="M288" s="3"/>
      <c r="N288" s="3"/>
      <c r="O288" s="3"/>
      <c r="P288" s="3"/>
      <c r="Q288" s="3"/>
    </row>
    <row r="289" spans="2:9" ht="10.5" customHeight="1" thickBot="1">
      <c r="B289" s="1582" t="s">
        <v>725</v>
      </c>
      <c r="C289" s="1591">
        <v>14192</v>
      </c>
      <c r="D289" s="1177">
        <v>0</v>
      </c>
      <c r="E289" s="1596">
        <v>14192</v>
      </c>
      <c r="F289" s="5055">
        <v>0</v>
      </c>
      <c r="G289" s="5004"/>
    </row>
    <row r="290" spans="2:9" ht="12.75" customHeight="1">
      <c r="B290" s="1941" t="s">
        <v>739</v>
      </c>
      <c r="C290" s="1947">
        <f>SUM(C286:C289)</f>
        <v>426458</v>
      </c>
      <c r="D290" s="1948">
        <f>SUM(D286:D289)</f>
        <v>26143</v>
      </c>
      <c r="E290" s="1586">
        <f>SUM(E286:E289)</f>
        <v>400315</v>
      </c>
      <c r="F290" s="4999">
        <f>SUM(F286:F289)</f>
        <v>0</v>
      </c>
      <c r="G290" s="5000"/>
    </row>
    <row r="291" spans="2:9" ht="12.75" customHeight="1">
      <c r="B291" s="1582" t="s">
        <v>746</v>
      </c>
      <c r="C291" s="1591">
        <v>390445</v>
      </c>
      <c r="D291" s="1177">
        <v>0</v>
      </c>
      <c r="E291" s="1596">
        <v>390445</v>
      </c>
      <c r="F291" s="4991">
        <v>0</v>
      </c>
      <c r="G291" s="4992"/>
      <c r="I291" s="1177"/>
    </row>
    <row r="292" spans="2:9" ht="12.75" customHeight="1">
      <c r="B292" s="1582" t="s">
        <v>747</v>
      </c>
      <c r="C292" s="1591">
        <v>125777</v>
      </c>
      <c r="D292" s="1177">
        <v>0</v>
      </c>
      <c r="E292" s="1596">
        <v>125777</v>
      </c>
      <c r="F292" s="4991">
        <v>0</v>
      </c>
      <c r="G292" s="4992"/>
      <c r="I292" s="1177"/>
    </row>
    <row r="293" spans="2:9" ht="12.75" customHeight="1">
      <c r="B293" s="1582" t="s">
        <v>748</v>
      </c>
      <c r="C293" s="1591">
        <v>39383</v>
      </c>
      <c r="D293" s="1177">
        <v>0</v>
      </c>
      <c r="E293" s="1596">
        <v>39383</v>
      </c>
      <c r="F293" s="5056">
        <v>0</v>
      </c>
      <c r="G293" s="5002"/>
      <c r="I293" s="1946"/>
    </row>
    <row r="294" spans="2:9" ht="13.5" thickBot="1">
      <c r="B294" s="1582" t="s">
        <v>749</v>
      </c>
      <c r="C294" s="1591">
        <v>50625</v>
      </c>
      <c r="D294" s="1177">
        <v>0</v>
      </c>
      <c r="E294" s="1596">
        <v>50625</v>
      </c>
      <c r="F294" s="5055">
        <v>0</v>
      </c>
      <c r="G294" s="5004"/>
      <c r="I294" s="364"/>
    </row>
    <row r="295" spans="2:9" ht="13.5" thickBot="1">
      <c r="B295" s="1941" t="s">
        <v>803</v>
      </c>
      <c r="C295" s="1947">
        <f>SUM(C291:C294)</f>
        <v>606230</v>
      </c>
      <c r="D295" s="1948">
        <f>SUM(D291:D294)</f>
        <v>0</v>
      </c>
      <c r="E295" s="1586">
        <f>SUM(E291:E294)</f>
        <v>606230</v>
      </c>
      <c r="F295" s="4999">
        <f>SUM(F291:F294)</f>
        <v>0</v>
      </c>
      <c r="G295" s="5000"/>
      <c r="I295" s="23"/>
    </row>
    <row r="296" spans="2:9" ht="4.9000000000000004" customHeight="1" thickBot="1">
      <c r="B296" s="2016"/>
      <c r="C296" s="2017"/>
      <c r="D296" s="2066"/>
      <c r="E296" s="2017"/>
      <c r="F296" s="2017"/>
      <c r="G296" s="2018"/>
    </row>
    <row r="297" spans="2:9">
      <c r="B297" s="1104" t="s">
        <v>354</v>
      </c>
      <c r="C297" s="1104"/>
      <c r="D297" s="1104"/>
      <c r="E297" s="4998" t="s">
        <v>677</v>
      </c>
      <c r="F297" s="4998"/>
    </row>
  </sheetData>
  <mergeCells count="50">
    <mergeCell ref="F294:G294"/>
    <mergeCell ref="F295:G295"/>
    <mergeCell ref="E297:F297"/>
    <mergeCell ref="F292:G292"/>
    <mergeCell ref="F291:G291"/>
    <mergeCell ref="F293:G293"/>
    <mergeCell ref="B207:H207"/>
    <mergeCell ref="F284:G284"/>
    <mergeCell ref="F282:G282"/>
    <mergeCell ref="G208:H208"/>
    <mergeCell ref="F281:G281"/>
    <mergeCell ref="F275:G275"/>
    <mergeCell ref="B274:G274"/>
    <mergeCell ref="E246:F246"/>
    <mergeCell ref="I112:K112"/>
    <mergeCell ref="D70:H70"/>
    <mergeCell ref="D112:F112"/>
    <mergeCell ref="B153:H153"/>
    <mergeCell ref="D113:D114"/>
    <mergeCell ref="I70:K70"/>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2:R49"/>
  <sheetViews>
    <sheetView topLeftCell="B1" zoomScale="125" zoomScaleNormal="125" workbookViewId="0">
      <selection activeCell="O24" sqref="O24"/>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4" width="10.42578125" style="3280" bestFit="1" customWidth="1"/>
    <col min="15" max="16" width="8.85546875" style="3280"/>
  </cols>
  <sheetData>
    <row r="2" spans="1:17">
      <c r="A2" s="211" t="s">
        <v>890</v>
      </c>
      <c r="B2" s="3123" t="s">
        <v>66</v>
      </c>
      <c r="C2" s="3124"/>
      <c r="D2" s="3124"/>
      <c r="E2" s="3124"/>
      <c r="F2" s="3124"/>
      <c r="G2" s="3124"/>
      <c r="H2" s="3124"/>
      <c r="I2" s="3125"/>
      <c r="M2" s="1832"/>
      <c r="O2" s="3280" t="s">
        <v>999</v>
      </c>
      <c r="P2" s="3280" t="s">
        <v>704</v>
      </c>
      <c r="Q2" s="1832"/>
    </row>
    <row r="3" spans="1:17" ht="13.5" thickBot="1">
      <c r="B3" s="145" t="s">
        <v>99</v>
      </c>
      <c r="M3" s="1832"/>
      <c r="N3" s="3281" t="s">
        <v>361</v>
      </c>
      <c r="O3" s="3282">
        <v>1625.653</v>
      </c>
      <c r="P3" s="3282">
        <v>2466.1999999999998</v>
      </c>
      <c r="Q3" s="1832"/>
    </row>
    <row r="4" spans="1:17">
      <c r="B4" s="382" t="s">
        <v>355</v>
      </c>
      <c r="C4" s="383" t="s">
        <v>356</v>
      </c>
      <c r="D4" s="384"/>
      <c r="E4" s="380" t="s">
        <v>357</v>
      </c>
      <c r="F4" s="3275"/>
      <c r="G4" s="3271" t="s">
        <v>996</v>
      </c>
      <c r="H4" s="3278"/>
      <c r="M4" s="1832"/>
      <c r="N4" s="3281" t="s">
        <v>362</v>
      </c>
      <c r="O4" s="3283">
        <v>1719.3620000000001</v>
      </c>
      <c r="P4" s="3283">
        <v>2654.6329999999998</v>
      </c>
      <c r="Q4" s="1832"/>
    </row>
    <row r="5" spans="1:17">
      <c r="B5" s="385" t="s">
        <v>358</v>
      </c>
      <c r="C5" s="3126" t="s">
        <v>359</v>
      </c>
      <c r="D5" s="3126" t="s">
        <v>360</v>
      </c>
      <c r="E5" s="3126" t="s">
        <v>359</v>
      </c>
      <c r="F5" s="3126" t="s">
        <v>360</v>
      </c>
      <c r="G5" s="3272" t="s">
        <v>359</v>
      </c>
      <c r="H5" s="381" t="s">
        <v>360</v>
      </c>
      <c r="M5" s="1832"/>
      <c r="N5" s="3281" t="s">
        <v>363</v>
      </c>
      <c r="O5" s="3283">
        <v>1892.154</v>
      </c>
      <c r="P5" s="3283">
        <v>2753.875</v>
      </c>
      <c r="Q5" s="1832"/>
    </row>
    <row r="6" spans="1:17">
      <c r="B6" s="3127" t="s">
        <v>361</v>
      </c>
      <c r="C6" s="3128">
        <v>1625.653</v>
      </c>
      <c r="D6" s="3129">
        <v>100</v>
      </c>
      <c r="E6" s="3130">
        <v>2466.1999999999998</v>
      </c>
      <c r="F6" s="3276">
        <v>100</v>
      </c>
      <c r="G6" s="3268" t="s">
        <v>976</v>
      </c>
      <c r="H6" s="3279">
        <v>0</v>
      </c>
      <c r="M6" s="1832"/>
      <c r="N6" s="3281" t="s">
        <v>364</v>
      </c>
      <c r="O6" s="3283">
        <v>2045.9760000000001</v>
      </c>
      <c r="P6" s="3283">
        <v>2790.99</v>
      </c>
      <c r="Q6" s="1832"/>
    </row>
    <row r="7" spans="1:17">
      <c r="B7" s="3131" t="s">
        <v>362</v>
      </c>
      <c r="C7" s="3264">
        <v>1719.3620000000001</v>
      </c>
      <c r="D7" s="3265">
        <f t="shared" ref="D7:D22" si="0">SUM(C7/C$6)*100</f>
        <v>105.76439129383701</v>
      </c>
      <c r="E7" s="3265">
        <v>2654.6329999999998</v>
      </c>
      <c r="F7" s="3277">
        <f t="shared" ref="F7:F12" si="1">SUM(E7/E$6)*100</f>
        <v>107.64062119860513</v>
      </c>
      <c r="G7" s="3265" t="s">
        <v>976</v>
      </c>
      <c r="H7" s="3266">
        <v>0</v>
      </c>
      <c r="M7" s="1832"/>
      <c r="N7" s="3281" t="s">
        <v>365</v>
      </c>
      <c r="O7" s="3283">
        <v>2075.1860000000001</v>
      </c>
      <c r="P7" s="3283">
        <v>2974.0520000000001</v>
      </c>
      <c r="Q7" s="1832"/>
    </row>
    <row r="8" spans="1:17">
      <c r="B8" s="3127" t="s">
        <v>363</v>
      </c>
      <c r="C8" s="3267">
        <v>1892.154</v>
      </c>
      <c r="D8" s="3265">
        <f t="shared" si="0"/>
        <v>116.39347388403307</v>
      </c>
      <c r="E8" s="3268">
        <v>2753.875</v>
      </c>
      <c r="F8" s="3277">
        <f t="shared" si="1"/>
        <v>111.66470683642854</v>
      </c>
      <c r="G8" s="3265" t="s">
        <v>976</v>
      </c>
      <c r="H8" s="3266">
        <v>0</v>
      </c>
      <c r="M8" s="1832"/>
      <c r="N8" s="3284" t="s">
        <v>366</v>
      </c>
      <c r="O8" s="3283">
        <v>2186.86</v>
      </c>
      <c r="P8" s="3283">
        <v>3226.5619999999999</v>
      </c>
      <c r="Q8" s="1832"/>
    </row>
    <row r="9" spans="1:17">
      <c r="B9" s="3131" t="s">
        <v>364</v>
      </c>
      <c r="C9" s="2021">
        <v>2045.9760000000001</v>
      </c>
      <c r="D9" s="3265">
        <f t="shared" si="0"/>
        <v>125.85564077942833</v>
      </c>
      <c r="E9" s="3265">
        <v>2790.99</v>
      </c>
      <c r="F9" s="3277">
        <f t="shared" si="1"/>
        <v>113.16965371827101</v>
      </c>
      <c r="G9" s="3265" t="s">
        <v>976</v>
      </c>
      <c r="H9" s="3266">
        <v>0</v>
      </c>
      <c r="M9" s="1832"/>
      <c r="N9" s="3284" t="s">
        <v>413</v>
      </c>
      <c r="O9" s="3283">
        <v>2357.9499999999998</v>
      </c>
      <c r="P9" s="3283">
        <v>3455.8159999999998</v>
      </c>
      <c r="Q9" s="1832"/>
    </row>
    <row r="10" spans="1:17">
      <c r="B10" s="3127" t="s">
        <v>365</v>
      </c>
      <c r="C10" s="3269">
        <v>2075.1860000000001</v>
      </c>
      <c r="D10" s="3265">
        <f t="shared" si="0"/>
        <v>127.65245719720015</v>
      </c>
      <c r="E10" s="3268">
        <v>2974.0520000000001</v>
      </c>
      <c r="F10" s="3277">
        <f t="shared" si="1"/>
        <v>120.59249047117024</v>
      </c>
      <c r="G10" s="3265" t="s">
        <v>976</v>
      </c>
      <c r="H10" s="3266">
        <v>0</v>
      </c>
      <c r="M10" s="1832"/>
      <c r="N10" s="3284" t="s">
        <v>522</v>
      </c>
      <c r="O10" s="3283">
        <v>2411.7289999999998</v>
      </c>
      <c r="P10" s="3283" t="s">
        <v>976</v>
      </c>
      <c r="Q10" s="1832"/>
    </row>
    <row r="11" spans="1:17">
      <c r="B11" s="2024" t="s">
        <v>366</v>
      </c>
      <c r="C11" s="2021">
        <v>2186.86</v>
      </c>
      <c r="D11" s="3265">
        <f t="shared" si="0"/>
        <v>134.52194287464792</v>
      </c>
      <c r="E11" s="3265">
        <v>3226.5619999999999</v>
      </c>
      <c r="F11" s="3277">
        <f t="shared" si="1"/>
        <v>130.83131943881276</v>
      </c>
      <c r="G11" s="3265" t="s">
        <v>976</v>
      </c>
      <c r="H11" s="3266">
        <v>0</v>
      </c>
      <c r="M11" s="1832"/>
      <c r="N11" s="3284" t="s">
        <v>241</v>
      </c>
      <c r="O11" s="3283">
        <v>2537.6909999999998</v>
      </c>
      <c r="P11" s="3283">
        <v>3843.6889999999999</v>
      </c>
      <c r="Q11" s="1832"/>
    </row>
    <row r="12" spans="1:17">
      <c r="B12" s="2024" t="s">
        <v>413</v>
      </c>
      <c r="C12" s="2021">
        <v>2357.9499999999998</v>
      </c>
      <c r="D12" s="3265">
        <f t="shared" si="0"/>
        <v>145.04632907514704</v>
      </c>
      <c r="E12" s="3265">
        <v>3455.8159999999998</v>
      </c>
      <c r="F12" s="3277">
        <f t="shared" si="1"/>
        <v>140.12715919227963</v>
      </c>
      <c r="G12" s="3265" t="s">
        <v>976</v>
      </c>
      <c r="H12" s="3266">
        <v>0</v>
      </c>
      <c r="M12" s="1832"/>
      <c r="N12" s="3285" t="s">
        <v>418</v>
      </c>
      <c r="O12" s="3283">
        <v>2988.9769999999999</v>
      </c>
      <c r="P12" s="3283">
        <v>3935.3020000000001</v>
      </c>
      <c r="Q12" s="1832"/>
    </row>
    <row r="13" spans="1:17">
      <c r="B13" s="2024" t="s">
        <v>522</v>
      </c>
      <c r="C13" s="2021">
        <v>2411.7289999999998</v>
      </c>
      <c r="D13" s="3265">
        <f t="shared" si="0"/>
        <v>148.35447663185192</v>
      </c>
      <c r="E13" s="3265" t="s">
        <v>976</v>
      </c>
      <c r="F13" s="3277">
        <v>0</v>
      </c>
      <c r="G13" s="3265" t="s">
        <v>976</v>
      </c>
      <c r="H13" s="3266">
        <v>0</v>
      </c>
      <c r="M13" s="1832"/>
      <c r="N13" s="3281" t="s">
        <v>703</v>
      </c>
      <c r="O13" s="3283">
        <v>3657.6759999999999</v>
      </c>
      <c r="P13" s="3283">
        <v>4137.8879999999999</v>
      </c>
      <c r="Q13" s="1832"/>
    </row>
    <row r="14" spans="1:17">
      <c r="B14" s="2024" t="s">
        <v>241</v>
      </c>
      <c r="C14" s="2021">
        <v>2537.6909999999998</v>
      </c>
      <c r="D14" s="3265">
        <f t="shared" si="0"/>
        <v>156.10287066182019</v>
      </c>
      <c r="E14" s="3265">
        <v>3843.6889999999999</v>
      </c>
      <c r="F14" s="3277">
        <f t="shared" ref="F14:F22" si="2">SUM(E14/E$6)*100</f>
        <v>155.85471575703511</v>
      </c>
      <c r="G14" s="3265" t="s">
        <v>976</v>
      </c>
      <c r="H14" s="3266">
        <v>0</v>
      </c>
      <c r="M14" s="1832"/>
      <c r="N14" s="3285" t="s">
        <v>759</v>
      </c>
      <c r="O14" s="3283">
        <v>3850.8679999999999</v>
      </c>
      <c r="P14" s="3283">
        <v>4485.1099999999997</v>
      </c>
      <c r="Q14" s="1832"/>
    </row>
    <row r="15" spans="1:17">
      <c r="B15" s="2025" t="s">
        <v>418</v>
      </c>
      <c r="C15" s="2021">
        <v>2988.9769999999999</v>
      </c>
      <c r="D15" s="3265">
        <f t="shared" si="0"/>
        <v>183.86316144958363</v>
      </c>
      <c r="E15" s="3265">
        <v>3935.3020000000001</v>
      </c>
      <c r="F15" s="3277">
        <f t="shared" si="2"/>
        <v>159.56945908685429</v>
      </c>
      <c r="G15" s="3274">
        <v>11714</v>
      </c>
      <c r="H15" s="3132">
        <f t="shared" ref="H15:H21" si="3">SUM(G15/G$15)*100</f>
        <v>100</v>
      </c>
      <c r="M15" s="1832"/>
      <c r="N15" s="3285" t="s">
        <v>816</v>
      </c>
      <c r="O15" s="3283">
        <v>3911.6329999999998</v>
      </c>
      <c r="P15" s="3283">
        <v>4480.4179999999997</v>
      </c>
      <c r="Q15" s="1832"/>
    </row>
    <row r="16" spans="1:17">
      <c r="B16" s="3127" t="s">
        <v>703</v>
      </c>
      <c r="C16" s="3268">
        <v>3657.6759999999999</v>
      </c>
      <c r="D16" s="3265">
        <f t="shared" si="0"/>
        <v>224.99733953063784</v>
      </c>
      <c r="E16" s="3268">
        <v>4137.8879999999999</v>
      </c>
      <c r="F16" s="3277">
        <f t="shared" si="2"/>
        <v>167.78395912740248</v>
      </c>
      <c r="G16" s="3128">
        <v>15502</v>
      </c>
      <c r="H16" s="3132">
        <f t="shared" si="3"/>
        <v>132.3373740822947</v>
      </c>
      <c r="M16" s="1832"/>
      <c r="N16" s="3285" t="s">
        <v>864</v>
      </c>
      <c r="O16" s="3283">
        <v>3922.2710000000002</v>
      </c>
      <c r="P16" s="3283">
        <v>4337.1589999999997</v>
      </c>
      <c r="Q16" s="1832"/>
    </row>
    <row r="17" spans="1:17">
      <c r="B17" s="3133" t="s">
        <v>759</v>
      </c>
      <c r="C17" s="3268">
        <v>3850.8679999999999</v>
      </c>
      <c r="D17" s="3265">
        <f t="shared" si="0"/>
        <v>236.88130246737771</v>
      </c>
      <c r="E17" s="3268">
        <v>4485.1099999999997</v>
      </c>
      <c r="F17" s="3277">
        <f t="shared" si="2"/>
        <v>181.86319033330628</v>
      </c>
      <c r="G17" s="3128">
        <v>20488</v>
      </c>
      <c r="H17" s="3132">
        <f t="shared" si="3"/>
        <v>174.9018268738262</v>
      </c>
      <c r="M17" s="1832"/>
      <c r="N17" s="3286" t="s">
        <v>977</v>
      </c>
      <c r="O17" s="3283">
        <v>3985.6149999999998</v>
      </c>
      <c r="P17" s="3287">
        <v>4354.4430000000002</v>
      </c>
      <c r="Q17" s="1832"/>
    </row>
    <row r="18" spans="1:17">
      <c r="B18" s="2025" t="s">
        <v>816</v>
      </c>
      <c r="C18" s="3265">
        <v>3911.6329999999998</v>
      </c>
      <c r="D18" s="3265">
        <f t="shared" si="0"/>
        <v>240.6191850290314</v>
      </c>
      <c r="E18" s="3265">
        <v>4480.4179999999997</v>
      </c>
      <c r="F18" s="3277">
        <f t="shared" si="2"/>
        <v>181.67293812342876</v>
      </c>
      <c r="G18" s="3273">
        <v>24304</v>
      </c>
      <c r="H18" s="3132">
        <f t="shared" si="3"/>
        <v>207.47823117637014</v>
      </c>
      <c r="M18" s="1832"/>
      <c r="N18" s="3286" t="s">
        <v>978</v>
      </c>
      <c r="O18" s="3283">
        <v>4158.84</v>
      </c>
      <c r="P18" s="3283">
        <v>4331.8860000000004</v>
      </c>
      <c r="Q18" s="1832"/>
    </row>
    <row r="19" spans="1:17">
      <c r="B19" s="2291" t="s">
        <v>864</v>
      </c>
      <c r="C19" s="3265">
        <v>3922.2710000000002</v>
      </c>
      <c r="D19" s="3265">
        <f t="shared" si="0"/>
        <v>241.27356822150853</v>
      </c>
      <c r="E19" s="3265">
        <v>4337.1589999999997</v>
      </c>
      <c r="F19" s="3277">
        <f t="shared" si="2"/>
        <v>175.8640418457546</v>
      </c>
      <c r="G19" s="3273">
        <v>30332</v>
      </c>
      <c r="H19" s="3132">
        <f t="shared" si="3"/>
        <v>258.93802287860683</v>
      </c>
      <c r="M19" s="1832"/>
      <c r="N19" s="3286" t="s">
        <v>1001</v>
      </c>
      <c r="O19" s="3283">
        <v>4384.9949999999999</v>
      </c>
      <c r="P19" s="3280">
        <v>4292.04</v>
      </c>
      <c r="Q19" s="1832"/>
    </row>
    <row r="20" spans="1:17">
      <c r="B20" s="3134" t="s">
        <v>977</v>
      </c>
      <c r="C20" s="3268">
        <v>3985.6149999999998</v>
      </c>
      <c r="D20" s="3265">
        <f t="shared" si="0"/>
        <v>245.17009472501204</v>
      </c>
      <c r="E20" s="3270">
        <v>4354.4430000000002</v>
      </c>
      <c r="F20" s="3277">
        <f t="shared" si="2"/>
        <v>176.56487713891821</v>
      </c>
      <c r="G20" s="3128">
        <v>35668</v>
      </c>
      <c r="H20" s="3132">
        <f t="shared" si="3"/>
        <v>304.49035342325425</v>
      </c>
      <c r="M20" s="1832"/>
      <c r="Q20" s="1832"/>
    </row>
    <row r="21" spans="1:17">
      <c r="A21" s="3395"/>
      <c r="B21" s="3134" t="s">
        <v>978</v>
      </c>
      <c r="C21" s="3268">
        <v>4158.84</v>
      </c>
      <c r="D21" s="3268">
        <f t="shared" si="0"/>
        <v>255.82581276570093</v>
      </c>
      <c r="E21" s="3268">
        <v>4331.8860000000004</v>
      </c>
      <c r="F21" s="4286">
        <f t="shared" si="2"/>
        <v>175.65023112480742</v>
      </c>
      <c r="G21" s="3128">
        <v>38575</v>
      </c>
      <c r="H21" s="4287">
        <f t="shared" si="3"/>
        <v>329.30681236127708</v>
      </c>
      <c r="I21" s="448"/>
      <c r="K21" s="20"/>
      <c r="M21" s="1832"/>
      <c r="Q21" s="1832"/>
    </row>
    <row r="22" spans="1:17" s="1832" customFormat="1" ht="13.5" thickBot="1">
      <c r="A22" s="3989"/>
      <c r="B22" s="4284" t="s">
        <v>1001</v>
      </c>
      <c r="C22" s="3265">
        <v>4384.9949999999999</v>
      </c>
      <c r="D22" s="4285">
        <f t="shared" si="0"/>
        <v>269.73745319573118</v>
      </c>
      <c r="E22" s="3265">
        <v>4292.04</v>
      </c>
      <c r="F22" s="4286">
        <f t="shared" si="2"/>
        <v>174.03454707647396</v>
      </c>
      <c r="G22" s="3265" t="s">
        <v>976</v>
      </c>
      <c r="H22" s="3400" t="s">
        <v>1025</v>
      </c>
      <c r="I22" s="448"/>
      <c r="J22" s="3"/>
      <c r="K22" s="2154"/>
      <c r="N22" s="3280"/>
      <c r="O22" s="3280"/>
      <c r="P22" s="3280"/>
    </row>
    <row r="23" spans="1:17">
      <c r="A23" s="20"/>
      <c r="B23" s="3396" t="s">
        <v>985</v>
      </c>
      <c r="C23" s="3397"/>
      <c r="D23" s="3396" t="s">
        <v>367</v>
      </c>
      <c r="E23" s="3398"/>
      <c r="F23" s="3396"/>
      <c r="G23" s="3397"/>
      <c r="H23" s="3399"/>
      <c r="M23" s="1832"/>
      <c r="Q23" s="1832"/>
    </row>
    <row r="24" spans="1:17">
      <c r="B24" s="1519"/>
      <c r="G24" s="2020"/>
      <c r="H24" s="2022"/>
      <c r="M24" s="1832"/>
      <c r="Q24" s="1832"/>
    </row>
    <row r="25" spans="1:17">
      <c r="B25" s="3135"/>
      <c r="C25" s="2020"/>
      <c r="D25" s="2020"/>
      <c r="E25" s="2020"/>
      <c r="F25" s="2022"/>
      <c r="G25" s="2020"/>
      <c r="H25" s="2022"/>
      <c r="M25" s="1832"/>
      <c r="Q25" s="1832"/>
    </row>
    <row r="26" spans="1:17">
      <c r="B26" s="3135"/>
      <c r="C26" s="2020"/>
      <c r="D26" s="2020"/>
      <c r="E26" s="2020"/>
      <c r="F26" s="2022"/>
      <c r="G26" s="2020"/>
      <c r="H26" s="2022"/>
    </row>
    <row r="27" spans="1:17">
      <c r="A27" s="388"/>
      <c r="B27" s="3135"/>
      <c r="C27" s="2020"/>
      <c r="D27" s="2020"/>
      <c r="E27" s="2020"/>
      <c r="F27" s="2022"/>
      <c r="G27" s="2020"/>
      <c r="H27" s="2022"/>
    </row>
    <row r="28" spans="1:17" s="207" customFormat="1">
      <c r="A28" s="1295"/>
      <c r="E28" s="12"/>
      <c r="F28" s="2"/>
      <c r="G28" s="2020"/>
      <c r="H28" s="2022"/>
      <c r="I28" s="269"/>
      <c r="J28" s="269"/>
      <c r="N28" s="3288"/>
      <c r="O28" s="3288"/>
      <c r="P28" s="3288"/>
    </row>
    <row r="29" spans="1:17">
      <c r="A29" s="388"/>
      <c r="E29" s="386"/>
      <c r="F29" s="2022"/>
      <c r="G29" s="2020"/>
      <c r="H29" s="2022"/>
      <c r="I29" s="269"/>
      <c r="J29" s="269"/>
    </row>
    <row r="30" spans="1:17">
      <c r="A30" s="388"/>
      <c r="E30" s="3019"/>
      <c r="F30" s="2022"/>
      <c r="G30" s="2020"/>
      <c r="H30" s="2022"/>
    </row>
    <row r="31" spans="1:17">
      <c r="A31" s="388"/>
      <c r="E31" s="3019"/>
      <c r="F31" s="2023"/>
      <c r="G31" s="2020"/>
      <c r="H31" s="2022"/>
    </row>
    <row r="32" spans="1:17">
      <c r="A32" s="1296"/>
      <c r="E32" s="3019"/>
      <c r="G32" s="2020"/>
      <c r="H32" s="2022"/>
    </row>
    <row r="33" spans="1:18">
      <c r="A33" s="56"/>
      <c r="E33" s="386"/>
      <c r="G33" s="2020"/>
      <c r="H33" s="2022"/>
      <c r="I33" s="3011"/>
      <c r="J33" s="3011"/>
    </row>
    <row r="34" spans="1:18" ht="15" customHeight="1">
      <c r="A34" s="56"/>
      <c r="E34" s="3019"/>
      <c r="F34" s="23"/>
      <c r="G34" s="2020"/>
      <c r="H34" s="2022"/>
      <c r="I34" s="3011"/>
      <c r="J34" s="3011"/>
    </row>
    <row r="35" spans="1:18" ht="15" customHeight="1">
      <c r="A35" s="56"/>
      <c r="E35" s="386"/>
      <c r="G35" s="2020"/>
      <c r="H35" s="2022"/>
      <c r="I35" s="3011"/>
      <c r="J35" s="3016"/>
    </row>
    <row r="36" spans="1:18">
      <c r="A36" s="56"/>
      <c r="E36" s="386"/>
      <c r="G36" s="56"/>
      <c r="I36" s="3011"/>
      <c r="J36" s="3011"/>
    </row>
    <row r="37" spans="1:18">
      <c r="E37" s="386"/>
    </row>
    <row r="38" spans="1:18">
      <c r="E38" s="817"/>
      <c r="F38" s="23"/>
      <c r="R38" s="3015"/>
    </row>
    <row r="39" spans="1:18">
      <c r="E39"/>
      <c r="R39" s="3015"/>
    </row>
    <row r="40" spans="1:18">
      <c r="E40"/>
    </row>
    <row r="41" spans="1:18">
      <c r="E41"/>
      <c r="R41" s="20"/>
    </row>
    <row r="42" spans="1:18">
      <c r="R42" s="20"/>
    </row>
    <row r="43" spans="1:18">
      <c r="R43" s="3015"/>
    </row>
    <row r="44" spans="1:18">
      <c r="R44" s="3015"/>
    </row>
    <row r="45" spans="1:18">
      <c r="R45" s="3015"/>
    </row>
    <row r="46" spans="1:18">
      <c r="R46" s="20"/>
    </row>
    <row r="49" spans="6:10">
      <c r="F49" s="3136"/>
      <c r="G49" s="3136"/>
      <c r="H49" s="3136"/>
      <c r="I49" s="3136"/>
      <c r="J49" s="3136"/>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sheetPr>
    <tabColor rgb="FF00B050"/>
  </sheetPr>
  <dimension ref="A1:AS179"/>
  <sheetViews>
    <sheetView zoomScale="130" zoomScaleNormal="130" workbookViewId="0">
      <pane ySplit="3" topLeftCell="A4" activePane="bottomLeft" state="frozen"/>
      <selection pane="bottomLeft" activeCell="F93" sqref="F93"/>
    </sheetView>
  </sheetViews>
  <sheetFormatPr defaultColWidth="8.85546875" defaultRowHeight="12.75"/>
  <cols>
    <col min="1" max="1" width="1.85546875" customWidth="1"/>
    <col min="2" max="2" width="5.42578125" style="3" customWidth="1"/>
    <col min="3" max="3" width="4.5703125" style="206" customWidth="1"/>
    <col min="4" max="4" width="7.7109375" style="3" bestFit="1" customWidth="1"/>
    <col min="5" max="5" width="9.140625" style="388" bestFit="1" customWidth="1"/>
    <col min="6" max="6" width="8" style="3" bestFit="1" customWidth="1"/>
    <col min="7" max="7" width="9.42578125" style="388" bestFit="1" customWidth="1"/>
    <col min="8" max="8" width="9.42578125" style="3" customWidth="1"/>
    <col min="9" max="9" width="8.140625" style="388" bestFit="1" customWidth="1"/>
    <col min="10" max="10" width="8.140625" style="389" bestFit="1" customWidth="1"/>
    <col min="11" max="11" width="8.140625" style="390" bestFit="1" customWidth="1"/>
    <col min="12" max="12" width="7" style="3" bestFit="1" customWidth="1"/>
    <col min="13" max="13" width="9.42578125" style="388"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211"/>
      <c r="B1" s="391"/>
      <c r="C1" s="5067" t="s">
        <v>368</v>
      </c>
      <c r="D1" s="5068"/>
      <c r="E1" s="5068"/>
      <c r="F1" s="5068"/>
      <c r="G1" s="5068"/>
      <c r="H1" s="5068"/>
      <c r="I1" s="5068"/>
      <c r="J1" s="5068"/>
      <c r="K1" s="5068"/>
      <c r="L1" s="5069"/>
      <c r="M1" s="392"/>
      <c r="N1" s="161"/>
      <c r="O1" s="161"/>
      <c r="P1" s="161"/>
    </row>
    <row r="2" spans="1:27" ht="31.15" customHeight="1" thickBot="1">
      <c r="A2" s="20"/>
      <c r="B2" s="5072" t="s">
        <v>369</v>
      </c>
      <c r="C2" s="5073"/>
      <c r="D2" s="1769" t="s">
        <v>370</v>
      </c>
      <c r="E2" s="1770" t="s">
        <v>371</v>
      </c>
      <c r="F2" s="1769" t="s">
        <v>372</v>
      </c>
      <c r="G2" s="1770" t="s">
        <v>371</v>
      </c>
      <c r="H2" s="1769" t="s">
        <v>373</v>
      </c>
      <c r="I2" s="1770" t="s">
        <v>371</v>
      </c>
      <c r="J2" s="1769" t="s">
        <v>374</v>
      </c>
      <c r="K2" s="1770" t="s">
        <v>371</v>
      </c>
      <c r="L2" s="1769" t="s">
        <v>375</v>
      </c>
      <c r="M2" s="1770" t="s">
        <v>371</v>
      </c>
      <c r="Q2" s="885"/>
      <c r="R2" s="3"/>
      <c r="S2" s="3"/>
      <c r="T2" s="3"/>
      <c r="U2" s="3"/>
      <c r="V2" s="3"/>
      <c r="W2" s="3"/>
      <c r="X2" s="1015"/>
      <c r="Y2" s="3"/>
      <c r="Z2" s="3"/>
      <c r="AA2" s="3"/>
    </row>
    <row r="3" spans="1:27" ht="18" customHeight="1" thickBot="1">
      <c r="A3" s="20"/>
      <c r="B3" s="2597"/>
      <c r="C3" s="450"/>
      <c r="D3" s="395" t="s">
        <v>377</v>
      </c>
      <c r="E3" s="394" t="s">
        <v>378</v>
      </c>
      <c r="F3" s="395" t="s">
        <v>377</v>
      </c>
      <c r="G3" s="394" t="s">
        <v>378</v>
      </c>
      <c r="H3" s="395" t="s">
        <v>377</v>
      </c>
      <c r="I3" s="394" t="s">
        <v>378</v>
      </c>
      <c r="J3" s="395" t="s">
        <v>377</v>
      </c>
      <c r="K3" s="394" t="s">
        <v>378</v>
      </c>
      <c r="L3" s="395" t="s">
        <v>377</v>
      </c>
      <c r="M3" s="394" t="s">
        <v>378</v>
      </c>
      <c r="Q3" s="885"/>
      <c r="R3" s="3"/>
      <c r="S3" s="23"/>
    </row>
    <row r="4" spans="1:27" ht="11.25" customHeight="1">
      <c r="A4" s="236"/>
      <c r="B4" s="416" t="s">
        <v>162</v>
      </c>
      <c r="C4" s="451"/>
      <c r="D4" s="2594">
        <v>19</v>
      </c>
      <c r="E4" s="398">
        <v>142939.4</v>
      </c>
      <c r="F4" s="2594">
        <v>256</v>
      </c>
      <c r="G4" s="398">
        <v>365195.1</v>
      </c>
      <c r="H4" s="2594">
        <v>43</v>
      </c>
      <c r="I4" s="398">
        <v>164217.20000000001</v>
      </c>
      <c r="J4" s="2594">
        <v>4</v>
      </c>
      <c r="K4" s="398">
        <v>259.3</v>
      </c>
      <c r="L4" s="399">
        <f>SUM(D4+F4+H4+J4)</f>
        <v>322</v>
      </c>
      <c r="M4" s="400">
        <f>SUM(E4+G4+I4+K4)</f>
        <v>672611</v>
      </c>
      <c r="Q4" s="2"/>
      <c r="R4" s="3"/>
      <c r="S4" s="23"/>
      <c r="T4" s="2"/>
      <c r="U4" s="2"/>
      <c r="V4" s="2"/>
      <c r="W4" s="2"/>
    </row>
    <row r="5" spans="1:27" ht="11.25" customHeight="1">
      <c r="A5" s="236"/>
      <c r="B5" s="214" t="s">
        <v>109</v>
      </c>
      <c r="C5" s="401"/>
      <c r="D5" s="2594">
        <v>48</v>
      </c>
      <c r="E5" s="398">
        <v>226742.9</v>
      </c>
      <c r="F5" s="2594">
        <v>298</v>
      </c>
      <c r="G5" s="398">
        <v>428384.8</v>
      </c>
      <c r="H5" s="2594">
        <v>44</v>
      </c>
      <c r="I5" s="398">
        <v>65904.399999999994</v>
      </c>
      <c r="J5" s="2594">
        <v>2</v>
      </c>
      <c r="K5" s="398">
        <v>1413.2</v>
      </c>
      <c r="L5" s="399">
        <f>SUM(D5+F5+H5+J5)</f>
        <v>392</v>
      </c>
      <c r="M5" s="400">
        <f>SUM(E5+G5+I5+K5)</f>
        <v>722445.29999999993</v>
      </c>
      <c r="Q5" s="2"/>
      <c r="R5" s="3"/>
      <c r="S5" s="23"/>
      <c r="T5" s="2"/>
      <c r="U5" s="2"/>
      <c r="V5" s="2"/>
      <c r="W5" s="2"/>
    </row>
    <row r="6" spans="1:27" ht="11.25" customHeight="1">
      <c r="A6" s="236"/>
      <c r="B6" s="402" t="s">
        <v>110</v>
      </c>
      <c r="C6" s="401"/>
      <c r="D6" s="2594">
        <v>75</v>
      </c>
      <c r="E6" s="398">
        <v>266465.7</v>
      </c>
      <c r="F6" s="2594">
        <v>251</v>
      </c>
      <c r="G6" s="398">
        <v>294274.59999999998</v>
      </c>
      <c r="H6" s="2594">
        <v>38</v>
      </c>
      <c r="I6" s="398">
        <v>57222.8</v>
      </c>
      <c r="J6" s="2594">
        <v>3</v>
      </c>
      <c r="K6" s="398" t="s">
        <v>148</v>
      </c>
      <c r="L6" s="399">
        <f>SUM(D6+F6+H6+J6)</f>
        <v>367</v>
      </c>
      <c r="M6" s="400">
        <f>SUM(E6+G6+I6)</f>
        <v>617963.10000000009</v>
      </c>
      <c r="Q6" s="2"/>
      <c r="R6" s="3"/>
      <c r="S6" s="23"/>
      <c r="T6" s="2"/>
      <c r="U6" s="2"/>
      <c r="V6" s="2"/>
      <c r="W6" s="2"/>
    </row>
    <row r="7" spans="1:27" ht="11.25" customHeight="1">
      <c r="A7" s="236"/>
      <c r="B7" s="726" t="s">
        <v>111</v>
      </c>
      <c r="C7" s="2660"/>
      <c r="D7" s="281">
        <v>59</v>
      </c>
      <c r="E7" s="2661">
        <v>435965.1</v>
      </c>
      <c r="F7" s="281">
        <v>257</v>
      </c>
      <c r="G7" s="2661">
        <v>325374.2</v>
      </c>
      <c r="H7" s="281">
        <v>61</v>
      </c>
      <c r="I7" s="2661">
        <v>68172.2</v>
      </c>
      <c r="J7" s="281">
        <v>3</v>
      </c>
      <c r="K7" s="2661">
        <v>2291.1999999999998</v>
      </c>
      <c r="L7" s="403">
        <f>SUM(D7+F7+H7+J7)</f>
        <v>380</v>
      </c>
      <c r="M7" s="2662">
        <f t="shared" ref="M7:M12" si="0">SUM(E7+G7+I7+K7)</f>
        <v>831802.7</v>
      </c>
      <c r="Q7" s="2"/>
      <c r="R7" s="1015"/>
      <c r="S7" s="765"/>
      <c r="T7" s="2"/>
      <c r="U7" s="2"/>
      <c r="V7" s="2"/>
      <c r="W7" s="2"/>
    </row>
    <row r="8" spans="1:27" ht="13.7" customHeight="1" thickBot="1">
      <c r="A8" s="236"/>
      <c r="B8" s="1300" t="s">
        <v>686</v>
      </c>
      <c r="C8" s="404"/>
      <c r="D8" s="406">
        <f t="shared" ref="D8:L8" si="1">SUM(D4:D7)</f>
        <v>201</v>
      </c>
      <c r="E8" s="405">
        <f t="shared" si="1"/>
        <v>1072113.1000000001</v>
      </c>
      <c r="F8" s="406">
        <f t="shared" si="1"/>
        <v>1062</v>
      </c>
      <c r="G8" s="405">
        <f t="shared" si="1"/>
        <v>1413228.7</v>
      </c>
      <c r="H8" s="406">
        <f t="shared" si="1"/>
        <v>186</v>
      </c>
      <c r="I8" s="405">
        <f t="shared" si="1"/>
        <v>355516.60000000003</v>
      </c>
      <c r="J8" s="406">
        <f t="shared" si="1"/>
        <v>12</v>
      </c>
      <c r="K8" s="405">
        <f t="shared" si="1"/>
        <v>3963.7</v>
      </c>
      <c r="L8" s="406">
        <f t="shared" si="1"/>
        <v>1461</v>
      </c>
      <c r="M8" s="407">
        <f t="shared" si="0"/>
        <v>2844822.1</v>
      </c>
      <c r="Q8" s="2"/>
      <c r="R8" s="3"/>
      <c r="S8" s="23"/>
      <c r="T8" s="2"/>
      <c r="U8" s="2"/>
      <c r="V8" s="2"/>
      <c r="W8" s="2"/>
    </row>
    <row r="9" spans="1:27" ht="11.25" customHeight="1">
      <c r="A9" s="236"/>
      <c r="B9" s="396" t="s">
        <v>112</v>
      </c>
      <c r="C9" s="397"/>
      <c r="D9" s="2594">
        <v>32</v>
      </c>
      <c r="E9" s="398">
        <v>678699.7</v>
      </c>
      <c r="F9" s="2594"/>
      <c r="G9" s="398">
        <v>298833.3</v>
      </c>
      <c r="H9" s="2594">
        <v>85</v>
      </c>
      <c r="I9" s="398">
        <v>68575.399999999994</v>
      </c>
      <c r="J9" s="2594">
        <v>6</v>
      </c>
      <c r="K9" s="398">
        <v>3714.2</v>
      </c>
      <c r="L9" s="399">
        <f>SUM(D9+F9+H9+J9)</f>
        <v>123</v>
      </c>
      <c r="M9" s="400">
        <f t="shared" si="0"/>
        <v>1049822.6000000001</v>
      </c>
      <c r="Q9" s="2"/>
      <c r="R9" s="3"/>
      <c r="S9" s="3"/>
      <c r="T9" s="2"/>
      <c r="U9" s="2"/>
      <c r="V9" s="2"/>
      <c r="W9" s="2"/>
    </row>
    <row r="10" spans="1:27" ht="11.25" customHeight="1">
      <c r="A10" s="20"/>
      <c r="B10" s="214" t="s">
        <v>113</v>
      </c>
      <c r="C10" s="401"/>
      <c r="D10" s="2594">
        <v>24</v>
      </c>
      <c r="E10" s="398">
        <v>80254.399999999994</v>
      </c>
      <c r="F10" s="2594">
        <v>358</v>
      </c>
      <c r="G10" s="398">
        <v>471841.2</v>
      </c>
      <c r="H10" s="2594">
        <v>83</v>
      </c>
      <c r="I10" s="398">
        <v>65239.5</v>
      </c>
      <c r="J10" s="2594">
        <v>10</v>
      </c>
      <c r="K10" s="398">
        <v>8323.5</v>
      </c>
      <c r="L10" s="399">
        <f>SUM(D10+F10+H10+J10)</f>
        <v>475</v>
      </c>
      <c r="M10" s="400">
        <f t="shared" si="0"/>
        <v>625658.6</v>
      </c>
      <c r="Q10" s="2"/>
      <c r="R10" s="3"/>
      <c r="S10" s="3"/>
    </row>
    <row r="11" spans="1:27" ht="11.25" customHeight="1">
      <c r="A11" s="20"/>
      <c r="B11" s="402" t="s">
        <v>114</v>
      </c>
      <c r="C11" s="401"/>
      <c r="D11" s="2594">
        <v>24</v>
      </c>
      <c r="E11" s="398">
        <v>132760.4</v>
      </c>
      <c r="F11" s="2594">
        <v>311</v>
      </c>
      <c r="G11" s="398">
        <v>428002.6</v>
      </c>
      <c r="H11" s="2594">
        <v>61</v>
      </c>
      <c r="I11" s="398">
        <v>36651.5</v>
      </c>
      <c r="J11" s="2594">
        <v>5</v>
      </c>
      <c r="K11" s="398">
        <v>1886.8</v>
      </c>
      <c r="L11" s="399">
        <f>SUM(D11+F11+H11+J11)</f>
        <v>401</v>
      </c>
      <c r="M11" s="400">
        <f t="shared" si="0"/>
        <v>599301.30000000005</v>
      </c>
      <c r="Q11" s="5070"/>
      <c r="R11" s="3"/>
      <c r="S11" s="3"/>
    </row>
    <row r="12" spans="1:27" ht="11.25" customHeight="1">
      <c r="A12" s="20"/>
      <c r="B12" s="726" t="s">
        <v>115</v>
      </c>
      <c r="C12" s="2660"/>
      <c r="D12" s="281">
        <v>30</v>
      </c>
      <c r="E12" s="2661">
        <v>148273.20000000001</v>
      </c>
      <c r="F12" s="281">
        <v>227</v>
      </c>
      <c r="G12" s="2661">
        <v>263602.5</v>
      </c>
      <c r="H12" s="281">
        <v>51</v>
      </c>
      <c r="I12" s="2661">
        <v>59053</v>
      </c>
      <c r="J12" s="281">
        <v>5</v>
      </c>
      <c r="K12" s="2661">
        <v>1886.7</v>
      </c>
      <c r="L12" s="403">
        <f>SUM(D12+F12+H12+J12)</f>
        <v>313</v>
      </c>
      <c r="M12" s="2662">
        <f t="shared" si="0"/>
        <v>472815.4</v>
      </c>
      <c r="Q12" s="5071"/>
      <c r="R12" s="3"/>
    </row>
    <row r="13" spans="1:27" ht="12.2" customHeight="1" thickBot="1">
      <c r="A13" s="20"/>
      <c r="B13" s="1300" t="s">
        <v>687</v>
      </c>
      <c r="C13" s="404"/>
      <c r="D13" s="219">
        <f t="shared" ref="D13:M13" si="2">SUM(D9:D12)</f>
        <v>110</v>
      </c>
      <c r="E13" s="408">
        <f t="shared" si="2"/>
        <v>1039987.7</v>
      </c>
      <c r="F13" s="219">
        <f t="shared" si="2"/>
        <v>896</v>
      </c>
      <c r="G13" s="408">
        <f t="shared" si="2"/>
        <v>1462279.6</v>
      </c>
      <c r="H13" s="219">
        <f t="shared" si="2"/>
        <v>280</v>
      </c>
      <c r="I13" s="408">
        <f t="shared" si="2"/>
        <v>229519.4</v>
      </c>
      <c r="J13" s="219">
        <f t="shared" si="2"/>
        <v>26</v>
      </c>
      <c r="K13" s="408">
        <f t="shared" si="2"/>
        <v>15811.2</v>
      </c>
      <c r="L13" s="219">
        <f t="shared" si="2"/>
        <v>1312</v>
      </c>
      <c r="M13" s="408">
        <f t="shared" si="2"/>
        <v>2747597.9</v>
      </c>
      <c r="Q13" s="2"/>
      <c r="R13" s="3"/>
    </row>
    <row r="14" spans="1:27" ht="11.25" customHeight="1">
      <c r="A14" s="20"/>
      <c r="B14" s="396" t="s">
        <v>116</v>
      </c>
      <c r="C14" s="397"/>
      <c r="D14" s="410">
        <v>19</v>
      </c>
      <c r="E14" s="409">
        <v>100913.4</v>
      </c>
      <c r="F14" s="410">
        <v>256</v>
      </c>
      <c r="G14" s="409">
        <v>499729</v>
      </c>
      <c r="H14" s="410">
        <v>43</v>
      </c>
      <c r="I14" s="409">
        <v>63937.599999999999</v>
      </c>
      <c r="J14" s="410">
        <v>4</v>
      </c>
      <c r="K14" s="409">
        <v>1470</v>
      </c>
      <c r="L14" s="411">
        <f t="shared" ref="L14:M17" si="3">SUM(D14+F14+H14+J14)</f>
        <v>322</v>
      </c>
      <c r="M14" s="412">
        <f t="shared" si="3"/>
        <v>666050</v>
      </c>
      <c r="Q14" s="2"/>
      <c r="R14" s="3"/>
      <c r="S14" s="3"/>
      <c r="T14" s="23"/>
      <c r="U14" s="23"/>
      <c r="V14" s="23"/>
      <c r="W14" s="23"/>
      <c r="X14" s="1012"/>
      <c r="Y14" s="20"/>
    </row>
    <row r="15" spans="1:27" ht="11.25" customHeight="1">
      <c r="A15" s="20"/>
      <c r="B15" s="214" t="s">
        <v>117</v>
      </c>
      <c r="C15" s="401"/>
      <c r="D15" s="2594">
        <v>48</v>
      </c>
      <c r="E15" s="398">
        <v>223387.4</v>
      </c>
      <c r="F15" s="2594">
        <v>298</v>
      </c>
      <c r="G15" s="398">
        <v>513231.1</v>
      </c>
      <c r="H15" s="2594">
        <v>44</v>
      </c>
      <c r="I15" s="398">
        <v>60262.400000000001</v>
      </c>
      <c r="J15" s="2594">
        <v>2</v>
      </c>
      <c r="K15" s="398">
        <v>702.1</v>
      </c>
      <c r="L15" s="399">
        <f t="shared" si="3"/>
        <v>392</v>
      </c>
      <c r="M15" s="400">
        <f t="shared" si="3"/>
        <v>797583</v>
      </c>
      <c r="Q15" s="2"/>
      <c r="R15" s="3"/>
      <c r="S15" s="3"/>
      <c r="T15" s="23"/>
      <c r="U15" s="23"/>
      <c r="V15" s="23"/>
      <c r="W15" s="23"/>
      <c r="X15" s="1012"/>
      <c r="Y15" s="20"/>
    </row>
    <row r="16" spans="1:27" ht="11.25" customHeight="1">
      <c r="A16" s="20"/>
      <c r="B16" s="402" t="s">
        <v>118</v>
      </c>
      <c r="C16" s="401"/>
      <c r="D16" s="2594">
        <v>75</v>
      </c>
      <c r="E16" s="398">
        <v>533731</v>
      </c>
      <c r="F16" s="2594">
        <v>251</v>
      </c>
      <c r="G16" s="398">
        <v>269469.7</v>
      </c>
      <c r="H16" s="2594">
        <v>38</v>
      </c>
      <c r="I16" s="398">
        <v>37710.1</v>
      </c>
      <c r="J16" s="2594">
        <v>3</v>
      </c>
      <c r="K16" s="398">
        <v>1053.2</v>
      </c>
      <c r="L16" s="399">
        <f t="shared" si="3"/>
        <v>367</v>
      </c>
      <c r="M16" s="400">
        <f t="shared" si="3"/>
        <v>841963.99999999988</v>
      </c>
      <c r="Q16" s="2"/>
      <c r="R16" s="3"/>
      <c r="S16" s="3"/>
      <c r="T16" s="23"/>
      <c r="U16" s="23"/>
      <c r="V16" s="23"/>
      <c r="W16" s="23"/>
      <c r="X16" s="765"/>
      <c r="Y16" s="20"/>
    </row>
    <row r="17" spans="1:45" ht="11.25" customHeight="1">
      <c r="A17" s="20"/>
      <c r="B17" s="726" t="s">
        <v>119</v>
      </c>
      <c r="C17" s="2660"/>
      <c r="D17" s="281">
        <v>59</v>
      </c>
      <c r="E17" s="2661">
        <v>513700</v>
      </c>
      <c r="F17" s="281">
        <v>257</v>
      </c>
      <c r="G17" s="2661">
        <v>208067.7</v>
      </c>
      <c r="H17" s="281">
        <v>61</v>
      </c>
      <c r="I17" s="2661">
        <v>145271.6</v>
      </c>
      <c r="J17" s="281">
        <v>3</v>
      </c>
      <c r="K17" s="2661">
        <v>1053.2</v>
      </c>
      <c r="L17" s="403">
        <f t="shared" si="3"/>
        <v>380</v>
      </c>
      <c r="M17" s="2662">
        <f t="shared" si="3"/>
        <v>868092.49999999988</v>
      </c>
      <c r="Q17" s="2"/>
      <c r="R17" s="161"/>
      <c r="S17" s="161"/>
      <c r="T17" s="161"/>
      <c r="U17" s="161"/>
      <c r="V17" s="161"/>
      <c r="W17" s="2"/>
    </row>
    <row r="18" spans="1:45" ht="11.25" customHeight="1" thickBot="1">
      <c r="A18" s="20"/>
      <c r="B18" s="1300" t="s">
        <v>688</v>
      </c>
      <c r="C18" s="404"/>
      <c r="D18" s="406">
        <f t="shared" ref="D18:M18" si="4">SUM(D14:D17)</f>
        <v>201</v>
      </c>
      <c r="E18" s="405">
        <f t="shared" si="4"/>
        <v>1371731.8</v>
      </c>
      <c r="F18" s="406">
        <f t="shared" si="4"/>
        <v>1062</v>
      </c>
      <c r="G18" s="405">
        <f t="shared" si="4"/>
        <v>1490497.5</v>
      </c>
      <c r="H18" s="406">
        <f t="shared" si="4"/>
        <v>186</v>
      </c>
      <c r="I18" s="405">
        <f t="shared" si="4"/>
        <v>307181.7</v>
      </c>
      <c r="J18" s="406">
        <f t="shared" si="4"/>
        <v>12</v>
      </c>
      <c r="K18" s="405">
        <f t="shared" si="4"/>
        <v>4278.5</v>
      </c>
      <c r="L18" s="406">
        <f t="shared" si="4"/>
        <v>1461</v>
      </c>
      <c r="M18" s="405">
        <f t="shared" si="4"/>
        <v>3173689.5</v>
      </c>
      <c r="Q18" s="2"/>
      <c r="R18" s="161"/>
      <c r="S18" s="161"/>
      <c r="T18" s="161"/>
      <c r="U18" s="161"/>
      <c r="V18" s="161"/>
      <c r="W18" s="2"/>
      <c r="AH18" s="20"/>
    </row>
    <row r="19" spans="1:45" ht="11.25" customHeight="1">
      <c r="A19" s="20"/>
      <c r="B19" s="396" t="s">
        <v>120</v>
      </c>
      <c r="C19" s="397"/>
      <c r="D19" s="2594">
        <v>61</v>
      </c>
      <c r="E19" s="398">
        <v>409463.7</v>
      </c>
      <c r="F19" s="2594">
        <v>404</v>
      </c>
      <c r="G19" s="398">
        <v>474994.8</v>
      </c>
      <c r="H19" s="2594">
        <v>34</v>
      </c>
      <c r="I19" s="398">
        <v>64881.5</v>
      </c>
      <c r="J19" s="2594">
        <v>3</v>
      </c>
      <c r="K19" s="398">
        <v>1053.2</v>
      </c>
      <c r="L19" s="399">
        <f t="shared" ref="L19:M22" si="5">SUM(D19+F19+H19+J19)</f>
        <v>502</v>
      </c>
      <c r="M19" s="400">
        <f t="shared" si="5"/>
        <v>950393.2</v>
      </c>
    </row>
    <row r="20" spans="1:45" ht="11.25" customHeight="1">
      <c r="A20" s="20"/>
      <c r="B20" s="214" t="s">
        <v>121</v>
      </c>
      <c r="C20" s="401"/>
      <c r="D20" s="2594">
        <v>44</v>
      </c>
      <c r="E20" s="398">
        <v>240536.9</v>
      </c>
      <c r="F20" s="2594">
        <v>341</v>
      </c>
      <c r="G20" s="398">
        <v>438680.3</v>
      </c>
      <c r="H20" s="2594">
        <v>39</v>
      </c>
      <c r="I20" s="398">
        <v>116242.4</v>
      </c>
      <c r="J20" s="2594">
        <v>3</v>
      </c>
      <c r="K20" s="398">
        <v>1053.2</v>
      </c>
      <c r="L20" s="399">
        <f t="shared" si="5"/>
        <v>427</v>
      </c>
      <c r="M20" s="400">
        <f t="shared" si="5"/>
        <v>796512.79999999993</v>
      </c>
    </row>
    <row r="21" spans="1:45" ht="11.25" customHeight="1">
      <c r="A21" s="20"/>
      <c r="B21" s="402" t="s">
        <v>122</v>
      </c>
      <c r="C21" s="401"/>
      <c r="D21" s="2594">
        <v>44</v>
      </c>
      <c r="E21" s="398">
        <v>198151.9</v>
      </c>
      <c r="F21" s="2594">
        <v>268</v>
      </c>
      <c r="G21" s="398">
        <v>262169.2</v>
      </c>
      <c r="H21" s="2594">
        <v>29</v>
      </c>
      <c r="I21" s="398">
        <v>47571</v>
      </c>
      <c r="J21" s="2594">
        <v>5</v>
      </c>
      <c r="K21" s="398">
        <v>1617.7</v>
      </c>
      <c r="L21" s="399">
        <f t="shared" si="5"/>
        <v>346</v>
      </c>
      <c r="M21" s="400">
        <f t="shared" si="5"/>
        <v>509509.8</v>
      </c>
      <c r="Q21" s="885"/>
      <c r="R21" s="884" t="s">
        <v>618</v>
      </c>
      <c r="S21" s="884"/>
      <c r="T21" s="884"/>
      <c r="U21" s="884"/>
      <c r="AO21" s="20"/>
    </row>
    <row r="22" spans="1:45" ht="11.25" customHeight="1">
      <c r="A22" s="20"/>
      <c r="B22" s="726" t="s">
        <v>123</v>
      </c>
      <c r="C22" s="2660"/>
      <c r="D22" s="281">
        <v>36</v>
      </c>
      <c r="E22" s="2661">
        <v>211664.2</v>
      </c>
      <c r="F22" s="281">
        <v>310</v>
      </c>
      <c r="G22" s="2661">
        <v>256364.3</v>
      </c>
      <c r="H22" s="281">
        <v>13</v>
      </c>
      <c r="I22" s="2661">
        <v>9938.9</v>
      </c>
      <c r="J22" s="281">
        <v>10</v>
      </c>
      <c r="K22" s="2661">
        <v>67451</v>
      </c>
      <c r="L22" s="403">
        <f t="shared" si="5"/>
        <v>369</v>
      </c>
      <c r="M22" s="2662">
        <f t="shared" si="5"/>
        <v>545418.4</v>
      </c>
      <c r="Q22" s="2589"/>
      <c r="AJ22" s="20"/>
    </row>
    <row r="23" spans="1:45" ht="13.7" customHeight="1" thickBot="1">
      <c r="A23" s="20"/>
      <c r="B23" s="1300" t="s">
        <v>689</v>
      </c>
      <c r="C23" s="404"/>
      <c r="D23" s="219">
        <f t="shared" ref="D23:M23" si="6">SUM(D19:D22)</f>
        <v>185</v>
      </c>
      <c r="E23" s="408">
        <f t="shared" si="6"/>
        <v>1059816.7</v>
      </c>
      <c r="F23" s="219">
        <f t="shared" si="6"/>
        <v>1323</v>
      </c>
      <c r="G23" s="408">
        <f t="shared" si="6"/>
        <v>1432208.6</v>
      </c>
      <c r="H23" s="219">
        <f t="shared" si="6"/>
        <v>115</v>
      </c>
      <c r="I23" s="408">
        <f t="shared" si="6"/>
        <v>238633.8</v>
      </c>
      <c r="J23" s="219">
        <f t="shared" si="6"/>
        <v>21</v>
      </c>
      <c r="K23" s="408">
        <f t="shared" si="6"/>
        <v>71175.100000000006</v>
      </c>
      <c r="L23" s="219">
        <f t="shared" si="6"/>
        <v>1644</v>
      </c>
      <c r="M23" s="408">
        <f t="shared" si="6"/>
        <v>2801834.1999999997</v>
      </c>
      <c r="Q23" s="2593"/>
      <c r="R23" s="3" t="s">
        <v>751</v>
      </c>
      <c r="S23" s="1322" t="s">
        <v>603</v>
      </c>
      <c r="T23" s="1323" t="s">
        <v>641</v>
      </c>
      <c r="U23" s="1323" t="s">
        <v>654</v>
      </c>
      <c r="V23" s="1323" t="s">
        <v>655</v>
      </c>
      <c r="W23" s="1542" t="s">
        <v>705</v>
      </c>
      <c r="X23" s="1542" t="s">
        <v>723</v>
      </c>
      <c r="Y23" s="1542" t="s">
        <v>724</v>
      </c>
      <c r="Z23" s="1542" t="s">
        <v>725</v>
      </c>
      <c r="AA23" s="1766" t="s">
        <v>746</v>
      </c>
      <c r="AB23" s="1766" t="s">
        <v>747</v>
      </c>
      <c r="AC23" s="1766" t="s">
        <v>748</v>
      </c>
      <c r="AD23" s="1766" t="s">
        <v>749</v>
      </c>
      <c r="AE23" s="2153" t="s">
        <v>809</v>
      </c>
      <c r="AF23" s="2153" t="s">
        <v>817</v>
      </c>
      <c r="AG23" s="2153" t="s">
        <v>797</v>
      </c>
      <c r="AH23" s="2153" t="s">
        <v>818</v>
      </c>
      <c r="AI23" s="2323" t="s">
        <v>866</v>
      </c>
      <c r="AJ23" s="2323" t="s">
        <v>873</v>
      </c>
      <c r="AK23" s="2323" t="s">
        <v>860</v>
      </c>
      <c r="AL23" s="2323" t="s">
        <v>874</v>
      </c>
      <c r="AM23" s="2153" t="s">
        <v>912</v>
      </c>
      <c r="AN23" s="2153" t="s">
        <v>916</v>
      </c>
      <c r="AO23" s="2153" t="s">
        <v>934</v>
      </c>
      <c r="AP23" s="2153" t="s">
        <v>935</v>
      </c>
      <c r="AQ23" s="2988" t="s">
        <v>936</v>
      </c>
      <c r="AR23" s="2988" t="s">
        <v>962</v>
      </c>
    </row>
    <row r="24" spans="1:45" ht="11.25" customHeight="1">
      <c r="A24" s="20"/>
      <c r="B24" s="413" t="s">
        <v>124</v>
      </c>
      <c r="C24" s="414"/>
      <c r="D24" s="410">
        <v>79</v>
      </c>
      <c r="E24" s="409">
        <v>376875.12</v>
      </c>
      <c r="F24" s="410">
        <v>305</v>
      </c>
      <c r="G24" s="409">
        <v>311468.39</v>
      </c>
      <c r="H24" s="410">
        <v>17</v>
      </c>
      <c r="I24" s="409">
        <v>18348.59</v>
      </c>
      <c r="J24" s="410">
        <v>12</v>
      </c>
      <c r="K24" s="409">
        <v>119408.06</v>
      </c>
      <c r="L24" s="411">
        <f t="shared" ref="L24:M27" si="7">SUM(D24+F24+H24+J24)</f>
        <v>413</v>
      </c>
      <c r="M24" s="412">
        <f t="shared" si="7"/>
        <v>826100.15999999992</v>
      </c>
      <c r="Q24" s="886"/>
      <c r="R24" s="3" t="s">
        <v>376</v>
      </c>
      <c r="S24" s="3">
        <v>280888.75</v>
      </c>
      <c r="T24" s="3139">
        <v>392342.44</v>
      </c>
      <c r="U24" s="3">
        <v>198162.7</v>
      </c>
      <c r="V24" s="3139">
        <v>124382.5</v>
      </c>
      <c r="W24" s="23">
        <v>217867.81</v>
      </c>
      <c r="X24" s="3">
        <v>214953.89</v>
      </c>
      <c r="Y24" s="3">
        <v>104105.04999999999</v>
      </c>
      <c r="Z24" s="3">
        <v>258781.35000000003</v>
      </c>
      <c r="AA24" s="3">
        <v>139216.98000000001</v>
      </c>
      <c r="AB24" s="23">
        <v>181660.42</v>
      </c>
      <c r="AC24" s="3142">
        <v>220786.75000000003</v>
      </c>
      <c r="AD24" s="3">
        <v>118428.15</v>
      </c>
      <c r="AE24" s="3">
        <v>482785.75</v>
      </c>
      <c r="AF24" s="3">
        <v>85347.39</v>
      </c>
      <c r="AG24" s="3">
        <v>153799.25</v>
      </c>
      <c r="AH24" s="3">
        <v>100979.29</v>
      </c>
      <c r="AI24" s="3">
        <v>65833.41</v>
      </c>
      <c r="AJ24" s="3139">
        <v>26592.84</v>
      </c>
      <c r="AK24" s="3139">
        <v>51952.480000000003</v>
      </c>
      <c r="AL24" s="3139">
        <v>125089.57</v>
      </c>
      <c r="AM24" s="3146">
        <v>143343.39000000001</v>
      </c>
      <c r="AN24" s="3146">
        <v>122867.04</v>
      </c>
      <c r="AO24" s="3147">
        <v>121432.6</v>
      </c>
      <c r="AP24" s="3148">
        <v>49757.27</v>
      </c>
      <c r="AQ24" s="3147">
        <v>22845.13</v>
      </c>
      <c r="AR24" s="3148">
        <v>40127</v>
      </c>
    </row>
    <row r="25" spans="1:45" ht="11.25" customHeight="1">
      <c r="A25" s="20"/>
      <c r="B25" s="214" t="s">
        <v>125</v>
      </c>
      <c r="C25" s="401"/>
      <c r="D25" s="2594">
        <v>31</v>
      </c>
      <c r="E25" s="398">
        <v>200770.9</v>
      </c>
      <c r="F25" s="2594">
        <v>368</v>
      </c>
      <c r="G25" s="398">
        <v>347650.34</v>
      </c>
      <c r="H25" s="2594">
        <v>32</v>
      </c>
      <c r="I25" s="398">
        <v>26670.76</v>
      </c>
      <c r="J25" s="2594">
        <v>12</v>
      </c>
      <c r="K25" s="398">
        <v>133336.94</v>
      </c>
      <c r="L25" s="399">
        <f t="shared" si="7"/>
        <v>443</v>
      </c>
      <c r="M25" s="400">
        <f t="shared" si="7"/>
        <v>708428.94</v>
      </c>
      <c r="Q25" s="886"/>
      <c r="R25" s="3" t="s">
        <v>372</v>
      </c>
      <c r="S25" s="3">
        <v>297323.59000000003</v>
      </c>
      <c r="T25" s="3140">
        <v>429030.56</v>
      </c>
      <c r="U25" s="23">
        <v>443863.8</v>
      </c>
      <c r="V25" s="3140">
        <v>451470.8</v>
      </c>
      <c r="W25" s="23">
        <v>629245.65</v>
      </c>
      <c r="X25" s="3">
        <v>544077.26</v>
      </c>
      <c r="Y25" s="3">
        <v>364421.74</v>
      </c>
      <c r="Z25" s="3">
        <v>750531.61</v>
      </c>
      <c r="AA25" s="3">
        <v>399473.46</v>
      </c>
      <c r="AB25" s="23">
        <v>389595.44000000012</v>
      </c>
      <c r="AC25" s="3142">
        <v>345085.44000000006</v>
      </c>
      <c r="AD25" s="3">
        <v>425346.5</v>
      </c>
      <c r="AE25" s="3">
        <v>474717.05</v>
      </c>
      <c r="AF25" s="3">
        <v>535300.43000000005</v>
      </c>
      <c r="AG25" s="3">
        <v>376119.68</v>
      </c>
      <c r="AH25" s="3">
        <v>613237.07999999996</v>
      </c>
      <c r="AI25" s="3">
        <v>814404.81</v>
      </c>
      <c r="AJ25" s="3140">
        <v>441208.85</v>
      </c>
      <c r="AK25" s="3140">
        <v>237665.52</v>
      </c>
      <c r="AL25" s="3140">
        <v>450002.31</v>
      </c>
      <c r="AM25" s="3149">
        <v>827838.59</v>
      </c>
      <c r="AN25" s="3149">
        <v>310254.37</v>
      </c>
      <c r="AO25" s="3149">
        <v>326482.64999999997</v>
      </c>
      <c r="AP25" s="3148">
        <v>296467.89999999997</v>
      </c>
      <c r="AQ25" s="3149">
        <v>728492.7</v>
      </c>
      <c r="AR25" s="3149">
        <v>182032</v>
      </c>
    </row>
    <row r="26" spans="1:45" ht="11.25" customHeight="1">
      <c r="A26" s="20"/>
      <c r="B26" s="402" t="s">
        <v>126</v>
      </c>
      <c r="C26" s="401"/>
      <c r="D26" s="2594">
        <v>20</v>
      </c>
      <c r="E26" s="398">
        <v>67468.759999999995</v>
      </c>
      <c r="F26" s="2594">
        <v>313</v>
      </c>
      <c r="G26" s="398">
        <v>278765.89</v>
      </c>
      <c r="H26" s="2594">
        <v>25</v>
      </c>
      <c r="I26" s="398">
        <v>16207</v>
      </c>
      <c r="J26" s="2594">
        <v>1</v>
      </c>
      <c r="K26" s="398">
        <v>108.46</v>
      </c>
      <c r="L26" s="399">
        <f t="shared" si="7"/>
        <v>359</v>
      </c>
      <c r="M26" s="400">
        <f t="shared" si="7"/>
        <v>362550.11000000004</v>
      </c>
      <c r="Q26" s="886"/>
      <c r="R26" s="3" t="s">
        <v>373</v>
      </c>
      <c r="S26" s="3">
        <v>738.79</v>
      </c>
      <c r="T26" s="3140">
        <v>27000.16</v>
      </c>
      <c r="U26" s="23">
        <v>8800</v>
      </c>
      <c r="V26" s="3140">
        <v>7932.39</v>
      </c>
      <c r="W26" s="23">
        <v>9609.2900000000009</v>
      </c>
      <c r="X26" s="3">
        <v>684.29</v>
      </c>
      <c r="Y26" s="3">
        <v>13752.95</v>
      </c>
      <c r="Z26" s="3">
        <v>10290.009999999998</v>
      </c>
      <c r="AA26" s="3">
        <v>24035.51</v>
      </c>
      <c r="AB26" s="23">
        <v>10615.84</v>
      </c>
      <c r="AC26" s="3142">
        <v>2250</v>
      </c>
      <c r="AD26" s="3">
        <v>10500</v>
      </c>
      <c r="AE26" s="3">
        <v>0</v>
      </c>
      <c r="AF26" s="3">
        <v>0</v>
      </c>
      <c r="AG26" s="3">
        <v>19320.580000000002</v>
      </c>
      <c r="AH26" s="3">
        <v>741.74</v>
      </c>
      <c r="AI26" s="3">
        <v>6490.39</v>
      </c>
      <c r="AJ26" s="3140">
        <v>0</v>
      </c>
      <c r="AK26" s="3140">
        <v>1599.05</v>
      </c>
      <c r="AL26" s="3140">
        <v>0</v>
      </c>
      <c r="AM26" s="3149">
        <v>0</v>
      </c>
      <c r="AN26" s="3149">
        <v>19485.18</v>
      </c>
      <c r="AO26" s="3149">
        <v>1902.4100000000003</v>
      </c>
      <c r="AP26" s="3148">
        <v>705.28</v>
      </c>
      <c r="AQ26" s="3149">
        <v>3750</v>
      </c>
      <c r="AR26" s="3149">
        <v>95.16</v>
      </c>
    </row>
    <row r="27" spans="1:45" ht="11.25" customHeight="1">
      <c r="A27" s="20"/>
      <c r="B27" s="726" t="s">
        <v>127</v>
      </c>
      <c r="C27" s="2660"/>
      <c r="D27" s="281">
        <v>19</v>
      </c>
      <c r="E27" s="2661">
        <v>66249.09</v>
      </c>
      <c r="F27" s="281">
        <v>289</v>
      </c>
      <c r="G27" s="2661">
        <v>376421.1</v>
      </c>
      <c r="H27" s="281">
        <v>25</v>
      </c>
      <c r="I27" s="2661">
        <v>24143.59</v>
      </c>
      <c r="J27" s="281">
        <v>0</v>
      </c>
      <c r="K27" s="2661">
        <v>0</v>
      </c>
      <c r="L27" s="403">
        <f t="shared" si="7"/>
        <v>333</v>
      </c>
      <c r="M27" s="2662">
        <f t="shared" si="7"/>
        <v>466813.77999999997</v>
      </c>
      <c r="Q27" s="886"/>
      <c r="R27" s="3" t="s">
        <v>374</v>
      </c>
      <c r="S27" s="3">
        <v>4861.28</v>
      </c>
      <c r="T27" s="3139">
        <v>765</v>
      </c>
      <c r="U27" s="161">
        <v>510</v>
      </c>
      <c r="V27" s="4">
        <v>510</v>
      </c>
      <c r="W27" s="23">
        <v>255</v>
      </c>
      <c r="X27" s="161">
        <v>0</v>
      </c>
      <c r="Y27" s="161">
        <v>0</v>
      </c>
      <c r="Z27" s="3">
        <v>1180</v>
      </c>
      <c r="AA27" s="3">
        <v>8896.74</v>
      </c>
      <c r="AB27" s="23">
        <v>6164.74</v>
      </c>
      <c r="AC27" s="3142">
        <v>4055.16</v>
      </c>
      <c r="AD27" s="3">
        <v>10180.74</v>
      </c>
      <c r="AE27" s="3">
        <v>10180.74</v>
      </c>
      <c r="AF27" s="3">
        <v>9242</v>
      </c>
      <c r="AG27" s="3">
        <v>3000</v>
      </c>
      <c r="AH27" s="3">
        <v>24111.39</v>
      </c>
      <c r="AI27" s="3">
        <v>360</v>
      </c>
      <c r="AJ27" s="3139">
        <v>360</v>
      </c>
      <c r="AK27" s="3139">
        <v>0</v>
      </c>
      <c r="AL27" s="3139">
        <v>0</v>
      </c>
      <c r="AM27" s="3146">
        <v>0</v>
      </c>
      <c r="AN27" s="3146">
        <v>0</v>
      </c>
      <c r="AO27" s="3146">
        <v>0</v>
      </c>
      <c r="AP27" s="3148">
        <v>1132.26</v>
      </c>
      <c r="AQ27" s="3146">
        <v>1132.26</v>
      </c>
      <c r="AR27" s="3146">
        <v>377.42</v>
      </c>
    </row>
    <row r="28" spans="1:45" ht="12.2" customHeight="1" thickBot="1">
      <c r="A28" s="20"/>
      <c r="B28" s="1300" t="s">
        <v>690</v>
      </c>
      <c r="C28" s="404"/>
      <c r="D28" s="406">
        <f t="shared" ref="D28:L28" si="8">SUM(D24:D27)</f>
        <v>149</v>
      </c>
      <c r="E28" s="405">
        <f t="shared" si="8"/>
        <v>711363.87</v>
      </c>
      <c r="F28" s="406">
        <f t="shared" si="8"/>
        <v>1275</v>
      </c>
      <c r="G28" s="405">
        <f t="shared" si="8"/>
        <v>1314305.72</v>
      </c>
      <c r="H28" s="406">
        <f t="shared" si="8"/>
        <v>99</v>
      </c>
      <c r="I28" s="405">
        <f t="shared" si="8"/>
        <v>85369.94</v>
      </c>
      <c r="J28" s="406">
        <f t="shared" si="8"/>
        <v>25</v>
      </c>
      <c r="K28" s="405">
        <f t="shared" si="8"/>
        <v>252853.46</v>
      </c>
      <c r="L28" s="406">
        <f t="shared" si="8"/>
        <v>1548</v>
      </c>
      <c r="M28" s="407">
        <f>SUM(E28+G28+I28+K28)</f>
        <v>2363892.9899999998</v>
      </c>
      <c r="Q28" s="886"/>
      <c r="R28" s="3"/>
      <c r="S28" s="3">
        <f>SUM(S24:S27)</f>
        <v>583812.41000000015</v>
      </c>
      <c r="T28" s="3">
        <f>SUM(T24:T27)</f>
        <v>849138.16</v>
      </c>
      <c r="U28" s="3">
        <f>SUM(U24:U27)</f>
        <v>651336.5</v>
      </c>
      <c r="V28" s="3141">
        <f t="shared" ref="V28:AH28" si="9">SUM(V24:V27)</f>
        <v>584295.69000000006</v>
      </c>
      <c r="W28" s="23">
        <f t="shared" si="9"/>
        <v>856977.75</v>
      </c>
      <c r="X28" s="3143">
        <f t="shared" si="9"/>
        <v>759715.44000000006</v>
      </c>
      <c r="Y28" s="3143">
        <f t="shared" si="9"/>
        <v>482279.74</v>
      </c>
      <c r="Z28" s="3143">
        <f t="shared" si="9"/>
        <v>1020782.97</v>
      </c>
      <c r="AA28" s="3143">
        <f t="shared" si="9"/>
        <v>571622.69000000006</v>
      </c>
      <c r="AB28" s="3143">
        <f t="shared" si="9"/>
        <v>588036.44000000006</v>
      </c>
      <c r="AC28" s="3143">
        <f t="shared" si="9"/>
        <v>572177.35000000009</v>
      </c>
      <c r="AD28" s="3143">
        <f t="shared" si="9"/>
        <v>564455.39</v>
      </c>
      <c r="AE28" s="3143">
        <f t="shared" si="9"/>
        <v>967683.54</v>
      </c>
      <c r="AF28" s="3143">
        <f t="shared" si="9"/>
        <v>629889.82000000007</v>
      </c>
      <c r="AG28" s="3143">
        <f t="shared" si="9"/>
        <v>552239.50999999989</v>
      </c>
      <c r="AH28" s="3143">
        <f t="shared" si="9"/>
        <v>739069.5</v>
      </c>
      <c r="AI28" s="3143">
        <f t="shared" ref="AI28:AQ28" si="10">SUM(AI24:AI27)</f>
        <v>887088.6100000001</v>
      </c>
      <c r="AJ28" s="3144">
        <f t="shared" si="10"/>
        <v>468161.69</v>
      </c>
      <c r="AK28" s="3144">
        <f t="shared" si="10"/>
        <v>291217.05</v>
      </c>
      <c r="AL28" s="3144">
        <f t="shared" si="10"/>
        <v>575091.88</v>
      </c>
      <c r="AM28" s="3144">
        <f t="shared" si="10"/>
        <v>971181.98</v>
      </c>
      <c r="AN28" s="3144">
        <f t="shared" si="10"/>
        <v>452606.58999999997</v>
      </c>
      <c r="AO28" s="1293">
        <f t="shared" si="10"/>
        <v>449817.66</v>
      </c>
      <c r="AP28" s="3145">
        <f t="shared" si="10"/>
        <v>348062.71</v>
      </c>
      <c r="AQ28" s="1293">
        <f t="shared" si="10"/>
        <v>756220.09</v>
      </c>
      <c r="AR28" s="440">
        <f>SUM(AR24:AR27)</f>
        <v>222631.58000000002</v>
      </c>
    </row>
    <row r="29" spans="1:45" ht="11.25" customHeight="1">
      <c r="A29" s="20"/>
      <c r="B29" s="413" t="s">
        <v>128</v>
      </c>
      <c r="C29" s="414"/>
      <c r="D29" s="410">
        <v>28</v>
      </c>
      <c r="E29" s="409">
        <v>72830.5</v>
      </c>
      <c r="F29" s="410">
        <v>224</v>
      </c>
      <c r="G29" s="409">
        <v>197331.9</v>
      </c>
      <c r="H29" s="410">
        <v>14</v>
      </c>
      <c r="I29" s="409">
        <v>91910</v>
      </c>
      <c r="J29" s="410">
        <v>0</v>
      </c>
      <c r="K29" s="409">
        <v>0</v>
      </c>
      <c r="L29" s="411">
        <f>SUM(D29+F29+H29+J29)</f>
        <v>266</v>
      </c>
      <c r="M29" s="412">
        <f>SUM(E29+G29+I29+K29)</f>
        <v>362072.4</v>
      </c>
      <c r="AS29" s="20"/>
    </row>
    <row r="30" spans="1:45" ht="11.25" customHeight="1">
      <c r="A30" s="20"/>
      <c r="B30" s="214" t="s">
        <v>129</v>
      </c>
      <c r="C30" s="401"/>
      <c r="D30" s="2594">
        <v>18</v>
      </c>
      <c r="E30" s="398">
        <v>84039.17</v>
      </c>
      <c r="F30" s="2594">
        <v>249</v>
      </c>
      <c r="G30" s="398">
        <v>221810.99</v>
      </c>
      <c r="H30" s="2594">
        <v>14</v>
      </c>
      <c r="I30" s="398">
        <v>24520.52</v>
      </c>
      <c r="J30" s="2594">
        <v>3</v>
      </c>
      <c r="K30" s="398">
        <v>1035</v>
      </c>
      <c r="L30" s="399">
        <f>SUM(D30+F30+H30+J30)</f>
        <v>284</v>
      </c>
      <c r="M30" s="400">
        <f>SUM(E30+G30+I30+K30)</f>
        <v>331405.68</v>
      </c>
      <c r="T30" s="2494"/>
    </row>
    <row r="31" spans="1:45" ht="11.25" customHeight="1">
      <c r="A31" s="20"/>
      <c r="B31" s="214" t="s">
        <v>130</v>
      </c>
      <c r="C31" s="401"/>
      <c r="D31" s="2594">
        <v>28</v>
      </c>
      <c r="E31" s="398">
        <v>177859.4</v>
      </c>
      <c r="F31" s="2594">
        <v>251</v>
      </c>
      <c r="G31" s="398">
        <v>228410.3</v>
      </c>
      <c r="H31" s="2594">
        <v>23</v>
      </c>
      <c r="I31" s="398">
        <v>102594.2</v>
      </c>
      <c r="J31" s="2594">
        <v>0</v>
      </c>
      <c r="K31" s="398">
        <v>0</v>
      </c>
      <c r="L31" s="399">
        <f>SUM(D31+F31+H31+J31)</f>
        <v>302</v>
      </c>
      <c r="M31" s="400">
        <f>SUM(E31+G31+I31+K31)</f>
        <v>508863.89999999997</v>
      </c>
    </row>
    <row r="32" spans="1:45" ht="11.25" customHeight="1">
      <c r="A32" s="20"/>
      <c r="B32" s="215" t="s">
        <v>405</v>
      </c>
      <c r="C32" s="2660"/>
      <c r="D32" s="2595">
        <v>11</v>
      </c>
      <c r="E32" s="2661">
        <v>108440.9</v>
      </c>
      <c r="F32" s="2595">
        <v>258</v>
      </c>
      <c r="G32" s="2661">
        <v>230922.1</v>
      </c>
      <c r="H32" s="2595">
        <v>14</v>
      </c>
      <c r="I32" s="2661">
        <v>13637</v>
      </c>
      <c r="J32" s="2595">
        <v>3</v>
      </c>
      <c r="K32" s="2661">
        <v>10147.5</v>
      </c>
      <c r="L32" s="403">
        <v>286</v>
      </c>
      <c r="M32" s="2662">
        <v>363147.5</v>
      </c>
      <c r="R32" s="3" t="s">
        <v>410</v>
      </c>
      <c r="S32" s="1322" t="s">
        <v>603</v>
      </c>
      <c r="T32" s="1323" t="s">
        <v>641</v>
      </c>
      <c r="U32" s="1323" t="s">
        <v>654</v>
      </c>
      <c r="V32" s="1323" t="s">
        <v>655</v>
      </c>
      <c r="W32" s="1542" t="s">
        <v>705</v>
      </c>
      <c r="X32" s="1542" t="s">
        <v>723</v>
      </c>
      <c r="Y32" s="1542" t="s">
        <v>724</v>
      </c>
      <c r="Z32" s="1542" t="s">
        <v>725</v>
      </c>
      <c r="AA32" s="1766" t="s">
        <v>746</v>
      </c>
      <c r="AB32" s="1766" t="s">
        <v>747</v>
      </c>
      <c r="AC32" s="1766" t="s">
        <v>748</v>
      </c>
      <c r="AD32" s="1766" t="s">
        <v>749</v>
      </c>
      <c r="AE32" s="2153" t="s">
        <v>809</v>
      </c>
      <c r="AF32" s="2153" t="s">
        <v>817</v>
      </c>
      <c r="AG32" s="2153" t="s">
        <v>797</v>
      </c>
      <c r="AH32" s="2153" t="s">
        <v>818</v>
      </c>
      <c r="AI32" s="2323" t="s">
        <v>866</v>
      </c>
      <c r="AJ32" s="2323" t="s">
        <v>873</v>
      </c>
      <c r="AK32" s="2323" t="s">
        <v>860</v>
      </c>
      <c r="AL32" s="2323" t="s">
        <v>874</v>
      </c>
      <c r="AM32" s="2153" t="s">
        <v>912</v>
      </c>
      <c r="AN32" s="2153" t="s">
        <v>916</v>
      </c>
      <c r="AO32" s="2153" t="s">
        <v>934</v>
      </c>
      <c r="AP32" s="2153" t="s">
        <v>935</v>
      </c>
      <c r="AQ32" s="2988" t="s">
        <v>936</v>
      </c>
      <c r="AR32" s="2988" t="s">
        <v>962</v>
      </c>
    </row>
    <row r="33" spans="1:44" ht="11.25" customHeight="1" thickBot="1">
      <c r="A33" s="20"/>
      <c r="B33" s="1300" t="s">
        <v>691</v>
      </c>
      <c r="C33" s="404"/>
      <c r="D33" s="406">
        <f t="shared" ref="D33:L33" si="11">SUM(D29:D32)</f>
        <v>85</v>
      </c>
      <c r="E33" s="405">
        <f t="shared" si="11"/>
        <v>443169.97</v>
      </c>
      <c r="F33" s="406">
        <f t="shared" si="11"/>
        <v>982</v>
      </c>
      <c r="G33" s="405">
        <f t="shared" si="11"/>
        <v>878475.28999999992</v>
      </c>
      <c r="H33" s="406">
        <f t="shared" si="11"/>
        <v>65</v>
      </c>
      <c r="I33" s="405">
        <f t="shared" si="11"/>
        <v>232661.72</v>
      </c>
      <c r="J33" s="406">
        <f t="shared" si="11"/>
        <v>6</v>
      </c>
      <c r="K33" s="405">
        <f t="shared" si="11"/>
        <v>11182.5</v>
      </c>
      <c r="L33" s="406">
        <f t="shared" si="11"/>
        <v>1138</v>
      </c>
      <c r="M33" s="407">
        <f>SUM(E33+G33+I33+K33)</f>
        <v>1565489.4799999997</v>
      </c>
      <c r="R33" s="3" t="s">
        <v>376</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61">
        <v>10</v>
      </c>
      <c r="AR33" s="3163">
        <v>7</v>
      </c>
    </row>
    <row r="34" spans="1:44" ht="11.25" customHeight="1">
      <c r="A34" s="20"/>
      <c r="B34" s="559" t="s">
        <v>425</v>
      </c>
      <c r="C34" s="414"/>
      <c r="D34" s="410">
        <v>52</v>
      </c>
      <c r="E34" s="409">
        <v>216921.60000000001</v>
      </c>
      <c r="F34" s="410">
        <v>223</v>
      </c>
      <c r="G34" s="409">
        <v>278595.09999999998</v>
      </c>
      <c r="H34" s="410">
        <v>16</v>
      </c>
      <c r="I34" s="409">
        <v>69772.3</v>
      </c>
      <c r="J34" s="410">
        <v>0</v>
      </c>
      <c r="K34" s="409">
        <v>0</v>
      </c>
      <c r="L34" s="410">
        <v>291</v>
      </c>
      <c r="M34" s="412">
        <f>SUM(E34+G34+I34+K34)</f>
        <v>565289</v>
      </c>
      <c r="R34" s="3" t="s">
        <v>372</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1943">
        <v>159</v>
      </c>
    </row>
    <row r="35" spans="1:44" ht="11.25" customHeight="1">
      <c r="A35" s="20"/>
      <c r="B35" s="402" t="s">
        <v>575</v>
      </c>
      <c r="C35" s="401"/>
      <c r="D35" s="2594">
        <v>25</v>
      </c>
      <c r="E35" s="398">
        <v>94373.8</v>
      </c>
      <c r="F35" s="2594">
        <v>202</v>
      </c>
      <c r="G35" s="398">
        <v>251303.3</v>
      </c>
      <c r="H35" s="2594">
        <v>6</v>
      </c>
      <c r="I35" s="398">
        <v>54312.95</v>
      </c>
      <c r="J35" s="2594">
        <v>1</v>
      </c>
      <c r="K35" s="398">
        <v>477.87</v>
      </c>
      <c r="L35" s="2594">
        <f>SUM(D35+F35+H35+J35)</f>
        <v>234</v>
      </c>
      <c r="M35" s="400">
        <f>SUM(E35+G35+I35+K35)</f>
        <v>400467.92</v>
      </c>
      <c r="R35" s="3" t="s">
        <v>373</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1943">
        <v>1</v>
      </c>
    </row>
    <row r="36" spans="1:44" ht="11.25" customHeight="1">
      <c r="A36" s="20"/>
      <c r="B36" s="402" t="s">
        <v>426</v>
      </c>
      <c r="C36" s="401"/>
      <c r="D36" s="2594">
        <v>20</v>
      </c>
      <c r="E36" s="398">
        <v>413668.7</v>
      </c>
      <c r="F36" s="2594">
        <v>151</v>
      </c>
      <c r="G36" s="398">
        <v>191232.9</v>
      </c>
      <c r="H36" s="2594">
        <v>11</v>
      </c>
      <c r="I36" s="398">
        <v>34632.5</v>
      </c>
      <c r="J36" s="2594">
        <v>2</v>
      </c>
      <c r="K36" s="398">
        <v>3312.1</v>
      </c>
      <c r="L36" s="2594">
        <f>SUM(D36+F36+H36+J36)</f>
        <v>184</v>
      </c>
      <c r="M36" s="400">
        <f>SUM(E36+G36+I36+K36)</f>
        <v>642846.19999999995</v>
      </c>
      <c r="R36" s="3" t="s">
        <v>374</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1943">
        <v>1</v>
      </c>
    </row>
    <row r="37" spans="1:44" ht="11.25" customHeight="1">
      <c r="A37" s="20"/>
      <c r="B37" s="726" t="s">
        <v>479</v>
      </c>
      <c r="C37" s="2660"/>
      <c r="D37" s="2595">
        <v>64</v>
      </c>
      <c r="E37" s="2661">
        <v>321306.3</v>
      </c>
      <c r="F37" s="2595">
        <v>191</v>
      </c>
      <c r="G37" s="2661">
        <v>241473</v>
      </c>
      <c r="H37" s="2595">
        <v>16</v>
      </c>
      <c r="I37" s="2661">
        <v>178165.11</v>
      </c>
      <c r="J37" s="2595">
        <v>0</v>
      </c>
      <c r="K37" s="2661">
        <v>0</v>
      </c>
      <c r="L37" s="2595">
        <f>SUM(D37+F37+H37+J37)</f>
        <v>271</v>
      </c>
      <c r="M37" s="2662">
        <f>SUM(E37+G37+I37+K37)</f>
        <v>740944.41</v>
      </c>
      <c r="N37" s="269"/>
    </row>
    <row r="38" spans="1:44" ht="12.75" customHeight="1" thickBot="1">
      <c r="A38" s="20"/>
      <c r="B38" s="1301" t="s">
        <v>692</v>
      </c>
      <c r="C38" s="401"/>
      <c r="D38" s="406">
        <f t="shared" ref="D38:M38" si="12">SUM(D34:D37)</f>
        <v>161</v>
      </c>
      <c r="E38" s="405">
        <f t="shared" si="12"/>
        <v>1046270.4000000001</v>
      </c>
      <c r="F38" s="406">
        <f t="shared" si="12"/>
        <v>767</v>
      </c>
      <c r="G38" s="405">
        <f t="shared" si="12"/>
        <v>962604.29999999993</v>
      </c>
      <c r="H38" s="406">
        <f t="shared" si="12"/>
        <v>49</v>
      </c>
      <c r="I38" s="405">
        <f t="shared" si="12"/>
        <v>336882.86</v>
      </c>
      <c r="J38" s="406">
        <f t="shared" si="12"/>
        <v>3</v>
      </c>
      <c r="K38" s="405">
        <f t="shared" si="12"/>
        <v>3789.97</v>
      </c>
      <c r="L38" s="406">
        <f t="shared" si="12"/>
        <v>980</v>
      </c>
      <c r="M38" s="407">
        <f t="shared" si="12"/>
        <v>2349547.5299999998</v>
      </c>
      <c r="N38" s="269"/>
    </row>
    <row r="39" spans="1:44" ht="11.25" customHeight="1">
      <c r="A39" s="20"/>
      <c r="B39" s="559" t="s">
        <v>526</v>
      </c>
      <c r="C39" s="414"/>
      <c r="D39" s="410">
        <v>48</v>
      </c>
      <c r="E39" s="409">
        <v>608198.9</v>
      </c>
      <c r="F39" s="410">
        <v>243</v>
      </c>
      <c r="G39" s="409">
        <v>430437.3</v>
      </c>
      <c r="H39" s="410">
        <v>7</v>
      </c>
      <c r="I39" s="409">
        <v>50972</v>
      </c>
      <c r="J39" s="410">
        <v>3</v>
      </c>
      <c r="K39" s="409">
        <v>1154.8</v>
      </c>
      <c r="L39" s="410">
        <f t="shared" ref="L39:M42" si="13">SUM(D39+F39+H39+J39)</f>
        <v>301</v>
      </c>
      <c r="M39" s="412">
        <f t="shared" si="13"/>
        <v>1090763</v>
      </c>
      <c r="N39" s="269"/>
    </row>
    <row r="40" spans="1:44" ht="11.25" customHeight="1">
      <c r="A40" s="20"/>
      <c r="B40" s="402" t="s">
        <v>484</v>
      </c>
      <c r="C40" s="401"/>
      <c r="D40" s="2594">
        <v>15</v>
      </c>
      <c r="E40" s="398">
        <v>138617.70000000001</v>
      </c>
      <c r="F40" s="2594">
        <v>314</v>
      </c>
      <c r="G40" s="398">
        <v>497950.1</v>
      </c>
      <c r="H40" s="2594">
        <v>7</v>
      </c>
      <c r="I40" s="398">
        <v>9487.2999999999993</v>
      </c>
      <c r="J40" s="2594">
        <v>5</v>
      </c>
      <c r="K40" s="398">
        <v>1117.4000000000001</v>
      </c>
      <c r="L40" s="2594">
        <f t="shared" si="13"/>
        <v>341</v>
      </c>
      <c r="M40" s="400">
        <f t="shared" si="13"/>
        <v>647172.50000000012</v>
      </c>
      <c r="N40" s="269"/>
    </row>
    <row r="41" spans="1:44" ht="11.25" customHeight="1">
      <c r="A41" s="20"/>
      <c r="B41" s="402" t="s">
        <v>498</v>
      </c>
      <c r="C41" s="401"/>
      <c r="D41" s="2594">
        <v>23</v>
      </c>
      <c r="E41" s="398">
        <v>119964.6</v>
      </c>
      <c r="F41" s="2594">
        <v>287</v>
      </c>
      <c r="G41" s="398">
        <v>373657.2</v>
      </c>
      <c r="H41" s="2594">
        <v>9</v>
      </c>
      <c r="I41" s="398">
        <v>20963.400000000001</v>
      </c>
      <c r="J41" s="2594">
        <v>3</v>
      </c>
      <c r="K41" s="398">
        <v>511.2</v>
      </c>
      <c r="L41" s="2594">
        <f t="shared" si="13"/>
        <v>322</v>
      </c>
      <c r="M41" s="400">
        <f t="shared" si="13"/>
        <v>515096.40000000008</v>
      </c>
      <c r="N41" s="269"/>
    </row>
    <row r="42" spans="1:44" ht="11.25" customHeight="1">
      <c r="A42" s="20"/>
      <c r="B42" s="726" t="s">
        <v>428</v>
      </c>
      <c r="C42" s="2660"/>
      <c r="D42" s="2595">
        <v>58</v>
      </c>
      <c r="E42" s="2661">
        <v>873546.41</v>
      </c>
      <c r="F42" s="2595">
        <v>349</v>
      </c>
      <c r="G42" s="2661">
        <v>311245.2</v>
      </c>
      <c r="H42" s="2595">
        <v>11</v>
      </c>
      <c r="I42" s="2661">
        <v>29322.29</v>
      </c>
      <c r="J42" s="2595">
        <v>4</v>
      </c>
      <c r="K42" s="2661">
        <v>1153</v>
      </c>
      <c r="L42" s="2595">
        <f t="shared" si="13"/>
        <v>422</v>
      </c>
      <c r="M42" s="2662">
        <f t="shared" si="13"/>
        <v>1215266.9000000001</v>
      </c>
      <c r="N42" s="269"/>
    </row>
    <row r="43" spans="1:44" ht="12.6" customHeight="1" thickBot="1">
      <c r="A43" s="20"/>
      <c r="B43" s="1300" t="s">
        <v>695</v>
      </c>
      <c r="C43" s="404"/>
      <c r="D43" s="219">
        <f t="shared" ref="D43:M43" si="14">SUM(D39:D42)</f>
        <v>144</v>
      </c>
      <c r="E43" s="408">
        <f t="shared" si="14"/>
        <v>1740327.61</v>
      </c>
      <c r="F43" s="219">
        <f t="shared" si="14"/>
        <v>1193</v>
      </c>
      <c r="G43" s="408">
        <f t="shared" si="14"/>
        <v>1613289.7999999998</v>
      </c>
      <c r="H43" s="219">
        <f t="shared" si="14"/>
        <v>34</v>
      </c>
      <c r="I43" s="408">
        <f t="shared" si="14"/>
        <v>110744.99000000002</v>
      </c>
      <c r="J43" s="219">
        <f t="shared" si="14"/>
        <v>15</v>
      </c>
      <c r="K43" s="408">
        <f t="shared" si="14"/>
        <v>3936.3999999999996</v>
      </c>
      <c r="L43" s="219">
        <f t="shared" si="14"/>
        <v>1386</v>
      </c>
      <c r="M43" s="728">
        <f t="shared" si="14"/>
        <v>3468298.8</v>
      </c>
      <c r="N43" s="269"/>
    </row>
    <row r="44" spans="1:44" ht="11.25" customHeight="1">
      <c r="A44" s="20"/>
      <c r="B44" s="559" t="s">
        <v>416</v>
      </c>
      <c r="C44" s="727"/>
      <c r="D44" s="410">
        <v>45</v>
      </c>
      <c r="E44" s="729">
        <v>265508.3</v>
      </c>
      <c r="F44" s="410">
        <v>307</v>
      </c>
      <c r="G44" s="731">
        <v>355764.4</v>
      </c>
      <c r="H44" s="410">
        <v>11</v>
      </c>
      <c r="I44" s="729">
        <v>41579.9</v>
      </c>
      <c r="J44" s="410">
        <v>4</v>
      </c>
      <c r="K44" s="766">
        <v>1325.2</v>
      </c>
      <c r="L44" s="410">
        <f t="shared" ref="L44:M47" si="15">SUM(D44,F44,H44,J44)</f>
        <v>367</v>
      </c>
      <c r="M44" s="412">
        <f t="shared" si="15"/>
        <v>664177.79999999993</v>
      </c>
      <c r="N44" s="269"/>
    </row>
    <row r="45" spans="1:44" ht="11.25" customHeight="1">
      <c r="A45" s="20"/>
      <c r="B45" s="402" t="s">
        <v>211</v>
      </c>
      <c r="C45" s="762"/>
      <c r="D45" s="2594">
        <v>37</v>
      </c>
      <c r="E45" s="763">
        <v>137902.6</v>
      </c>
      <c r="F45" s="2594">
        <v>359</v>
      </c>
      <c r="G45" s="764">
        <v>324871.90000000002</v>
      </c>
      <c r="H45" s="2594">
        <v>11</v>
      </c>
      <c r="I45" s="763">
        <v>34434.230000000003</v>
      </c>
      <c r="J45" s="2594">
        <v>4</v>
      </c>
      <c r="K45" s="765">
        <v>1682.9</v>
      </c>
      <c r="L45" s="2594">
        <f t="shared" si="15"/>
        <v>411</v>
      </c>
      <c r="M45" s="400">
        <f t="shared" si="15"/>
        <v>498891.63</v>
      </c>
      <c r="N45" s="269"/>
    </row>
    <row r="46" spans="1:44" ht="11.25" customHeight="1">
      <c r="A46" s="20"/>
      <c r="B46" s="402" t="s">
        <v>332</v>
      </c>
      <c r="C46" s="762"/>
      <c r="D46" s="2594">
        <v>87</v>
      </c>
      <c r="E46" s="763">
        <v>368065.7</v>
      </c>
      <c r="F46" s="2594">
        <v>303</v>
      </c>
      <c r="G46" s="764">
        <v>586250.19999999995</v>
      </c>
      <c r="H46" s="2594">
        <v>10</v>
      </c>
      <c r="I46" s="764">
        <v>20430.5</v>
      </c>
      <c r="J46" s="2594">
        <v>7</v>
      </c>
      <c r="K46" s="765">
        <v>3780.5</v>
      </c>
      <c r="L46" s="2594">
        <f t="shared" si="15"/>
        <v>407</v>
      </c>
      <c r="M46" s="400">
        <f t="shared" si="15"/>
        <v>978526.89999999991</v>
      </c>
      <c r="N46" s="269"/>
    </row>
    <row r="47" spans="1:44" ht="11.25" customHeight="1">
      <c r="A47" s="20"/>
      <c r="B47" s="726" t="s">
        <v>551</v>
      </c>
      <c r="C47" s="2663"/>
      <c r="D47" s="2595">
        <v>39</v>
      </c>
      <c r="E47" s="2664">
        <v>281187.7</v>
      </c>
      <c r="F47" s="2595">
        <v>250</v>
      </c>
      <c r="G47" s="2665">
        <v>517896.42</v>
      </c>
      <c r="H47" s="2595">
        <v>13</v>
      </c>
      <c r="I47" s="2665">
        <v>130818.2</v>
      </c>
      <c r="J47" s="2595">
        <v>7</v>
      </c>
      <c r="K47" s="2666">
        <v>3409.1</v>
      </c>
      <c r="L47" s="2595">
        <f t="shared" si="15"/>
        <v>309</v>
      </c>
      <c r="M47" s="2662">
        <f t="shared" si="15"/>
        <v>933311.41999999993</v>
      </c>
      <c r="N47" s="269"/>
    </row>
    <row r="48" spans="1:44" ht="12.6" customHeight="1" thickBot="1">
      <c r="A48" s="20"/>
      <c r="B48" s="1300" t="s">
        <v>693</v>
      </c>
      <c r="C48" s="855"/>
      <c r="D48" s="2667">
        <f t="shared" ref="D48:M48" si="16">SUM(D44:D47)</f>
        <v>208</v>
      </c>
      <c r="E48" s="2668">
        <f t="shared" si="16"/>
        <v>1052664.3</v>
      </c>
      <c r="F48" s="2667">
        <f t="shared" si="16"/>
        <v>1219</v>
      </c>
      <c r="G48" s="2669">
        <f t="shared" si="16"/>
        <v>1784782.92</v>
      </c>
      <c r="H48" s="2667">
        <f t="shared" si="16"/>
        <v>45</v>
      </c>
      <c r="I48" s="2669">
        <f t="shared" si="16"/>
        <v>227262.83000000002</v>
      </c>
      <c r="J48" s="2667">
        <f t="shared" si="16"/>
        <v>22</v>
      </c>
      <c r="K48" s="2670">
        <f t="shared" si="16"/>
        <v>10197.700000000001</v>
      </c>
      <c r="L48" s="2667">
        <f t="shared" si="16"/>
        <v>1494</v>
      </c>
      <c r="M48" s="2671">
        <f t="shared" si="16"/>
        <v>3074907.75</v>
      </c>
      <c r="N48" s="269"/>
    </row>
    <row r="49" spans="1:16" s="1832" customFormat="1" ht="10.9" customHeight="1">
      <c r="A49" s="2154"/>
      <c r="B49" s="559" t="s">
        <v>603</v>
      </c>
      <c r="C49" s="1013"/>
      <c r="D49" s="695">
        <v>26</v>
      </c>
      <c r="E49" s="766">
        <v>280888.75</v>
      </c>
      <c r="F49" s="410">
        <v>220</v>
      </c>
      <c r="G49" s="731">
        <v>297323.59000000003</v>
      </c>
      <c r="H49" s="410">
        <v>5</v>
      </c>
      <c r="I49" s="731">
        <v>738.79</v>
      </c>
      <c r="J49" s="410">
        <v>9</v>
      </c>
      <c r="K49" s="729">
        <v>4861.28</v>
      </c>
      <c r="L49" s="695">
        <f t="shared" ref="L49:M52" si="17">SUM(D49+F49+H49+J49)</f>
        <v>260</v>
      </c>
      <c r="M49" s="412">
        <f t="shared" si="17"/>
        <v>583812.41000000015</v>
      </c>
      <c r="N49" s="269"/>
      <c r="O49" s="3"/>
      <c r="P49" s="3"/>
    </row>
    <row r="50" spans="1:16" s="1832" customFormat="1" ht="10.9" customHeight="1">
      <c r="A50" s="2154"/>
      <c r="B50" s="402" t="s">
        <v>641</v>
      </c>
      <c r="C50" s="1014" t="s">
        <v>99</v>
      </c>
      <c r="D50" s="2592">
        <v>56</v>
      </c>
      <c r="E50" s="765">
        <v>392342.44</v>
      </c>
      <c r="F50" s="2594">
        <v>280</v>
      </c>
      <c r="G50" s="764">
        <v>429030.56</v>
      </c>
      <c r="H50" s="2594">
        <v>14</v>
      </c>
      <c r="I50" s="764">
        <v>27000.16</v>
      </c>
      <c r="J50" s="2594">
        <v>3</v>
      </c>
      <c r="K50" s="763">
        <v>765</v>
      </c>
      <c r="L50" s="2592">
        <f t="shared" si="17"/>
        <v>353</v>
      </c>
      <c r="M50" s="400">
        <f t="shared" si="17"/>
        <v>849138.16</v>
      </c>
      <c r="N50" s="269"/>
      <c r="O50" s="3"/>
      <c r="P50" s="3"/>
    </row>
    <row r="51" spans="1:16" s="1832" customFormat="1" ht="10.9" customHeight="1">
      <c r="A51" s="2154"/>
      <c r="B51" s="402" t="s">
        <v>654</v>
      </c>
      <c r="C51" s="1014"/>
      <c r="D51" s="2592">
        <v>43</v>
      </c>
      <c r="E51" s="765">
        <v>198162.73</v>
      </c>
      <c r="F51" s="2594">
        <v>270</v>
      </c>
      <c r="G51" s="764">
        <v>443863.8</v>
      </c>
      <c r="H51" s="2594">
        <v>13</v>
      </c>
      <c r="I51" s="764">
        <v>8800</v>
      </c>
      <c r="J51" s="2594">
        <v>2</v>
      </c>
      <c r="K51" s="763">
        <v>510</v>
      </c>
      <c r="L51" s="2592">
        <f t="shared" si="17"/>
        <v>328</v>
      </c>
      <c r="M51" s="400">
        <f t="shared" si="17"/>
        <v>651336.53</v>
      </c>
      <c r="N51" s="269"/>
      <c r="O51" s="3"/>
      <c r="P51" s="3"/>
    </row>
    <row r="52" spans="1:16" s="1832" customFormat="1" ht="10.9" customHeight="1" thickBot="1">
      <c r="A52" s="2154"/>
      <c r="B52" s="726" t="s">
        <v>655</v>
      </c>
      <c r="C52" s="1014"/>
      <c r="D52" s="2592">
        <v>39</v>
      </c>
      <c r="E52" s="765">
        <v>124382.5</v>
      </c>
      <c r="F52" s="2594">
        <v>249</v>
      </c>
      <c r="G52" s="764">
        <v>451470.8</v>
      </c>
      <c r="H52" s="2594">
        <v>14</v>
      </c>
      <c r="I52" s="764">
        <v>7932.39</v>
      </c>
      <c r="J52" s="2594">
        <v>2</v>
      </c>
      <c r="K52" s="763">
        <v>510</v>
      </c>
      <c r="L52" s="2592">
        <f t="shared" si="17"/>
        <v>304</v>
      </c>
      <c r="M52" s="400">
        <f t="shared" si="17"/>
        <v>584295.69000000006</v>
      </c>
      <c r="N52" s="3"/>
      <c r="O52" s="3"/>
      <c r="P52" s="3"/>
    </row>
    <row r="53" spans="1:16" s="149" customFormat="1" ht="12.6" customHeight="1" thickBot="1">
      <c r="A53" s="148"/>
      <c r="B53" s="2092" t="s">
        <v>694</v>
      </c>
      <c r="C53" s="2672"/>
      <c r="D53" s="2085">
        <f t="shared" ref="D53:L53" si="18">SUM(D49:D52)</f>
        <v>164</v>
      </c>
      <c r="E53" s="2086">
        <f t="shared" si="18"/>
        <v>995776.41999999993</v>
      </c>
      <c r="F53" s="2085">
        <f t="shared" si="18"/>
        <v>1019</v>
      </c>
      <c r="G53" s="2087">
        <f t="shared" si="18"/>
        <v>1621688.75</v>
      </c>
      <c r="H53" s="2085">
        <f t="shared" si="18"/>
        <v>46</v>
      </c>
      <c r="I53" s="2087">
        <f t="shared" si="18"/>
        <v>44471.34</v>
      </c>
      <c r="J53" s="2085">
        <f t="shared" si="18"/>
        <v>16</v>
      </c>
      <c r="K53" s="2088">
        <f t="shared" si="18"/>
        <v>6646.28</v>
      </c>
      <c r="L53" s="2093">
        <f t="shared" si="18"/>
        <v>1245</v>
      </c>
      <c r="M53" s="2094">
        <f>SUM(M49:M52)</f>
        <v>2668582.7900000005</v>
      </c>
      <c r="N53" s="2091"/>
      <c r="O53" s="2091"/>
      <c r="P53" s="2091"/>
    </row>
    <row r="54" spans="1:16" ht="10.9" customHeight="1">
      <c r="A54" s="20"/>
      <c r="B54" s="559" t="s">
        <v>705</v>
      </c>
      <c r="C54" s="414"/>
      <c r="D54" s="410">
        <v>53</v>
      </c>
      <c r="E54" s="729">
        <v>217867.81</v>
      </c>
      <c r="F54" s="410">
        <v>311</v>
      </c>
      <c r="G54" s="1013">
        <v>629245.65</v>
      </c>
      <c r="H54" s="1600">
        <v>9</v>
      </c>
      <c r="I54" s="1013">
        <v>9609.2900000000009</v>
      </c>
      <c r="J54" s="1600">
        <v>1</v>
      </c>
      <c r="K54" s="1611">
        <v>255</v>
      </c>
      <c r="L54" s="410">
        <f>SUM(D54,F54,H54,J54)</f>
        <v>374</v>
      </c>
      <c r="M54" s="412">
        <f>SUM(K54,I54,G54,E54)</f>
        <v>856977.75</v>
      </c>
    </row>
    <row r="55" spans="1:16" ht="10.9" customHeight="1">
      <c r="A55" s="20"/>
      <c r="B55" s="402" t="s">
        <v>723</v>
      </c>
      <c r="C55" s="401"/>
      <c r="D55" s="2594">
        <v>25</v>
      </c>
      <c r="E55" s="763">
        <v>214953.89</v>
      </c>
      <c r="F55" s="2594">
        <v>319</v>
      </c>
      <c r="G55" s="1014">
        <v>544077.26</v>
      </c>
      <c r="H55" s="279">
        <v>3</v>
      </c>
      <c r="I55" s="1014">
        <v>684.29</v>
      </c>
      <c r="J55" s="279">
        <v>0</v>
      </c>
      <c r="K55" s="2591">
        <v>0</v>
      </c>
      <c r="L55" s="2594">
        <f t="shared" ref="L55:L57" si="19">SUM(D55,F55,H55,J55)</f>
        <v>347</v>
      </c>
      <c r="M55" s="400">
        <f t="shared" ref="M55:M57" si="20">SUM(K55,I55,G55,E55)</f>
        <v>759715.44000000006</v>
      </c>
    </row>
    <row r="56" spans="1:16" ht="10.9" customHeight="1">
      <c r="A56" s="20"/>
      <c r="B56" s="1765" t="s">
        <v>724</v>
      </c>
      <c r="C56" s="1014"/>
      <c r="D56" s="2594">
        <v>29</v>
      </c>
      <c r="E56" s="763">
        <v>104105.04999999999</v>
      </c>
      <c r="F56" s="2594">
        <v>280</v>
      </c>
      <c r="G56" s="2590">
        <v>364421.74</v>
      </c>
      <c r="H56" s="279">
        <v>9</v>
      </c>
      <c r="I56" s="2590">
        <v>13752.95</v>
      </c>
      <c r="J56" s="279">
        <v>0</v>
      </c>
      <c r="K56" s="2591">
        <v>0</v>
      </c>
      <c r="L56" s="2594">
        <f t="shared" si="19"/>
        <v>318</v>
      </c>
      <c r="M56" s="400">
        <f t="shared" si="20"/>
        <v>482279.74</v>
      </c>
    </row>
    <row r="57" spans="1:16" ht="10.9" customHeight="1" thickBot="1">
      <c r="A57" s="20"/>
      <c r="B57" s="1745" t="s">
        <v>725</v>
      </c>
      <c r="C57" s="1014"/>
      <c r="D57" s="2594">
        <v>50</v>
      </c>
      <c r="E57" s="763">
        <v>258781.35000000003</v>
      </c>
      <c r="F57" s="2594">
        <v>350</v>
      </c>
      <c r="G57" s="2590">
        <v>750531.61</v>
      </c>
      <c r="H57" s="279">
        <v>12</v>
      </c>
      <c r="I57" s="2590">
        <v>10290.009999999998</v>
      </c>
      <c r="J57" s="279">
        <v>1</v>
      </c>
      <c r="K57" s="2591">
        <v>1180</v>
      </c>
      <c r="L57" s="220">
        <f t="shared" si="19"/>
        <v>413</v>
      </c>
      <c r="M57" s="1768">
        <f t="shared" si="20"/>
        <v>1020782.97</v>
      </c>
    </row>
    <row r="58" spans="1:16" s="149" customFormat="1" ht="12.6" customHeight="1" thickBot="1">
      <c r="A58" s="148"/>
      <c r="B58" s="2083" t="s">
        <v>750</v>
      </c>
      <c r="C58" s="2084"/>
      <c r="D58" s="2085">
        <f t="shared" ref="D58:K58" si="21">SUM(D54:D57)</f>
        <v>157</v>
      </c>
      <c r="E58" s="2086">
        <f t="shared" si="21"/>
        <v>795708.10000000009</v>
      </c>
      <c r="F58" s="2085">
        <f t="shared" si="21"/>
        <v>1260</v>
      </c>
      <c r="G58" s="2087">
        <f t="shared" si="21"/>
        <v>2288276.2600000002</v>
      </c>
      <c r="H58" s="2085">
        <f t="shared" si="21"/>
        <v>33</v>
      </c>
      <c r="I58" s="2087">
        <f t="shared" si="21"/>
        <v>34336.54</v>
      </c>
      <c r="J58" s="2085">
        <f t="shared" si="21"/>
        <v>2</v>
      </c>
      <c r="K58" s="2088">
        <f t="shared" si="21"/>
        <v>1435</v>
      </c>
      <c r="L58" s="2089">
        <f>SUM(L54:L57)</f>
        <v>1452</v>
      </c>
      <c r="M58" s="2090">
        <f>SUM(M54:M57)</f>
        <v>3119755.8999999994</v>
      </c>
      <c r="N58" s="2091"/>
      <c r="O58" s="2091"/>
      <c r="P58" s="434"/>
    </row>
    <row r="59" spans="1:16" ht="10.9" customHeight="1">
      <c r="A59" s="20"/>
      <c r="B59" s="559" t="s">
        <v>746</v>
      </c>
      <c r="C59" s="414"/>
      <c r="D59" s="410">
        <v>27</v>
      </c>
      <c r="E59" s="729">
        <v>139216.98000000001</v>
      </c>
      <c r="F59" s="410">
        <v>315</v>
      </c>
      <c r="G59" s="729">
        <v>398973.46</v>
      </c>
      <c r="H59" s="1600">
        <v>10</v>
      </c>
      <c r="I59" s="729">
        <v>24035.51</v>
      </c>
      <c r="J59" s="1600">
        <v>12</v>
      </c>
      <c r="K59" s="729">
        <v>8896.74</v>
      </c>
      <c r="L59" s="410">
        <f>SUM(D59,F59,H59,J59)</f>
        <v>364</v>
      </c>
      <c r="M59" s="412">
        <f t="shared" ref="M59:M62" si="22">SUM(K59,I59,G59,E59)</f>
        <v>571122.69000000006</v>
      </c>
      <c r="P59" s="23"/>
    </row>
    <row r="60" spans="1:16" ht="10.9" customHeight="1">
      <c r="A60" s="20"/>
      <c r="B60" s="402" t="s">
        <v>747</v>
      </c>
      <c r="C60" s="401"/>
      <c r="D60" s="2594">
        <v>32</v>
      </c>
      <c r="E60" s="763">
        <v>181660.42</v>
      </c>
      <c r="F60" s="2594">
        <v>304</v>
      </c>
      <c r="G60" s="763">
        <v>395056.64000000001</v>
      </c>
      <c r="H60" s="279">
        <v>6</v>
      </c>
      <c r="I60" s="763">
        <v>10615.84</v>
      </c>
      <c r="J60" s="279">
        <v>8</v>
      </c>
      <c r="K60" s="763">
        <v>6164.74</v>
      </c>
      <c r="L60" s="2594">
        <f t="shared" ref="L60:L62" si="23">SUM(D60,F60,H60,J60)</f>
        <v>350</v>
      </c>
      <c r="M60" s="400">
        <f t="shared" si="22"/>
        <v>593497.64</v>
      </c>
    </row>
    <row r="61" spans="1:16" s="20" customFormat="1" ht="10.9" customHeight="1">
      <c r="B61" s="1765" t="s">
        <v>748</v>
      </c>
      <c r="C61" s="1014"/>
      <c r="D61" s="2594">
        <v>35</v>
      </c>
      <c r="E61" s="763">
        <v>220786.75000000003</v>
      </c>
      <c r="F61" s="2594">
        <v>295</v>
      </c>
      <c r="G61" s="763">
        <v>345085.44000000006</v>
      </c>
      <c r="H61" s="279">
        <v>5</v>
      </c>
      <c r="I61" s="763">
        <v>2250</v>
      </c>
      <c r="J61" s="279">
        <v>4</v>
      </c>
      <c r="K61" s="763">
        <v>4055.16</v>
      </c>
      <c r="L61" s="2594">
        <f t="shared" si="23"/>
        <v>339</v>
      </c>
      <c r="M61" s="400">
        <f t="shared" si="22"/>
        <v>572177.35000000009</v>
      </c>
      <c r="N61" s="23"/>
      <c r="O61" s="23"/>
      <c r="P61" s="23"/>
    </row>
    <row r="62" spans="1:16" s="20" customFormat="1" ht="10.9" customHeight="1" thickBot="1">
      <c r="B62" s="1745" t="s">
        <v>749</v>
      </c>
      <c r="C62" s="1014"/>
      <c r="D62" s="2594">
        <v>26</v>
      </c>
      <c r="E62" s="763">
        <v>118428.15</v>
      </c>
      <c r="F62" s="2594">
        <v>322</v>
      </c>
      <c r="G62" s="763">
        <v>425346.5</v>
      </c>
      <c r="H62" s="279">
        <v>3</v>
      </c>
      <c r="I62" s="763">
        <v>10500</v>
      </c>
      <c r="J62" s="279">
        <v>6</v>
      </c>
      <c r="K62" s="763">
        <v>10180.74</v>
      </c>
      <c r="L62" s="220">
        <f t="shared" si="23"/>
        <v>357</v>
      </c>
      <c r="M62" s="1768">
        <f t="shared" si="22"/>
        <v>564455.39</v>
      </c>
      <c r="N62" s="23"/>
      <c r="O62" s="23"/>
      <c r="P62" s="23"/>
    </row>
    <row r="63" spans="1:16" s="148" customFormat="1" ht="10.9" customHeight="1" thickBot="1">
      <c r="B63" s="2168" t="s">
        <v>807</v>
      </c>
      <c r="C63" s="2169"/>
      <c r="D63" s="2093">
        <f>SUM(D59:D62)</f>
        <v>120</v>
      </c>
      <c r="E63" s="2170">
        <f t="shared" ref="E63:K63" si="24">SUM(E59:E62)</f>
        <v>660092.30000000005</v>
      </c>
      <c r="F63" s="2093">
        <f>SUM(F59:F62)</f>
        <v>1236</v>
      </c>
      <c r="G63" s="2171">
        <f t="shared" si="24"/>
        <v>1564462.04</v>
      </c>
      <c r="H63" s="2093">
        <f t="shared" si="24"/>
        <v>24</v>
      </c>
      <c r="I63" s="2171">
        <f t="shared" si="24"/>
        <v>47401.35</v>
      </c>
      <c r="J63" s="2093">
        <f t="shared" si="24"/>
        <v>30</v>
      </c>
      <c r="K63" s="2172">
        <f t="shared" si="24"/>
        <v>29297.379999999997</v>
      </c>
      <c r="L63" s="2173">
        <f>SUM(L59:L62)</f>
        <v>1410</v>
      </c>
      <c r="M63" s="2174">
        <f>SUM(M59:M62)</f>
        <v>2301253.0700000003</v>
      </c>
      <c r="N63" s="434"/>
      <c r="O63" s="434"/>
      <c r="P63" s="434"/>
    </row>
    <row r="64" spans="1:16" s="148" customFormat="1" ht="10.9" customHeight="1">
      <c r="B64" s="559" t="s">
        <v>809</v>
      </c>
      <c r="C64" s="414"/>
      <c r="D64" s="410">
        <v>40</v>
      </c>
      <c r="E64" s="729">
        <v>482785.75</v>
      </c>
      <c r="F64" s="410">
        <v>340</v>
      </c>
      <c r="G64" s="729">
        <v>474717.05</v>
      </c>
      <c r="H64" s="1600">
        <v>0</v>
      </c>
      <c r="I64" s="1013">
        <v>0</v>
      </c>
      <c r="J64" s="1600">
        <v>6</v>
      </c>
      <c r="K64" s="729">
        <v>10180.74</v>
      </c>
      <c r="L64" s="410">
        <f>SUM(D64,F64,H64,J64)</f>
        <v>386</v>
      </c>
      <c r="M64" s="412">
        <f t="shared" ref="M64:M67" si="25">SUM(K64,I64,G64,E64)</f>
        <v>967683.54</v>
      </c>
      <c r="N64" s="434"/>
      <c r="O64" s="434"/>
      <c r="P64" s="434"/>
    </row>
    <row r="65" spans="2:16" s="148" customFormat="1" ht="10.9" customHeight="1">
      <c r="B65" s="402" t="s">
        <v>817</v>
      </c>
      <c r="C65" s="401"/>
      <c r="D65" s="2594">
        <v>37</v>
      </c>
      <c r="E65" s="763">
        <v>85347.39</v>
      </c>
      <c r="F65" s="2594">
        <v>307</v>
      </c>
      <c r="G65" s="763">
        <v>535300.43000000005</v>
      </c>
      <c r="H65" s="279">
        <v>0</v>
      </c>
      <c r="I65" s="1014">
        <v>0</v>
      </c>
      <c r="J65" s="279">
        <v>5</v>
      </c>
      <c r="K65" s="763">
        <v>9242</v>
      </c>
      <c r="L65" s="2594">
        <f>SUM(D65,F65,H65,J65)</f>
        <v>349</v>
      </c>
      <c r="M65" s="400">
        <f t="shared" si="25"/>
        <v>629889.82000000007</v>
      </c>
      <c r="N65" s="434"/>
      <c r="O65" s="434"/>
      <c r="P65" s="434"/>
    </row>
    <row r="66" spans="2:16" s="148" customFormat="1" ht="10.9" customHeight="1">
      <c r="B66" s="402" t="s">
        <v>797</v>
      </c>
      <c r="C66" s="401"/>
      <c r="D66" s="2594">
        <v>40</v>
      </c>
      <c r="E66" s="763">
        <v>153799.25</v>
      </c>
      <c r="F66" s="2594">
        <v>268</v>
      </c>
      <c r="G66" s="763">
        <v>376119.68</v>
      </c>
      <c r="H66" s="279">
        <v>7</v>
      </c>
      <c r="I66" s="1014">
        <v>19320.580000000002</v>
      </c>
      <c r="J66" s="279">
        <v>1</v>
      </c>
      <c r="K66" s="763">
        <v>3000</v>
      </c>
      <c r="L66" s="2594">
        <f>SUM(D66,F66,H66,J66)</f>
        <v>316</v>
      </c>
      <c r="M66" s="400">
        <f t="shared" si="25"/>
        <v>552239.51</v>
      </c>
      <c r="N66" s="434"/>
      <c r="O66" s="434"/>
      <c r="P66" s="434"/>
    </row>
    <row r="67" spans="2:16" s="148" customFormat="1" ht="10.9" customHeight="1" thickBot="1">
      <c r="B67" s="1745" t="s">
        <v>818</v>
      </c>
      <c r="C67" s="401"/>
      <c r="D67" s="2594">
        <v>30</v>
      </c>
      <c r="E67" s="763">
        <v>100979.29</v>
      </c>
      <c r="F67" s="2594">
        <v>258</v>
      </c>
      <c r="G67" s="763">
        <v>613237.07999999996</v>
      </c>
      <c r="H67" s="279">
        <v>2</v>
      </c>
      <c r="I67" s="1014">
        <v>741.74</v>
      </c>
      <c r="J67" s="279">
        <v>3</v>
      </c>
      <c r="K67" s="763">
        <v>24111.39</v>
      </c>
      <c r="L67" s="220">
        <f>SUM(D67,F67,H67,J67)</f>
        <v>293</v>
      </c>
      <c r="M67" s="1768">
        <f t="shared" si="25"/>
        <v>739069.5</v>
      </c>
      <c r="N67" s="434"/>
      <c r="O67" s="434"/>
      <c r="P67" s="434"/>
    </row>
    <row r="68" spans="2:16" s="148" customFormat="1" ht="10.9" customHeight="1" thickBot="1">
      <c r="B68" s="2083" t="s">
        <v>857</v>
      </c>
      <c r="C68" s="2084"/>
      <c r="D68" s="2085">
        <f>SUM(D64:D67)</f>
        <v>147</v>
      </c>
      <c r="E68" s="2086">
        <f t="shared" ref="E68:K68" si="26">SUM(E64:E67)</f>
        <v>822911.68</v>
      </c>
      <c r="F68" s="2085">
        <f>SUM(F64:F67)</f>
        <v>1173</v>
      </c>
      <c r="G68" s="2087">
        <f t="shared" si="26"/>
        <v>1999374.2399999998</v>
      </c>
      <c r="H68" s="2085">
        <f t="shared" si="26"/>
        <v>9</v>
      </c>
      <c r="I68" s="2087">
        <f t="shared" si="26"/>
        <v>20062.320000000003</v>
      </c>
      <c r="J68" s="2085">
        <f t="shared" si="26"/>
        <v>15</v>
      </c>
      <c r="K68" s="2088">
        <f t="shared" si="26"/>
        <v>46534.13</v>
      </c>
      <c r="L68" s="2085">
        <f>SUM(L64:L67)</f>
        <v>1344</v>
      </c>
      <c r="M68" s="2318">
        <f>SUM(M64:M67)</f>
        <v>2888882.37</v>
      </c>
      <c r="N68" s="434"/>
      <c r="O68" s="434"/>
      <c r="P68" s="434"/>
    </row>
    <row r="69" spans="2:16" s="148" customFormat="1">
      <c r="B69" s="402" t="s">
        <v>866</v>
      </c>
      <c r="C69" s="2317"/>
      <c r="D69" s="2319">
        <v>24</v>
      </c>
      <c r="E69" s="2320">
        <v>65833.41</v>
      </c>
      <c r="F69" s="2319">
        <v>263</v>
      </c>
      <c r="G69" s="2321">
        <v>814404.81</v>
      </c>
      <c r="H69" s="2319">
        <v>2</v>
      </c>
      <c r="I69" s="2321">
        <v>6490.39</v>
      </c>
      <c r="J69" s="2319">
        <v>1</v>
      </c>
      <c r="K69" s="2322">
        <v>360</v>
      </c>
      <c r="L69" s="410">
        <f>SUM(D69,F69,H69,J69)</f>
        <v>290</v>
      </c>
      <c r="M69" s="412">
        <f t="shared" ref="M69:M70" si="27">SUM(K69,I69,G69,E69)</f>
        <v>887088.6100000001</v>
      </c>
      <c r="N69" s="2328"/>
      <c r="O69" s="2328"/>
      <c r="P69" s="434"/>
    </row>
    <row r="70" spans="2:16" s="148" customFormat="1">
      <c r="B70" s="402" t="s">
        <v>873</v>
      </c>
      <c r="C70" s="2317"/>
      <c r="D70" s="2319">
        <v>11</v>
      </c>
      <c r="E70" s="2320">
        <v>26592.84</v>
      </c>
      <c r="F70" s="2319">
        <v>215</v>
      </c>
      <c r="G70" s="2321">
        <v>441208.85</v>
      </c>
      <c r="H70" s="2319">
        <v>0</v>
      </c>
      <c r="I70" s="2321">
        <v>0</v>
      </c>
      <c r="J70" s="2319">
        <v>1</v>
      </c>
      <c r="K70" s="2322">
        <v>360</v>
      </c>
      <c r="L70" s="2594">
        <f>SUM(D70,F70,H70,J70)</f>
        <v>227</v>
      </c>
      <c r="M70" s="400">
        <f t="shared" si="27"/>
        <v>468161.69</v>
      </c>
      <c r="N70" s="2542"/>
      <c r="O70" s="2328"/>
      <c r="P70" s="434"/>
    </row>
    <row r="71" spans="2:16" s="148" customFormat="1">
      <c r="B71" s="402" t="s">
        <v>860</v>
      </c>
      <c r="C71" s="2317"/>
      <c r="D71" s="2319">
        <v>16</v>
      </c>
      <c r="E71" s="2320">
        <v>51952.480000000003</v>
      </c>
      <c r="F71" s="2319">
        <v>208</v>
      </c>
      <c r="G71" s="2321">
        <v>237665.52</v>
      </c>
      <c r="H71" s="2319">
        <v>1</v>
      </c>
      <c r="I71" s="2321">
        <v>1599.05</v>
      </c>
      <c r="J71" s="2319">
        <v>0</v>
      </c>
      <c r="K71" s="2320">
        <v>0</v>
      </c>
      <c r="L71" s="2594">
        <f>SUM(D71+F71+H71+J71)</f>
        <v>225</v>
      </c>
      <c r="M71" s="400">
        <f>SUM(E71+G71+I71+K71)</f>
        <v>291217.05</v>
      </c>
      <c r="P71" s="434"/>
    </row>
    <row r="72" spans="2:16" s="20" customFormat="1" ht="13.5" thickBot="1">
      <c r="B72" s="2402" t="s">
        <v>874</v>
      </c>
      <c r="C72" s="404"/>
      <c r="D72" s="220">
        <v>31</v>
      </c>
      <c r="E72" s="2540">
        <v>125089.57</v>
      </c>
      <c r="F72" s="220">
        <v>259</v>
      </c>
      <c r="G72" s="2541">
        <v>450002.31</v>
      </c>
      <c r="H72" s="220">
        <v>0</v>
      </c>
      <c r="I72" s="2541">
        <v>0</v>
      </c>
      <c r="J72" s="220">
        <v>0</v>
      </c>
      <c r="K72" s="2540">
        <v>0</v>
      </c>
      <c r="L72" s="220">
        <f>SUM(D72,F72,H72,J72)</f>
        <v>290</v>
      </c>
      <c r="M72" s="2540">
        <f>SUM(E72,G72,I72,K72)</f>
        <v>575091.88</v>
      </c>
      <c r="P72" s="23"/>
    </row>
    <row r="73" spans="2:16" s="20" customFormat="1" ht="13.5" thickBot="1">
      <c r="B73" s="2083" t="s">
        <v>892</v>
      </c>
      <c r="C73" s="2539"/>
      <c r="D73" s="2085">
        <f t="shared" ref="D73:M73" si="28">SUM(D69:D72)</f>
        <v>82</v>
      </c>
      <c r="E73" s="2086">
        <f t="shared" si="28"/>
        <v>269468.30000000005</v>
      </c>
      <c r="F73" s="2085">
        <f t="shared" si="28"/>
        <v>945</v>
      </c>
      <c r="G73" s="2087">
        <f t="shared" si="28"/>
        <v>1943281.4900000002</v>
      </c>
      <c r="H73" s="2085">
        <f t="shared" si="28"/>
        <v>3</v>
      </c>
      <c r="I73" s="2087">
        <f t="shared" si="28"/>
        <v>8089.4400000000005</v>
      </c>
      <c r="J73" s="2085">
        <f t="shared" si="28"/>
        <v>2</v>
      </c>
      <c r="K73" s="2088">
        <f t="shared" si="28"/>
        <v>720</v>
      </c>
      <c r="L73" s="2085">
        <f t="shared" si="28"/>
        <v>1032</v>
      </c>
      <c r="M73" s="2318">
        <f t="shared" si="28"/>
        <v>2221559.23</v>
      </c>
      <c r="P73" s="23"/>
    </row>
    <row r="74" spans="2:16" s="2673" customFormat="1" ht="12.75" customHeight="1">
      <c r="B74" s="396" t="s">
        <v>912</v>
      </c>
      <c r="C74" s="2676"/>
      <c r="D74" s="2677">
        <v>27</v>
      </c>
      <c r="E74" s="2678">
        <v>143343.39000000001</v>
      </c>
      <c r="F74" s="2677">
        <v>178</v>
      </c>
      <c r="G74" s="2679">
        <v>827838.59</v>
      </c>
      <c r="H74" s="2677">
        <v>0</v>
      </c>
      <c r="I74" s="2679">
        <v>0</v>
      </c>
      <c r="J74" s="2677">
        <v>0</v>
      </c>
      <c r="K74" s="2680">
        <v>0</v>
      </c>
      <c r="L74" s="411">
        <f>SUM(D74,F74,H74,J74)</f>
        <v>205</v>
      </c>
      <c r="M74" s="412">
        <f t="shared" ref="M74" si="29">SUM(K74,I74,G74,E74)</f>
        <v>971181.98</v>
      </c>
      <c r="P74" s="799"/>
    </row>
    <row r="75" spans="2:16" s="2673" customFormat="1" ht="12.75" customHeight="1">
      <c r="B75" s="416" t="s">
        <v>916</v>
      </c>
      <c r="C75" s="2977"/>
      <c r="D75" s="2978">
        <v>27</v>
      </c>
      <c r="E75" s="2979">
        <v>122867.04</v>
      </c>
      <c r="F75" s="2978">
        <v>182</v>
      </c>
      <c r="G75" s="2980">
        <v>310254.37</v>
      </c>
      <c r="H75" s="2978">
        <v>16</v>
      </c>
      <c r="I75" s="2980">
        <v>19485.18</v>
      </c>
      <c r="J75" s="2978">
        <v>0</v>
      </c>
      <c r="K75" s="2976">
        <v>0</v>
      </c>
      <c r="L75" s="399">
        <f>SUM(D75,F75,H75,J75)</f>
        <v>225</v>
      </c>
      <c r="M75" s="400">
        <f t="shared" ref="M75" si="30">SUM(K75,I75,G75,E75)</f>
        <v>452606.58999999997</v>
      </c>
      <c r="P75" s="799"/>
    </row>
    <row r="76" spans="2:16" s="2673" customFormat="1" ht="12.75" customHeight="1">
      <c r="B76" s="416" t="s">
        <v>934</v>
      </c>
      <c r="C76" s="2977"/>
      <c r="D76" s="2983">
        <v>25</v>
      </c>
      <c r="E76" s="2981">
        <v>121432.6</v>
      </c>
      <c r="F76" s="2978">
        <v>162</v>
      </c>
      <c r="G76" s="2980">
        <v>326482.64999999997</v>
      </c>
      <c r="H76" s="2978">
        <v>6</v>
      </c>
      <c r="I76" s="2980">
        <v>1902.4100000000003</v>
      </c>
      <c r="J76" s="2978">
        <v>0</v>
      </c>
      <c r="K76" s="2976">
        <v>0</v>
      </c>
      <c r="L76" s="399">
        <f>D76+F76+H76+J76</f>
        <v>193</v>
      </c>
      <c r="M76" s="400">
        <f>E76+G76+I76+K76</f>
        <v>449817.66</v>
      </c>
      <c r="P76" s="799"/>
    </row>
    <row r="77" spans="2:16" s="2673" customFormat="1" ht="12.75" customHeight="1" thickBot="1">
      <c r="B77" s="416" t="s">
        <v>935</v>
      </c>
      <c r="C77" s="2977"/>
      <c r="D77" s="2983">
        <v>24</v>
      </c>
      <c r="E77" s="2982">
        <v>49757.27</v>
      </c>
      <c r="F77" s="2987">
        <v>193</v>
      </c>
      <c r="G77" s="2984">
        <v>296467.89999999997</v>
      </c>
      <c r="H77" s="2985">
        <v>7</v>
      </c>
      <c r="I77" s="2982">
        <v>705.28</v>
      </c>
      <c r="J77" s="2987">
        <v>3</v>
      </c>
      <c r="K77" s="2984">
        <v>1132.26</v>
      </c>
      <c r="L77" s="2985">
        <f>D77+F77+H77+J77</f>
        <v>227</v>
      </c>
      <c r="M77" s="2984">
        <f>E77+G77+I77+K77</f>
        <v>348062.71</v>
      </c>
      <c r="P77" s="799"/>
    </row>
    <row r="78" spans="2:16" s="2673" customFormat="1" ht="12.75" customHeight="1" thickBot="1">
      <c r="B78" s="2083" t="s">
        <v>965</v>
      </c>
      <c r="C78" s="2539"/>
      <c r="D78" s="2085">
        <f>SUM(D74:D77)</f>
        <v>103</v>
      </c>
      <c r="E78" s="2986">
        <f>SUM(E74:E77)</f>
        <v>437400.30000000005</v>
      </c>
      <c r="F78" s="2085">
        <f t="shared" ref="F78:K78" si="31">SUM(F74:F77)</f>
        <v>715</v>
      </c>
      <c r="G78" s="2986">
        <f t="shared" si="31"/>
        <v>1761043.5099999998</v>
      </c>
      <c r="H78" s="2085">
        <f t="shared" si="31"/>
        <v>29</v>
      </c>
      <c r="I78" s="2986">
        <f t="shared" si="31"/>
        <v>22092.87</v>
      </c>
      <c r="J78" s="2085">
        <f t="shared" si="31"/>
        <v>3</v>
      </c>
      <c r="K78" s="2986">
        <f t="shared" si="31"/>
        <v>1132.26</v>
      </c>
      <c r="L78" s="2085">
        <f>SUM(L74:L77)</f>
        <v>850</v>
      </c>
      <c r="M78" s="2986">
        <f>SUM(M74:M77)</f>
        <v>2221668.94</v>
      </c>
      <c r="N78" s="2681"/>
      <c r="P78" s="799"/>
    </row>
    <row r="79" spans="2:16" s="2673" customFormat="1" ht="12.75" customHeight="1">
      <c r="B79" s="396" t="s">
        <v>936</v>
      </c>
      <c r="C79" s="2676"/>
      <c r="D79" s="2983">
        <v>10</v>
      </c>
      <c r="E79" s="3439">
        <v>13509.13</v>
      </c>
      <c r="F79" s="2978">
        <v>172</v>
      </c>
      <c r="G79" s="2980">
        <v>728492.7</v>
      </c>
      <c r="H79" s="2978">
        <v>4</v>
      </c>
      <c r="I79" s="2980">
        <v>3750</v>
      </c>
      <c r="J79" s="2978">
        <v>3</v>
      </c>
      <c r="K79" s="2976">
        <v>1132.26</v>
      </c>
      <c r="L79" s="399">
        <f t="shared" ref="L79:M80" si="32">D79+F79+H79+J79</f>
        <v>189</v>
      </c>
      <c r="M79" s="400">
        <f t="shared" si="32"/>
        <v>746884.09</v>
      </c>
      <c r="N79" s="2681"/>
      <c r="O79" s="2674"/>
      <c r="P79" s="799"/>
    </row>
    <row r="80" spans="2:16" s="2673" customFormat="1" ht="12.75" customHeight="1">
      <c r="B80" s="416" t="s">
        <v>962</v>
      </c>
      <c r="C80" s="2977"/>
      <c r="D80" s="2978">
        <v>7</v>
      </c>
      <c r="E80" s="2979">
        <v>40126.699999999997</v>
      </c>
      <c r="F80" s="2978">
        <v>163</v>
      </c>
      <c r="G80" s="2980">
        <v>175332.1</v>
      </c>
      <c r="H80" s="2978">
        <v>1</v>
      </c>
      <c r="I80" s="2980">
        <v>95.16</v>
      </c>
      <c r="J80" s="2978">
        <v>1</v>
      </c>
      <c r="K80" s="2976">
        <v>377.42</v>
      </c>
      <c r="L80" s="399">
        <f t="shared" si="32"/>
        <v>172</v>
      </c>
      <c r="M80" s="400">
        <f t="shared" si="32"/>
        <v>215931.38</v>
      </c>
      <c r="P80" s="799"/>
    </row>
    <row r="81" spans="1:16" s="2673" customFormat="1" ht="12.75" customHeight="1">
      <c r="B81" s="416" t="s">
        <v>981</v>
      </c>
      <c r="C81" s="2977"/>
      <c r="D81" s="3438">
        <v>8</v>
      </c>
      <c r="E81" s="2976">
        <v>29833.17</v>
      </c>
      <c r="F81" s="2978">
        <v>168</v>
      </c>
      <c r="G81" s="2980">
        <v>195290.32</v>
      </c>
      <c r="H81" s="2978">
        <v>0</v>
      </c>
      <c r="I81" s="2980">
        <v>0</v>
      </c>
      <c r="J81" s="2978">
        <v>0</v>
      </c>
      <c r="K81" s="2976">
        <v>0</v>
      </c>
      <c r="L81" s="399">
        <v>173</v>
      </c>
      <c r="M81" s="400">
        <v>222499.69</v>
      </c>
      <c r="P81" s="799"/>
    </row>
    <row r="82" spans="1:16" s="2673" customFormat="1" ht="12.75" customHeight="1" thickBot="1">
      <c r="B82" s="3118" t="s">
        <v>1000</v>
      </c>
      <c r="C82" s="3119"/>
      <c r="D82" s="2985">
        <v>22</v>
      </c>
      <c r="E82" s="3440">
        <v>84970.78</v>
      </c>
      <c r="F82" s="3120">
        <v>123</v>
      </c>
      <c r="G82" s="3121">
        <v>127797.88</v>
      </c>
      <c r="H82" s="3120">
        <v>0</v>
      </c>
      <c r="I82" s="3121">
        <v>0</v>
      </c>
      <c r="J82" s="3120">
        <v>0</v>
      </c>
      <c r="K82" s="3122">
        <v>0</v>
      </c>
      <c r="L82" s="2498">
        <f t="shared" ref="L82:M82" si="33">D82+F82+H82+J82</f>
        <v>145</v>
      </c>
      <c r="M82" s="1768">
        <f t="shared" si="33"/>
        <v>212768.66</v>
      </c>
      <c r="N82" s="2681"/>
      <c r="O82" s="2674"/>
      <c r="P82" s="799"/>
    </row>
    <row r="83" spans="1:16" s="2673" customFormat="1" ht="12.75" customHeight="1" thickBot="1">
      <c r="B83" s="2083" t="s">
        <v>1006</v>
      </c>
      <c r="C83" s="2539"/>
      <c r="D83" s="2085">
        <f>SUM(D79:D82)</f>
        <v>47</v>
      </c>
      <c r="E83" s="2986">
        <f>SUM(E79:E82)</f>
        <v>168439.78</v>
      </c>
      <c r="F83" s="2085">
        <f>SUM(F79:F82)</f>
        <v>626</v>
      </c>
      <c r="G83" s="2986">
        <f t="shared" ref="G83:K83" si="34">SUM(G79:G82)</f>
        <v>1226913</v>
      </c>
      <c r="H83" s="2085">
        <f t="shared" si="34"/>
        <v>5</v>
      </c>
      <c r="I83" s="2986">
        <f t="shared" si="34"/>
        <v>3845.16</v>
      </c>
      <c r="J83" s="2085">
        <f t="shared" si="34"/>
        <v>4</v>
      </c>
      <c r="K83" s="2986">
        <f t="shared" si="34"/>
        <v>1509.68</v>
      </c>
      <c r="L83" s="2085">
        <f>SUM(L79:L82)</f>
        <v>679</v>
      </c>
      <c r="M83" s="2986">
        <f>SUM(M79:M82)</f>
        <v>1398083.8199999998</v>
      </c>
      <c r="N83" s="2681"/>
      <c r="P83" s="799"/>
    </row>
    <row r="84" spans="1:16" s="2673" customFormat="1" ht="12.75" customHeight="1">
      <c r="B84" s="396" t="s">
        <v>1009</v>
      </c>
      <c r="C84" s="2676"/>
      <c r="D84" s="4253">
        <v>12</v>
      </c>
      <c r="E84" s="4254">
        <v>284607.90000000002</v>
      </c>
      <c r="F84" s="2677">
        <v>118</v>
      </c>
      <c r="G84" s="2679">
        <v>105810.51</v>
      </c>
      <c r="H84" s="2677">
        <v>0</v>
      </c>
      <c r="I84" s="2679">
        <v>0</v>
      </c>
      <c r="J84" s="2677">
        <v>0</v>
      </c>
      <c r="K84" s="2680">
        <v>0</v>
      </c>
      <c r="L84" s="411">
        <f t="shared" ref="L84" si="35">D84+F84+H84+J84</f>
        <v>130</v>
      </c>
      <c r="M84" s="412">
        <f t="shared" ref="M84" si="36">E84+G84+I84+K84</f>
        <v>390418.41000000003</v>
      </c>
      <c r="N84" s="2681"/>
      <c r="O84" s="2674"/>
      <c r="P84" s="799"/>
    </row>
    <row r="85" spans="1:16" s="4291" customFormat="1" ht="12.75" customHeight="1" thickBot="1">
      <c r="B85" s="3118" t="s">
        <v>1026</v>
      </c>
      <c r="C85" s="3119"/>
      <c r="D85" s="4292">
        <v>9</v>
      </c>
      <c r="E85" s="4293">
        <v>48028.639999999999</v>
      </c>
      <c r="F85" s="3120">
        <v>99</v>
      </c>
      <c r="G85" s="3121">
        <v>103505.84</v>
      </c>
      <c r="H85" s="3120">
        <v>0</v>
      </c>
      <c r="I85" s="3121">
        <v>0</v>
      </c>
      <c r="J85" s="3120">
        <v>0</v>
      </c>
      <c r="K85" s="3122">
        <v>0</v>
      </c>
      <c r="L85" s="2498">
        <f t="shared" ref="L85" si="37">D85+F85+H85+J85</f>
        <v>108</v>
      </c>
      <c r="M85" s="1768">
        <f t="shared" ref="M85" si="38">E85+G85+I85+K85</f>
        <v>151534.47999999998</v>
      </c>
      <c r="N85" s="2681"/>
      <c r="O85" s="2674"/>
      <c r="P85" s="799"/>
    </row>
    <row r="86" spans="1:16" s="20" customFormat="1" ht="12.75" customHeight="1">
      <c r="A86" s="50"/>
      <c r="B86" s="50" t="s">
        <v>379</v>
      </c>
      <c r="C86" s="2591"/>
      <c r="D86" s="2254"/>
      <c r="E86" s="2254"/>
      <c r="F86" s="2254"/>
      <c r="G86" s="2254"/>
      <c r="H86" s="2254"/>
      <c r="I86" s="2254"/>
      <c r="J86" s="2254"/>
      <c r="K86" s="2254"/>
      <c r="L86" s="2254"/>
      <c r="M86" s="2254"/>
      <c r="N86" s="23"/>
      <c r="O86" s="23"/>
      <c r="P86" s="23"/>
    </row>
    <row r="87" spans="1:16" ht="12.75" customHeight="1">
      <c r="A87" s="56"/>
      <c r="B87" s="143"/>
      <c r="C87" s="389"/>
      <c r="D87" s="1545"/>
      <c r="E87" s="1545"/>
      <c r="F87" s="1545"/>
      <c r="G87" s="1545"/>
      <c r="I87" s="1545"/>
      <c r="J87" s="1545"/>
      <c r="K87" s="1545"/>
      <c r="L87" s="1545"/>
      <c r="M87" s="1545"/>
      <c r="O87" s="2328"/>
    </row>
    <row r="88" spans="1:16" ht="12.75" customHeight="1">
      <c r="A88" s="56"/>
      <c r="B88" s="143"/>
      <c r="C88" s="389"/>
      <c r="D88" s="447"/>
      <c r="E88" s="447"/>
      <c r="F88" s="447"/>
      <c r="G88" s="447"/>
      <c r="H88" s="447"/>
      <c r="I88" s="447"/>
      <c r="J88" s="447"/>
      <c r="K88" s="447"/>
      <c r="L88" s="447"/>
      <c r="M88" s="447"/>
      <c r="N88" s="449"/>
    </row>
    <row r="89" spans="1:16" ht="27.75" customHeight="1" thickBot="1">
      <c r="A89" s="56"/>
      <c r="B89" s="143"/>
      <c r="C89" s="389"/>
      <c r="D89" s="447"/>
      <c r="E89" s="447"/>
      <c r="F89" s="447"/>
      <c r="G89" s="447"/>
      <c r="H89" s="447"/>
      <c r="I89" s="447"/>
      <c r="J89" s="447"/>
      <c r="K89" s="447"/>
      <c r="L89" s="447"/>
      <c r="M89" s="447"/>
      <c r="N89" s="449"/>
    </row>
    <row r="90" spans="1:16" ht="24" customHeight="1" thickBot="1">
      <c r="A90" s="211" t="s">
        <v>891</v>
      </c>
      <c r="B90" s="391"/>
      <c r="D90" s="2596"/>
      <c r="E90" s="1297"/>
      <c r="F90" s="1297"/>
      <c r="G90" s="1297"/>
      <c r="H90" s="2596" t="s">
        <v>380</v>
      </c>
      <c r="I90" s="1297"/>
      <c r="J90" s="1297"/>
      <c r="K90" s="1297"/>
      <c r="L90" s="1298"/>
      <c r="M90" s="392"/>
    </row>
    <row r="91" spans="1:16" ht="25.5" customHeight="1" thickBot="1">
      <c r="B91" s="415" t="s">
        <v>381</v>
      </c>
      <c r="C91" s="393"/>
    </row>
    <row r="92" spans="1:16" ht="18.75" customHeight="1" thickBot="1">
      <c r="A92" s="20"/>
      <c r="B92" s="5072" t="s">
        <v>369</v>
      </c>
      <c r="C92" s="5074"/>
      <c r="D92" s="1772" t="s">
        <v>376</v>
      </c>
      <c r="E92" s="1773" t="s">
        <v>371</v>
      </c>
      <c r="F92" s="1769" t="s">
        <v>372</v>
      </c>
      <c r="G92" s="1770" t="s">
        <v>371</v>
      </c>
      <c r="H92" s="1772" t="s">
        <v>373</v>
      </c>
      <c r="I92" s="1773" t="s">
        <v>371</v>
      </c>
      <c r="J92" s="1769" t="s">
        <v>374</v>
      </c>
      <c r="K92" s="1770" t="s">
        <v>371</v>
      </c>
      <c r="L92" s="1772" t="s">
        <v>375</v>
      </c>
      <c r="M92" s="1770" t="s">
        <v>371</v>
      </c>
    </row>
    <row r="93" spans="1:16" ht="11.25" customHeight="1" thickBot="1">
      <c r="A93" s="236"/>
      <c r="B93" s="5065"/>
      <c r="C93" s="5066"/>
      <c r="D93" s="1771" t="s">
        <v>377</v>
      </c>
      <c r="E93" s="496" t="s">
        <v>378</v>
      </c>
      <c r="F93" s="493" t="s">
        <v>377</v>
      </c>
      <c r="G93" s="494" t="s">
        <v>378</v>
      </c>
      <c r="H93" s="1771" t="s">
        <v>377</v>
      </c>
      <c r="I93" s="496" t="s">
        <v>378</v>
      </c>
      <c r="J93" s="493" t="s">
        <v>377</v>
      </c>
      <c r="K93" s="494" t="s">
        <v>378</v>
      </c>
      <c r="L93" s="1771" t="s">
        <v>377</v>
      </c>
      <c r="M93" s="494" t="s">
        <v>378</v>
      </c>
    </row>
    <row r="94" spans="1:16" ht="11.25" customHeight="1">
      <c r="A94" s="236"/>
      <c r="B94" s="416" t="s">
        <v>162</v>
      </c>
      <c r="C94" s="1919"/>
      <c r="D94" s="423">
        <v>-42.424242424242422</v>
      </c>
      <c r="E94" s="422">
        <v>31.312589397019678</v>
      </c>
      <c r="F94" s="627">
        <v>-28.690807799442894</v>
      </c>
      <c r="G94" s="628">
        <v>-4.8221568234985028</v>
      </c>
      <c r="H94" s="421">
        <v>-51.136363636363633</v>
      </c>
      <c r="I94" s="422">
        <v>131.04354053320165</v>
      </c>
      <c r="J94" s="1916">
        <v>300</v>
      </c>
      <c r="K94" s="409">
        <v>25.508228460793816</v>
      </c>
      <c r="L94" s="1913">
        <v>-33.056133056133049</v>
      </c>
      <c r="M94" s="409">
        <v>19.292211122832441</v>
      </c>
    </row>
    <row r="95" spans="1:16" ht="11.25" customHeight="1">
      <c r="A95" s="236"/>
      <c r="B95" s="214" t="s">
        <v>109</v>
      </c>
      <c r="C95" s="1920"/>
      <c r="D95" s="418">
        <v>26.315789473684205</v>
      </c>
      <c r="E95" s="417">
        <v>49.228724944584542</v>
      </c>
      <c r="F95" s="629">
        <v>-16.526610644257701</v>
      </c>
      <c r="G95" s="630">
        <v>12.437958763936479</v>
      </c>
      <c r="H95" s="424">
        <v>-43.589743589743591</v>
      </c>
      <c r="I95" s="417">
        <v>-44.295250958919866</v>
      </c>
      <c r="J95" s="497">
        <v>0</v>
      </c>
      <c r="K95" s="398">
        <v>97.567454215014692</v>
      </c>
      <c r="L95" s="1914">
        <v>-17.473684210526315</v>
      </c>
      <c r="M95" s="398">
        <v>10.810391289229642</v>
      </c>
    </row>
    <row r="96" spans="1:16" ht="11.25" customHeight="1">
      <c r="A96" s="236"/>
      <c r="B96" s="402" t="s">
        <v>110</v>
      </c>
      <c r="C96" s="1920"/>
      <c r="D96" s="418">
        <v>114.28571428571428</v>
      </c>
      <c r="E96" s="417">
        <v>72.841121374085418</v>
      </c>
      <c r="F96" s="629">
        <v>-5.9925093632958806</v>
      </c>
      <c r="G96" s="630">
        <v>-14.000611370199863</v>
      </c>
      <c r="H96" s="424">
        <v>-32.142857142857139</v>
      </c>
      <c r="I96" s="417">
        <v>-12.581425760482986</v>
      </c>
      <c r="J96" s="497">
        <v>-25</v>
      </c>
      <c r="K96" s="398" t="s">
        <v>148</v>
      </c>
      <c r="L96" s="1914">
        <v>1.3812154696132524</v>
      </c>
      <c r="M96" s="398">
        <v>9.5728601961861557</v>
      </c>
    </row>
    <row r="97" spans="1:22" ht="13.5" thickBot="1">
      <c r="A97" s="236"/>
      <c r="B97" s="495" t="s">
        <v>111</v>
      </c>
      <c r="C97" s="401"/>
      <c r="D97" s="418">
        <v>110.71428571428572</v>
      </c>
      <c r="E97" s="417">
        <v>325.32890019287669</v>
      </c>
      <c r="F97" s="629">
        <v>-11.68384879725086</v>
      </c>
      <c r="G97" s="630">
        <v>18.03405120704285</v>
      </c>
      <c r="H97" s="424">
        <v>32.608695652173907</v>
      </c>
      <c r="I97" s="417">
        <v>20.749376523267031</v>
      </c>
      <c r="J97" s="497">
        <v>-40</v>
      </c>
      <c r="K97" s="398">
        <v>106.73102950464676</v>
      </c>
      <c r="L97" s="1914">
        <v>2.7027027027026946</v>
      </c>
      <c r="M97" s="398">
        <v>90.899572875640956</v>
      </c>
    </row>
    <row r="98" spans="1:22" ht="11.25" customHeight="1" thickBot="1">
      <c r="A98" s="236"/>
      <c r="B98" s="1302" t="s">
        <v>686</v>
      </c>
      <c r="C98" s="1921"/>
      <c r="D98" s="880">
        <v>50</v>
      </c>
      <c r="E98" s="877">
        <v>107.1851456191728</v>
      </c>
      <c r="F98" s="879">
        <v>-16.640502354788069</v>
      </c>
      <c r="G98" s="878">
        <v>2.2199032981162077</v>
      </c>
      <c r="H98" s="883">
        <v>-30.597014925373131</v>
      </c>
      <c r="I98" s="880">
        <v>14.202937657102026</v>
      </c>
      <c r="J98" s="881">
        <v>0</v>
      </c>
      <c r="K98" s="882">
        <v>-5.5407273247223685</v>
      </c>
      <c r="L98" s="1915">
        <v>-13.447867298578203</v>
      </c>
      <c r="M98" s="882">
        <v>28.405270208213693</v>
      </c>
    </row>
    <row r="99" spans="1:22" ht="11.25" customHeight="1">
      <c r="A99" s="236"/>
      <c r="B99" s="396" t="s">
        <v>112</v>
      </c>
      <c r="C99" s="1922"/>
      <c r="D99" s="421">
        <v>68.421052631578931</v>
      </c>
      <c r="E99" s="422">
        <v>374.8163907222222</v>
      </c>
      <c r="F99" s="1916">
        <v>1.171875</v>
      </c>
      <c r="G99" s="628">
        <v>-18.17160197384905</v>
      </c>
      <c r="H99" s="423">
        <v>97.674418604651152</v>
      </c>
      <c r="I99" s="422">
        <v>-58.241036870681029</v>
      </c>
      <c r="J99" s="1916">
        <v>50</v>
      </c>
      <c r="K99" s="409">
        <v>1332.3949093713845</v>
      </c>
      <c r="L99" s="1913">
        <v>18.633540372670794</v>
      </c>
      <c r="M99" s="409">
        <v>56.081687632227244</v>
      </c>
      <c r="R99" s="3"/>
      <c r="S99" s="3"/>
      <c r="T99" s="3"/>
      <c r="U99" s="3"/>
      <c r="V99" s="3"/>
    </row>
    <row r="100" spans="1:22" ht="11.25" customHeight="1">
      <c r="A100" s="20"/>
      <c r="B100" s="214" t="s">
        <v>113</v>
      </c>
      <c r="C100" s="1920"/>
      <c r="D100" s="424">
        <v>-50</v>
      </c>
      <c r="E100" s="417">
        <v>-64.60555104481773</v>
      </c>
      <c r="F100" s="497">
        <v>20.134228187919462</v>
      </c>
      <c r="G100" s="630">
        <v>10.14424414685115</v>
      </c>
      <c r="H100" s="418">
        <v>88.636363636363654</v>
      </c>
      <c r="I100" s="417">
        <v>-1.0088855979266924</v>
      </c>
      <c r="J100" s="497">
        <v>400</v>
      </c>
      <c r="K100" s="398">
        <v>488.9824511746391</v>
      </c>
      <c r="L100" s="1914">
        <v>21.173469387755105</v>
      </c>
      <c r="M100" s="398">
        <v>-13.3970973304138</v>
      </c>
    </row>
    <row r="101" spans="1:22" ht="11.25" customHeight="1">
      <c r="A101" s="20"/>
      <c r="B101" s="402" t="s">
        <v>114</v>
      </c>
      <c r="C101" s="1920"/>
      <c r="D101" s="424">
        <v>-68</v>
      </c>
      <c r="E101" s="417">
        <v>-50.177302369498214</v>
      </c>
      <c r="F101" s="497">
        <v>23.904382470119529</v>
      </c>
      <c r="G101" s="630">
        <v>45.443269653582064</v>
      </c>
      <c r="H101" s="418">
        <v>60.526315789473699</v>
      </c>
      <c r="I101" s="417">
        <v>-35.949481675136482</v>
      </c>
      <c r="J101" s="497">
        <v>66.666666666666686</v>
      </c>
      <c r="K101" s="398" t="s">
        <v>148</v>
      </c>
      <c r="L101" s="1914">
        <v>9.2643051771117229</v>
      </c>
      <c r="M101" s="398">
        <v>-3.0198890516278425</v>
      </c>
    </row>
    <row r="102" spans="1:22" ht="13.5" thickBot="1">
      <c r="A102" s="20"/>
      <c r="B102" s="495" t="s">
        <v>115</v>
      </c>
      <c r="C102" s="401"/>
      <c r="D102" s="424">
        <v>-49.152542372881356</v>
      </c>
      <c r="E102" s="417">
        <v>-65.989662934028431</v>
      </c>
      <c r="F102" s="497">
        <v>-11.673151750972764</v>
      </c>
      <c r="G102" s="630">
        <v>-18.984818095595784</v>
      </c>
      <c r="H102" s="418">
        <v>-16.393442622950815</v>
      </c>
      <c r="I102" s="417">
        <v>-13.376713675075763</v>
      </c>
      <c r="J102" s="497">
        <v>66.666666666666686</v>
      </c>
      <c r="K102" s="398">
        <v>-17.65450418994412</v>
      </c>
      <c r="L102" s="1914">
        <v>-17.631578947368425</v>
      </c>
      <c r="M102" s="398">
        <v>-43.157746422318652</v>
      </c>
    </row>
    <row r="103" spans="1:22" ht="11.25" customHeight="1" thickBot="1">
      <c r="A103" s="20"/>
      <c r="B103" s="1302" t="s">
        <v>687</v>
      </c>
      <c r="C103" s="1923"/>
      <c r="D103" s="883">
        <v>-45.273631840796028</v>
      </c>
      <c r="E103" s="877">
        <v>-2.9964562507444441</v>
      </c>
      <c r="F103" s="879">
        <v>8.7570621468926504</v>
      </c>
      <c r="G103" s="878">
        <v>3.4708395038963005</v>
      </c>
      <c r="H103" s="880">
        <v>50.537634408602145</v>
      </c>
      <c r="I103" s="877">
        <v>-35.440595460240118</v>
      </c>
      <c r="J103" s="879">
        <v>116.66666666666666</v>
      </c>
      <c r="K103" s="878">
        <v>298.900017660267</v>
      </c>
      <c r="L103" s="880">
        <v>7.5290896646132808</v>
      </c>
      <c r="M103" s="878">
        <v>-3.4175845301539312</v>
      </c>
    </row>
    <row r="104" spans="1:22" ht="11.25" customHeight="1">
      <c r="A104" s="20"/>
      <c r="B104" s="416" t="s">
        <v>116</v>
      </c>
      <c r="C104" s="1922"/>
      <c r="D104" s="423">
        <v>-40.625</v>
      </c>
      <c r="E104" s="422">
        <v>-85.131362221023522</v>
      </c>
      <c r="F104" s="629">
        <v>-1.1583011583011569</v>
      </c>
      <c r="G104" s="628">
        <v>67.226677883622756</v>
      </c>
      <c r="H104" s="421">
        <v>-49.411764705882355</v>
      </c>
      <c r="I104" s="422">
        <v>-6.7630666390571434</v>
      </c>
      <c r="J104" s="1916">
        <v>-33.333333333333343</v>
      </c>
      <c r="K104" s="409">
        <v>-60.422163588390497</v>
      </c>
      <c r="L104" s="2675">
        <v>-15.706806282722525</v>
      </c>
      <c r="M104" s="409">
        <v>-36.55594764296368</v>
      </c>
    </row>
    <row r="105" spans="1:22" ht="11.25" customHeight="1">
      <c r="A105" s="20"/>
      <c r="B105" s="214" t="s">
        <v>117</v>
      </c>
      <c r="C105" s="1920"/>
      <c r="D105" s="418">
        <v>100</v>
      </c>
      <c r="E105" s="417">
        <v>178.34909986243747</v>
      </c>
      <c r="F105" s="629">
        <v>-16.759776536312856</v>
      </c>
      <c r="G105" s="630">
        <v>8.7719978670790084</v>
      </c>
      <c r="H105" s="424">
        <v>-46.98795180722891</v>
      </c>
      <c r="I105" s="417">
        <v>-7.6289671134818633</v>
      </c>
      <c r="J105" s="497">
        <v>-80</v>
      </c>
      <c r="K105" s="398">
        <v>-91.564846518892296</v>
      </c>
      <c r="L105" s="1914">
        <v>-17.473684210526315</v>
      </c>
      <c r="M105" s="398">
        <v>27.478947783983159</v>
      </c>
    </row>
    <row r="106" spans="1:22" ht="11.25" customHeight="1">
      <c r="A106" s="20"/>
      <c r="B106" s="402" t="s">
        <v>118</v>
      </c>
      <c r="C106" s="1920"/>
      <c r="D106" s="418">
        <v>212.5</v>
      </c>
      <c r="E106" s="417">
        <v>302.02575466780763</v>
      </c>
      <c r="F106" s="629">
        <v>-19.292604501607713</v>
      </c>
      <c r="G106" s="630">
        <v>-37.040172185869892</v>
      </c>
      <c r="H106" s="424">
        <v>-37.704918032786885</v>
      </c>
      <c r="I106" s="417">
        <v>2.8882856090473723</v>
      </c>
      <c r="J106" s="497">
        <v>-40</v>
      </c>
      <c r="K106" s="398">
        <v>-44.180623277506882</v>
      </c>
      <c r="L106" s="1914">
        <v>-8.4788029925187089</v>
      </c>
      <c r="M106" s="398">
        <v>40.490935027172441</v>
      </c>
    </row>
    <row r="107" spans="1:22" ht="13.5" thickBot="1">
      <c r="A107" s="20"/>
      <c r="B107" s="495" t="s">
        <v>119</v>
      </c>
      <c r="C107" s="401"/>
      <c r="D107" s="418">
        <v>96.666666666666657</v>
      </c>
      <c r="E107" s="417">
        <v>246.45505728614472</v>
      </c>
      <c r="F107" s="629">
        <v>13.215859030836995</v>
      </c>
      <c r="G107" s="630">
        <v>-21.067630238711686</v>
      </c>
      <c r="H107" s="424">
        <v>19.607843137254903</v>
      </c>
      <c r="I107" s="417">
        <v>146.00206594076508</v>
      </c>
      <c r="J107" s="497">
        <v>-40</v>
      </c>
      <c r="K107" s="398">
        <v>-44.177664705570571</v>
      </c>
      <c r="L107" s="1914">
        <v>21.405750798722039</v>
      </c>
      <c r="M107" s="398">
        <v>83.600724511088231</v>
      </c>
    </row>
    <row r="108" spans="1:22" ht="11.25" customHeight="1" thickBot="1">
      <c r="A108" s="20"/>
      <c r="B108" s="1302" t="s">
        <v>688</v>
      </c>
      <c r="C108" s="1923"/>
      <c r="D108" s="880">
        <v>82.727272727272748</v>
      </c>
      <c r="E108" s="877">
        <v>31.898848419072664</v>
      </c>
      <c r="F108" s="879">
        <v>-8.0519480519480595</v>
      </c>
      <c r="G108" s="878">
        <v>1.9297198702628293</v>
      </c>
      <c r="H108" s="883">
        <v>-33.571428571428569</v>
      </c>
      <c r="I108" s="880">
        <v>33.836921846257894</v>
      </c>
      <c r="J108" s="881">
        <v>-53.846153846153847</v>
      </c>
      <c r="K108" s="882">
        <v>-72.940067800040481</v>
      </c>
      <c r="L108" s="883">
        <v>-7.0019096117122928</v>
      </c>
      <c r="M108" s="882">
        <v>15.507785910012515</v>
      </c>
    </row>
    <row r="109" spans="1:22" ht="11.25" customHeight="1">
      <c r="A109" s="20"/>
      <c r="B109" s="416" t="s">
        <v>120</v>
      </c>
      <c r="C109" s="1922"/>
      <c r="D109" s="424">
        <v>221.0526315789474</v>
      </c>
      <c r="E109" s="422">
        <v>305.75751089548066</v>
      </c>
      <c r="F109" s="497">
        <v>57.8125</v>
      </c>
      <c r="G109" s="628">
        <v>-4.9495226412715709</v>
      </c>
      <c r="H109" s="424">
        <v>-20.930232558139537</v>
      </c>
      <c r="I109" s="422">
        <v>1.4762831260479032</v>
      </c>
      <c r="J109" s="497">
        <v>-25</v>
      </c>
      <c r="K109" s="409">
        <v>-28.353741496598644</v>
      </c>
      <c r="L109" s="2675">
        <v>55.900621118012424</v>
      </c>
      <c r="M109" s="409">
        <v>42.690969146460475</v>
      </c>
    </row>
    <row r="110" spans="1:22" ht="11.25" customHeight="1">
      <c r="A110" s="20"/>
      <c r="B110" s="214" t="s">
        <v>121</v>
      </c>
      <c r="C110" s="1920"/>
      <c r="D110" s="424">
        <v>-8.3333333333333428</v>
      </c>
      <c r="E110" s="417">
        <v>7.6770220701794187</v>
      </c>
      <c r="F110" s="497">
        <v>14.429530201342274</v>
      </c>
      <c r="G110" s="630">
        <v>-14.525776010066409</v>
      </c>
      <c r="H110" s="424">
        <v>-11.36363636363636</v>
      </c>
      <c r="I110" s="417">
        <v>92.89374468988953</v>
      </c>
      <c r="J110" s="497">
        <v>50</v>
      </c>
      <c r="K110" s="398">
        <v>50.007121492664851</v>
      </c>
      <c r="L110" s="1914">
        <v>8.9285714285714164</v>
      </c>
      <c r="M110" s="398">
        <v>-0.13418039251088487</v>
      </c>
    </row>
    <row r="111" spans="1:22" ht="11.25" customHeight="1">
      <c r="A111" s="20"/>
      <c r="B111" s="402" t="s">
        <v>122</v>
      </c>
      <c r="C111" s="1920"/>
      <c r="D111" s="424">
        <v>-41.333333333333336</v>
      </c>
      <c r="E111" s="417">
        <v>-62.874200674122363</v>
      </c>
      <c r="F111" s="497">
        <v>6.772908366533855</v>
      </c>
      <c r="G111" s="630">
        <v>-2.7092099779678449</v>
      </c>
      <c r="H111" s="424">
        <v>-23.68421052631578</v>
      </c>
      <c r="I111" s="417">
        <v>26.149227925675092</v>
      </c>
      <c r="J111" s="497">
        <v>66.666666666666686</v>
      </c>
      <c r="K111" s="398">
        <v>53.598556779339162</v>
      </c>
      <c r="L111" s="1914">
        <v>-5.7220708446866411</v>
      </c>
      <c r="M111" s="398">
        <v>-39.48555995268206</v>
      </c>
    </row>
    <row r="112" spans="1:22" ht="13.5" thickBot="1">
      <c r="A112" s="20"/>
      <c r="B112" s="495" t="s">
        <v>123</v>
      </c>
      <c r="C112" s="401"/>
      <c r="D112" s="424">
        <v>-38.983050847457626</v>
      </c>
      <c r="E112" s="417">
        <v>-58.796145610278373</v>
      </c>
      <c r="F112" s="497">
        <v>20.622568093385212</v>
      </c>
      <c r="G112" s="630">
        <v>23.211964182811641</v>
      </c>
      <c r="H112" s="424">
        <v>-78.688524590163937</v>
      </c>
      <c r="I112" s="417">
        <v>-93.158401229145952</v>
      </c>
      <c r="J112" s="497">
        <v>233.33333333333337</v>
      </c>
      <c r="K112" s="398">
        <v>6304.3866312191412</v>
      </c>
      <c r="L112" s="1914">
        <v>-2.8947368421052602</v>
      </c>
      <c r="M112" s="398">
        <v>-37.170474344611883</v>
      </c>
    </row>
    <row r="113" spans="1:17" ht="11.25" customHeight="1" thickBot="1">
      <c r="A113" s="20"/>
      <c r="B113" s="1302" t="s">
        <v>689</v>
      </c>
      <c r="C113" s="1923"/>
      <c r="D113" s="883">
        <v>-7.9601990049751237</v>
      </c>
      <c r="E113" s="877">
        <v>-22.73878173561333</v>
      </c>
      <c r="F113" s="881">
        <v>24.576271186440678</v>
      </c>
      <c r="G113" s="878">
        <v>-3.9107009572307163</v>
      </c>
      <c r="H113" s="883">
        <v>-38.172043010752688</v>
      </c>
      <c r="I113" s="880">
        <v>-22.31509884866189</v>
      </c>
      <c r="J113" s="881">
        <v>75</v>
      </c>
      <c r="K113" s="882">
        <v>1563.552646955709</v>
      </c>
      <c r="L113" s="883">
        <v>12.525667351129371</v>
      </c>
      <c r="M113" s="882">
        <v>-11.716814136984738</v>
      </c>
    </row>
    <row r="114" spans="1:17" ht="11.25" customHeight="1">
      <c r="A114" s="20"/>
      <c r="B114" s="413" t="s">
        <v>124</v>
      </c>
      <c r="C114" s="1924"/>
      <c r="D114" s="423">
        <v>29.508196721311492</v>
      </c>
      <c r="E114" s="422">
        <v>-7.9588447034499126</v>
      </c>
      <c r="F114" s="627">
        <v>-24.504950495049499</v>
      </c>
      <c r="G114" s="628">
        <v>-34.426989516516798</v>
      </c>
      <c r="H114" s="423">
        <v>-50</v>
      </c>
      <c r="I114" s="422">
        <v>-71.719843098572014</v>
      </c>
      <c r="J114" s="1916">
        <v>300</v>
      </c>
      <c r="K114" s="409">
        <v>11237.643372578807</v>
      </c>
      <c r="L114" s="2675">
        <v>-17.729083665338635</v>
      </c>
      <c r="M114" s="409">
        <v>-13.078064952484937</v>
      </c>
    </row>
    <row r="115" spans="1:17" ht="11.25" customHeight="1">
      <c r="A115" s="20"/>
      <c r="B115" s="214" t="s">
        <v>125</v>
      </c>
      <c r="C115" s="1920"/>
      <c r="D115" s="418">
        <v>-29.545454545454547</v>
      </c>
      <c r="E115" s="417">
        <f t="shared" ref="E115:E116" si="39">SUM(E25/E20)*100-100</f>
        <v>-16.532182796069961</v>
      </c>
      <c r="F115" s="629">
        <v>7.9178885630498428</v>
      </c>
      <c r="G115" s="630">
        <v>-20.750865721574456</v>
      </c>
      <c r="H115" s="418">
        <v>-17.948717948717956</v>
      </c>
      <c r="I115" s="417">
        <v>-77.055910752014753</v>
      </c>
      <c r="J115" s="497">
        <v>300</v>
      </c>
      <c r="K115" s="398">
        <v>12560.17280668439</v>
      </c>
      <c r="L115" s="1914">
        <v>3.7470725995316201</v>
      </c>
      <c r="M115" s="398">
        <v>-11.058687318019238</v>
      </c>
    </row>
    <row r="116" spans="1:17" ht="11.25" customHeight="1">
      <c r="A116" s="20"/>
      <c r="B116" s="402" t="s">
        <v>126</v>
      </c>
      <c r="C116" s="1920"/>
      <c r="D116" s="424">
        <v>-54.545454545454547</v>
      </c>
      <c r="E116" s="417">
        <f t="shared" si="39"/>
        <v>-65.950990124243077</v>
      </c>
      <c r="F116" s="497">
        <v>16.791044776119406</v>
      </c>
      <c r="G116" s="630">
        <v>6.330526240305872</v>
      </c>
      <c r="H116" s="418">
        <v>-13.793103448275872</v>
      </c>
      <c r="I116" s="417">
        <v>-65.930924302621349</v>
      </c>
      <c r="J116" s="497">
        <v>-80</v>
      </c>
      <c r="K116" s="398">
        <v>-93.295419422637082</v>
      </c>
      <c r="L116" s="1914">
        <v>3.7572254335260169</v>
      </c>
      <c r="M116" s="398">
        <v>-28.84334903862495</v>
      </c>
    </row>
    <row r="117" spans="1:17" ht="13.5" thickBot="1">
      <c r="A117" s="20"/>
      <c r="B117" s="495" t="s">
        <v>127</v>
      </c>
      <c r="C117" s="401"/>
      <c r="D117" s="418">
        <v>-47.222222222222221</v>
      </c>
      <c r="E117" s="417">
        <f t="shared" ref="E117" si="40">SUM(E27/E22)*100-100</f>
        <v>-68.700852576864676</v>
      </c>
      <c r="F117" s="629">
        <v>-6.7741935483871032</v>
      </c>
      <c r="G117" s="630">
        <v>46.830545438658959</v>
      </c>
      <c r="H117" s="418">
        <v>92.307692307692321</v>
      </c>
      <c r="I117" s="417">
        <v>142.92014206803572</v>
      </c>
      <c r="J117" s="497">
        <v>-100</v>
      </c>
      <c r="K117" s="398">
        <v>-100</v>
      </c>
      <c r="L117" s="1914">
        <v>-9.7560975609756042</v>
      </c>
      <c r="M117" s="398">
        <v>-14.411802022080678</v>
      </c>
    </row>
    <row r="118" spans="1:17" ht="11.25" customHeight="1" thickBot="1">
      <c r="A118" s="20"/>
      <c r="B118" s="1302" t="s">
        <v>690</v>
      </c>
      <c r="C118" s="1923"/>
      <c r="D118" s="883">
        <v>-19.459459459459467</v>
      </c>
      <c r="E118" s="877">
        <v>-32.878594005925748</v>
      </c>
      <c r="F118" s="881">
        <v>-3.6281179138321988</v>
      </c>
      <c r="G118" s="878">
        <v>-8.2322421468492877</v>
      </c>
      <c r="H118" s="883">
        <v>-13.91304347826086</v>
      </c>
      <c r="I118" s="880">
        <v>-64.225545584908758</v>
      </c>
      <c r="J118" s="881">
        <v>19.047619047619051</v>
      </c>
      <c r="K118" s="882">
        <v>255.25550368036011</v>
      </c>
      <c r="L118" s="1915">
        <v>-5.8394160583941641</v>
      </c>
      <c r="M118" s="882">
        <v>-15.630518393986335</v>
      </c>
    </row>
    <row r="119" spans="1:17" ht="11.25" customHeight="1">
      <c r="A119" s="20"/>
      <c r="B119" s="413" t="s">
        <v>128</v>
      </c>
      <c r="C119" s="1924"/>
      <c r="D119" s="423">
        <f t="shared" ref="D119:M119" si="41">SUM(D29/D24)*100-100</f>
        <v>-64.556962025316466</v>
      </c>
      <c r="E119" s="422">
        <f t="shared" si="41"/>
        <v>-80.675163698787017</v>
      </c>
      <c r="F119" s="627">
        <f t="shared" si="41"/>
        <v>-26.557377049180332</v>
      </c>
      <c r="G119" s="628">
        <f t="shared" si="41"/>
        <v>-36.644646347579609</v>
      </c>
      <c r="H119" s="423">
        <f t="shared" si="41"/>
        <v>-17.64705882352942</v>
      </c>
      <c r="I119" s="422">
        <f t="shared" si="41"/>
        <v>400.91042417973262</v>
      </c>
      <c r="J119" s="627">
        <f t="shared" si="41"/>
        <v>-100</v>
      </c>
      <c r="K119" s="628">
        <f t="shared" si="41"/>
        <v>-100</v>
      </c>
      <c r="L119" s="1913">
        <f t="shared" si="41"/>
        <v>-35.593220338983059</v>
      </c>
      <c r="M119" s="409">
        <f t="shared" si="41"/>
        <v>-56.170883685581167</v>
      </c>
    </row>
    <row r="120" spans="1:17" ht="11.25" customHeight="1">
      <c r="A120" s="20"/>
      <c r="B120" s="214" t="s">
        <v>129</v>
      </c>
      <c r="C120" s="1920"/>
      <c r="D120" s="418">
        <f t="shared" ref="D120:M120" si="42">SUM(D30/D25)*100-100</f>
        <v>-41.935483870967737</v>
      </c>
      <c r="E120" s="417">
        <f t="shared" si="42"/>
        <v>-58.141757595348729</v>
      </c>
      <c r="F120" s="629">
        <f t="shared" si="42"/>
        <v>-32.33695652173914</v>
      </c>
      <c r="G120" s="630">
        <f t="shared" si="42"/>
        <v>-36.197102525485811</v>
      </c>
      <c r="H120" s="418">
        <f t="shared" si="42"/>
        <v>-56.25</v>
      </c>
      <c r="I120" s="417">
        <f t="shared" si="42"/>
        <v>-8.0621624580626872</v>
      </c>
      <c r="J120" s="629">
        <f t="shared" si="42"/>
        <v>-75</v>
      </c>
      <c r="K120" s="630">
        <f t="shared" si="42"/>
        <v>-99.223770996994531</v>
      </c>
      <c r="L120" s="1914">
        <f t="shared" si="42"/>
        <v>-35.891647855530479</v>
      </c>
      <c r="M120" s="398">
        <f t="shared" si="42"/>
        <v>-53.219629903882804</v>
      </c>
    </row>
    <row r="121" spans="1:17" ht="11.25" customHeight="1">
      <c r="A121" s="20"/>
      <c r="B121" s="214" t="s">
        <v>130</v>
      </c>
      <c r="C121" s="1920"/>
      <c r="D121" s="418">
        <f>SUM(D31/D26)*100-100</f>
        <v>40</v>
      </c>
      <c r="E121" s="417">
        <f>SUM(E31/E26)*100-100</f>
        <v>163.6174134517961</v>
      </c>
      <c r="F121" s="629">
        <f t="shared" ref="F121:M121" si="43">SUM(F31/F26)*100-100</f>
        <v>-19.808306709265182</v>
      </c>
      <c r="G121" s="630">
        <f t="shared" si="43"/>
        <v>-18.063755935132534</v>
      </c>
      <c r="H121" s="418">
        <f t="shared" si="43"/>
        <v>-8</v>
      </c>
      <c r="I121" s="417">
        <f t="shared" si="43"/>
        <v>533.02400197445547</v>
      </c>
      <c r="J121" s="629">
        <f t="shared" si="43"/>
        <v>-100</v>
      </c>
      <c r="K121" s="630">
        <f t="shared" si="43"/>
        <v>-100</v>
      </c>
      <c r="L121" s="424">
        <f t="shared" si="43"/>
        <v>-15.877437325905291</v>
      </c>
      <c r="M121" s="398">
        <f t="shared" si="43"/>
        <v>40.35684611983703</v>
      </c>
    </row>
    <row r="122" spans="1:17" ht="13.5" thickBot="1">
      <c r="A122" s="20"/>
      <c r="B122" s="214" t="s">
        <v>405</v>
      </c>
      <c r="C122" s="1920"/>
      <c r="D122" s="418">
        <f t="shared" ref="D122:M137" si="44">SUM(D32/D27)*100-100</f>
        <v>-42.105263157894733</v>
      </c>
      <c r="E122" s="417">
        <f t="shared" si="44"/>
        <v>63.686625733274212</v>
      </c>
      <c r="F122" s="629">
        <f t="shared" si="44"/>
        <v>-10.726643598615908</v>
      </c>
      <c r="G122" s="630">
        <f t="shared" si="44"/>
        <v>-38.653252965893778</v>
      </c>
      <c r="H122" s="418">
        <f t="shared" si="44"/>
        <v>-43.999999999999993</v>
      </c>
      <c r="I122" s="417">
        <f t="shared" si="44"/>
        <v>-43.517099155510842</v>
      </c>
      <c r="J122" s="629">
        <v>100</v>
      </c>
      <c r="K122" s="630">
        <v>100</v>
      </c>
      <c r="L122" s="424">
        <f t="shared" si="44"/>
        <v>-14.114114114114116</v>
      </c>
      <c r="M122" s="398">
        <f t="shared" si="44"/>
        <v>-22.207202195273666</v>
      </c>
    </row>
    <row r="123" spans="1:17" ht="11.25" customHeight="1" thickBot="1">
      <c r="A123" s="20"/>
      <c r="B123" s="1303" t="s">
        <v>691</v>
      </c>
      <c r="C123" s="1923"/>
      <c r="D123" s="880">
        <f t="shared" si="44"/>
        <v>-42.95302013422819</v>
      </c>
      <c r="E123" s="877">
        <f t="shared" si="44"/>
        <v>-37.701366531308381</v>
      </c>
      <c r="F123" s="879">
        <f t="shared" si="44"/>
        <v>-22.980392156862749</v>
      </c>
      <c r="G123" s="878">
        <f t="shared" si="44"/>
        <v>-33.160506217685793</v>
      </c>
      <c r="H123" s="880">
        <f t="shared" si="44"/>
        <v>-34.343434343434339</v>
      </c>
      <c r="I123" s="877">
        <f t="shared" si="44"/>
        <v>172.53354049446443</v>
      </c>
      <c r="J123" s="879">
        <f t="shared" si="44"/>
        <v>-76</v>
      </c>
      <c r="K123" s="878">
        <f t="shared" si="44"/>
        <v>-95.577477958972764</v>
      </c>
      <c r="L123" s="883">
        <f t="shared" si="44"/>
        <v>-26.485788113695079</v>
      </c>
      <c r="M123" s="882">
        <f t="shared" si="44"/>
        <v>-33.774943001967287</v>
      </c>
    </row>
    <row r="124" spans="1:17" ht="11.25" customHeight="1">
      <c r="A124" s="20"/>
      <c r="B124" s="214" t="s">
        <v>425</v>
      </c>
      <c r="C124" s="1920"/>
      <c r="D124" s="418">
        <f t="shared" si="44"/>
        <v>85.714285714285722</v>
      </c>
      <c r="E124" s="417">
        <f t="shared" si="44"/>
        <v>197.84444703798545</v>
      </c>
      <c r="F124" s="629">
        <f t="shared" si="44"/>
        <v>-0.4464285714285694</v>
      </c>
      <c r="G124" s="630">
        <f t="shared" si="44"/>
        <v>41.180974794242587</v>
      </c>
      <c r="H124" s="418">
        <f t="shared" si="44"/>
        <v>14.285714285714278</v>
      </c>
      <c r="I124" s="417">
        <f t="shared" si="44"/>
        <v>-24.086280056577081</v>
      </c>
      <c r="J124" s="629">
        <v>0</v>
      </c>
      <c r="K124" s="630">
        <v>0</v>
      </c>
      <c r="L124" s="424">
        <f t="shared" si="44"/>
        <v>9.3984962406014887</v>
      </c>
      <c r="M124" s="398">
        <f t="shared" si="44"/>
        <v>56.125957129016172</v>
      </c>
    </row>
    <row r="125" spans="1:17" ht="11.25" customHeight="1">
      <c r="A125" s="20"/>
      <c r="B125" s="214" t="s">
        <v>575</v>
      </c>
      <c r="C125" s="1920"/>
      <c r="D125" s="418">
        <f t="shared" si="44"/>
        <v>38.888888888888886</v>
      </c>
      <c r="E125" s="417">
        <f t="shared" si="44"/>
        <v>12.297396559247304</v>
      </c>
      <c r="F125" s="629">
        <f t="shared" si="44"/>
        <v>-18.875502008032129</v>
      </c>
      <c r="G125" s="630">
        <f t="shared" si="44"/>
        <v>13.296144613934601</v>
      </c>
      <c r="H125" s="418">
        <f t="shared" si="44"/>
        <v>-57.142857142857146</v>
      </c>
      <c r="I125" s="417">
        <f t="shared" si="44"/>
        <v>121.49999265920948</v>
      </c>
      <c r="J125" s="629">
        <f>SUM(J35/J30)*100-100</f>
        <v>-66.666666666666671</v>
      </c>
      <c r="K125" s="630">
        <f>SUM(K35/K30)*100-100</f>
        <v>-53.828985507246372</v>
      </c>
      <c r="L125" s="424">
        <f t="shared" si="44"/>
        <v>-17.605633802816897</v>
      </c>
      <c r="M125" s="398">
        <f t="shared" si="44"/>
        <v>20.839184168478937</v>
      </c>
    </row>
    <row r="126" spans="1:17" ht="11.25" customHeight="1">
      <c r="A126" s="20"/>
      <c r="B126" s="214" t="s">
        <v>426</v>
      </c>
      <c r="C126" s="1920"/>
      <c r="D126" s="418">
        <f t="shared" si="44"/>
        <v>-28.571428571428569</v>
      </c>
      <c r="E126" s="417">
        <f t="shared" si="44"/>
        <v>132.58185960370946</v>
      </c>
      <c r="F126" s="629">
        <f t="shared" si="44"/>
        <v>-39.840637450199203</v>
      </c>
      <c r="G126" s="630">
        <f t="shared" si="44"/>
        <v>-16.276586476179048</v>
      </c>
      <c r="H126" s="418">
        <f t="shared" si="44"/>
        <v>-52.173913043478258</v>
      </c>
      <c r="I126" s="417">
        <f t="shared" si="44"/>
        <v>-66.243218427552435</v>
      </c>
      <c r="J126" s="1917" t="s">
        <v>601</v>
      </c>
      <c r="K126" s="1918" t="s">
        <v>601</v>
      </c>
      <c r="L126" s="424">
        <f t="shared" si="44"/>
        <v>-39.072847682119203</v>
      </c>
      <c r="M126" s="398">
        <f t="shared" si="44"/>
        <v>26.329692477693939</v>
      </c>
    </row>
    <row r="127" spans="1:17" ht="13.5" thickBot="1">
      <c r="A127" s="20"/>
      <c r="B127" s="214" t="s">
        <v>479</v>
      </c>
      <c r="C127" s="1920"/>
      <c r="D127" s="418">
        <f t="shared" si="44"/>
        <v>481.81818181818187</v>
      </c>
      <c r="E127" s="417">
        <f t="shared" si="44"/>
        <v>196.29623140346496</v>
      </c>
      <c r="F127" s="629">
        <f t="shared" si="44"/>
        <v>-25.968992248062023</v>
      </c>
      <c r="G127" s="630">
        <f t="shared" si="44"/>
        <v>4.5690299889010078</v>
      </c>
      <c r="H127" s="418">
        <f t="shared" si="44"/>
        <v>14.285714285714278</v>
      </c>
      <c r="I127" s="417">
        <f t="shared" si="44"/>
        <v>1206.4831707853634</v>
      </c>
      <c r="J127" s="629">
        <f>SUM(J37/J32)*100-100</f>
        <v>-100</v>
      </c>
      <c r="K127" s="630">
        <f>SUM(K37/K32)*100-100</f>
        <v>-100</v>
      </c>
      <c r="L127" s="424">
        <f t="shared" si="44"/>
        <v>-5.2447552447552397</v>
      </c>
      <c r="M127" s="398">
        <f t="shared" si="44"/>
        <v>104.03401097350252</v>
      </c>
    </row>
    <row r="128" spans="1:17" ht="11.25" customHeight="1" thickBot="1">
      <c r="A128" s="20"/>
      <c r="B128" s="1302" t="s">
        <v>692</v>
      </c>
      <c r="C128" s="1923"/>
      <c r="D128" s="880">
        <f t="shared" si="44"/>
        <v>89.411764705882348</v>
      </c>
      <c r="E128" s="877">
        <f t="shared" si="44"/>
        <v>136.08783781085171</v>
      </c>
      <c r="F128" s="879">
        <f t="shared" si="44"/>
        <v>-21.894093686354381</v>
      </c>
      <c r="G128" s="878">
        <f t="shared" si="44"/>
        <v>9.5767076157600428</v>
      </c>
      <c r="H128" s="880">
        <f t="shared" si="44"/>
        <v>-24.615384615384613</v>
      </c>
      <c r="I128" s="877">
        <f t="shared" si="44"/>
        <v>44.795138624437215</v>
      </c>
      <c r="J128" s="879">
        <f>SUM(J38/J33)*100-100</f>
        <v>-50</v>
      </c>
      <c r="K128" s="878">
        <f>SUM(K38/K33)*100-100</f>
        <v>-66.108025933378045</v>
      </c>
      <c r="L128" s="883">
        <f t="shared" si="44"/>
        <v>-13.884007029876983</v>
      </c>
      <c r="M128" s="882">
        <f t="shared" si="44"/>
        <v>50.083891333463328</v>
      </c>
      <c r="O128" s="161"/>
      <c r="P128" s="161"/>
      <c r="Q128" s="2"/>
    </row>
    <row r="129" spans="1:17" s="1832" customFormat="1" ht="11.25" customHeight="1">
      <c r="A129" s="2154"/>
      <c r="B129" s="413" t="s">
        <v>526</v>
      </c>
      <c r="C129" s="1924"/>
      <c r="D129" s="423">
        <f t="shared" si="44"/>
        <v>-7.6923076923076934</v>
      </c>
      <c r="E129" s="768">
        <f t="shared" si="44"/>
        <v>180.37728838437482</v>
      </c>
      <c r="F129" s="627">
        <f t="shared" si="44"/>
        <v>8.968609865470853</v>
      </c>
      <c r="G129" s="628">
        <f t="shared" si="44"/>
        <v>54.502825067634006</v>
      </c>
      <c r="H129" s="421">
        <f t="shared" si="44"/>
        <v>-56.25</v>
      </c>
      <c r="I129" s="422">
        <f t="shared" si="44"/>
        <v>-26.94522038115413</v>
      </c>
      <c r="J129" s="627">
        <v>100</v>
      </c>
      <c r="K129" s="628">
        <v>100</v>
      </c>
      <c r="L129" s="423">
        <f t="shared" si="44"/>
        <v>3.4364261168385042</v>
      </c>
      <c r="M129" s="628">
        <f t="shared" si="44"/>
        <v>92.956700024235403</v>
      </c>
      <c r="N129" s="3"/>
      <c r="O129" s="161"/>
      <c r="P129" s="1016"/>
      <c r="Q129" s="2599"/>
    </row>
    <row r="130" spans="1:17" s="1832" customFormat="1" ht="11.25" customHeight="1">
      <c r="A130" s="2154"/>
      <c r="B130" s="214" t="s">
        <v>484</v>
      </c>
      <c r="C130" s="1920"/>
      <c r="D130" s="418">
        <f t="shared" si="44"/>
        <v>-40</v>
      </c>
      <c r="E130" s="767">
        <f t="shared" si="44"/>
        <v>46.881549752155792</v>
      </c>
      <c r="F130" s="629">
        <f t="shared" si="44"/>
        <v>55.445544554455438</v>
      </c>
      <c r="G130" s="630">
        <f t="shared" si="44"/>
        <v>98.147059748121109</v>
      </c>
      <c r="H130" s="424">
        <f t="shared" si="44"/>
        <v>16.666666666666671</v>
      </c>
      <c r="I130" s="417">
        <f t="shared" si="44"/>
        <v>-82.532158536776222</v>
      </c>
      <c r="J130" s="629">
        <f>(J40/J35)*100-100</f>
        <v>400</v>
      </c>
      <c r="K130" s="630">
        <f>(K40/K35)*100-100</f>
        <v>133.82928411492668</v>
      </c>
      <c r="L130" s="418">
        <f t="shared" si="44"/>
        <v>45.726495726495727</v>
      </c>
      <c r="M130" s="630">
        <f t="shared" si="44"/>
        <v>61.604080546576654</v>
      </c>
      <c r="N130" s="3"/>
      <c r="O130" s="1017"/>
      <c r="P130" s="161"/>
      <c r="Q130" s="2599"/>
    </row>
    <row r="131" spans="1:17" s="1832" customFormat="1" ht="11.25" customHeight="1">
      <c r="A131" s="2154"/>
      <c r="B131" s="214" t="s">
        <v>498</v>
      </c>
      <c r="C131" s="1920"/>
      <c r="D131" s="418">
        <f t="shared" si="44"/>
        <v>14.999999999999986</v>
      </c>
      <c r="E131" s="767">
        <f t="shared" si="44"/>
        <v>-70.999836342464391</v>
      </c>
      <c r="F131" s="629">
        <f t="shared" si="44"/>
        <v>90.066225165562912</v>
      </c>
      <c r="G131" s="630">
        <f t="shared" si="44"/>
        <v>95.393784228550658</v>
      </c>
      <c r="H131" s="424">
        <f t="shared" si="44"/>
        <v>-18.181818181818173</v>
      </c>
      <c r="I131" s="417">
        <f t="shared" si="44"/>
        <v>-39.468995885367789</v>
      </c>
      <c r="J131" s="629">
        <f>(J41/J36)*100-100</f>
        <v>50</v>
      </c>
      <c r="K131" s="630">
        <f>(K41/K36)*100-100</f>
        <v>-84.565683403278882</v>
      </c>
      <c r="L131" s="418">
        <f t="shared" si="44"/>
        <v>75</v>
      </c>
      <c r="M131" s="630">
        <f t="shared" si="44"/>
        <v>-19.872529385722416</v>
      </c>
      <c r="N131" s="3"/>
      <c r="O131" s="1017"/>
      <c r="P131" s="161"/>
      <c r="Q131" s="2599"/>
    </row>
    <row r="132" spans="1:17" s="1832" customFormat="1" ht="11.25" customHeight="1" thickBot="1">
      <c r="A132" s="2154"/>
      <c r="B132" s="214" t="s">
        <v>428</v>
      </c>
      <c r="C132" s="1920"/>
      <c r="D132" s="418">
        <f t="shared" si="44"/>
        <v>-9.375</v>
      </c>
      <c r="E132" s="767">
        <f t="shared" si="44"/>
        <v>171.8734148692385</v>
      </c>
      <c r="F132" s="629">
        <f t="shared" si="44"/>
        <v>82.722513089005247</v>
      </c>
      <c r="G132" s="630">
        <f t="shared" si="44"/>
        <v>28.894410555217348</v>
      </c>
      <c r="H132" s="424">
        <f t="shared" si="44"/>
        <v>-31.25</v>
      </c>
      <c r="I132" s="417">
        <f t="shared" si="44"/>
        <v>-83.542069488240429</v>
      </c>
      <c r="J132" s="629">
        <v>500</v>
      </c>
      <c r="K132" s="630">
        <v>0</v>
      </c>
      <c r="L132" s="418">
        <f t="shared" si="44"/>
        <v>55.719557195571952</v>
      </c>
      <c r="M132" s="630">
        <f t="shared" si="44"/>
        <v>64.015934744686177</v>
      </c>
      <c r="N132" s="3"/>
      <c r="O132" s="1017"/>
      <c r="P132" s="161"/>
      <c r="Q132" s="2599"/>
    </row>
    <row r="133" spans="1:17" s="1832" customFormat="1" ht="12.2" customHeight="1" thickBot="1">
      <c r="A133" s="2154"/>
      <c r="B133" s="1302" t="s">
        <v>695</v>
      </c>
      <c r="C133" s="1767"/>
      <c r="D133" s="880">
        <f t="shared" si="44"/>
        <v>-10.559006211180119</v>
      </c>
      <c r="E133" s="877">
        <f t="shared" si="44"/>
        <v>66.336313251335412</v>
      </c>
      <c r="F133" s="879">
        <f t="shared" si="44"/>
        <v>55.541069100391127</v>
      </c>
      <c r="G133" s="878">
        <f t="shared" si="44"/>
        <v>67.596363323953568</v>
      </c>
      <c r="H133" s="880">
        <f t="shared" si="44"/>
        <v>-30.612244897959187</v>
      </c>
      <c r="I133" s="877">
        <f t="shared" si="44"/>
        <v>-67.126558471986371</v>
      </c>
      <c r="J133" s="879">
        <f>SUM(J43/J38)*100-100</f>
        <v>400</v>
      </c>
      <c r="K133" s="878">
        <f>SUM(K43/K38)*100-100</f>
        <v>3.8636189732372657</v>
      </c>
      <c r="L133" s="883">
        <f t="shared" si="44"/>
        <v>41.428571428571445</v>
      </c>
      <c r="M133" s="882">
        <f t="shared" si="44"/>
        <v>47.615604950115653</v>
      </c>
      <c r="N133" s="3"/>
      <c r="O133" s="1017"/>
      <c r="P133" s="161"/>
      <c r="Q133" s="2599"/>
    </row>
    <row r="134" spans="1:17" s="1832" customFormat="1" ht="11.25" customHeight="1">
      <c r="A134" s="2154"/>
      <c r="B134" s="413" t="s">
        <v>416</v>
      </c>
      <c r="C134" s="1924"/>
      <c r="D134" s="423">
        <f t="shared" si="44"/>
        <v>-6.25</v>
      </c>
      <c r="E134" s="422">
        <f t="shared" si="44"/>
        <v>-56.345152876797378</v>
      </c>
      <c r="F134" s="627">
        <f t="shared" si="44"/>
        <v>26.337448559670776</v>
      </c>
      <c r="G134" s="628">
        <f>(G44/G39)*100-100</f>
        <v>-17.348148034568553</v>
      </c>
      <c r="H134" s="423">
        <f t="shared" si="44"/>
        <v>57.142857142857139</v>
      </c>
      <c r="I134" s="422">
        <f t="shared" si="44"/>
        <v>-18.425998587459773</v>
      </c>
      <c r="J134" s="627">
        <f t="shared" ref="J134:K136" si="45">SUM(J44/J39)*100-100</f>
        <v>33.333333333333314</v>
      </c>
      <c r="K134" s="628">
        <f t="shared" si="45"/>
        <v>14.75580187045378</v>
      </c>
      <c r="L134" s="1913">
        <f t="shared" ref="L134:M136" si="46">SUM(L44/L39)*100-100</f>
        <v>21.926910299003339</v>
      </c>
      <c r="M134" s="409">
        <f t="shared" si="46"/>
        <v>-39.108880664268966</v>
      </c>
      <c r="N134" s="3"/>
      <c r="O134" s="1018"/>
      <c r="P134" s="161"/>
      <c r="Q134" s="2599"/>
    </row>
    <row r="135" spans="1:17" s="1832" customFormat="1" ht="11.25" customHeight="1">
      <c r="A135" s="2154"/>
      <c r="B135" s="214" t="s">
        <v>211</v>
      </c>
      <c r="C135" s="1920"/>
      <c r="D135" s="418">
        <f t="shared" si="44"/>
        <v>146.66666666666669</v>
      </c>
      <c r="E135" s="417">
        <f t="shared" si="44"/>
        <v>-0.51587928525722759</v>
      </c>
      <c r="F135" s="629">
        <f t="shared" si="44"/>
        <v>14.331210191082818</v>
      </c>
      <c r="G135" s="630">
        <f>(G45/G40)*100-100</f>
        <v>-34.758141428227447</v>
      </c>
      <c r="H135" s="418">
        <f t="shared" si="44"/>
        <v>57.142857142857139</v>
      </c>
      <c r="I135" s="417">
        <f t="shared" si="44"/>
        <v>262.95078684135638</v>
      </c>
      <c r="J135" s="629">
        <f t="shared" si="45"/>
        <v>-20</v>
      </c>
      <c r="K135" s="630">
        <f t="shared" si="45"/>
        <v>50.608555575443006</v>
      </c>
      <c r="L135" s="1914">
        <f t="shared" si="46"/>
        <v>20.52785923753666</v>
      </c>
      <c r="M135" s="398">
        <f t="shared" si="46"/>
        <v>-22.912109213540461</v>
      </c>
      <c r="N135" s="3"/>
      <c r="O135" s="161"/>
      <c r="P135" s="161"/>
      <c r="Q135" s="2599"/>
    </row>
    <row r="136" spans="1:17" s="1832" customFormat="1" ht="11.25" customHeight="1">
      <c r="A136" s="2154"/>
      <c r="B136" s="214" t="s">
        <v>332</v>
      </c>
      <c r="C136" s="1920"/>
      <c r="D136" s="418">
        <f t="shared" si="44"/>
        <v>278.26086956521738</v>
      </c>
      <c r="E136" s="417">
        <f t="shared" si="44"/>
        <v>206.81192618489121</v>
      </c>
      <c r="F136" s="629">
        <f t="shared" si="44"/>
        <v>5.5749128919860595</v>
      </c>
      <c r="G136" s="630">
        <f>(G46/G41)*100-100</f>
        <v>56.89519698804142</v>
      </c>
      <c r="H136" s="418">
        <f t="shared" si="44"/>
        <v>11.111111111111114</v>
      </c>
      <c r="I136" s="417">
        <f t="shared" si="44"/>
        <v>-2.5420494767070352</v>
      </c>
      <c r="J136" s="629">
        <f t="shared" si="45"/>
        <v>133.33333333333334</v>
      </c>
      <c r="K136" s="630">
        <f t="shared" si="45"/>
        <v>639.53442879499221</v>
      </c>
      <c r="L136" s="424">
        <f t="shared" si="46"/>
        <v>26.397515527950304</v>
      </c>
      <c r="M136" s="398">
        <f t="shared" si="46"/>
        <v>89.969663930868023</v>
      </c>
      <c r="N136" s="3"/>
      <c r="O136" s="3"/>
      <c r="P136" s="3"/>
    </row>
    <row r="137" spans="1:17" s="1832" customFormat="1" ht="11.25" customHeight="1" thickBot="1">
      <c r="A137" s="2154"/>
      <c r="B137" s="214" t="s">
        <v>551</v>
      </c>
      <c r="C137" s="1920"/>
      <c r="D137" s="418">
        <f t="shared" si="44"/>
        <v>-32.758620689655174</v>
      </c>
      <c r="E137" s="417">
        <f t="shared" si="44"/>
        <v>-67.810788667770964</v>
      </c>
      <c r="F137" s="629">
        <f>SUM(F47/F42)*100-100</f>
        <v>-28.366762177650429</v>
      </c>
      <c r="G137" s="630">
        <f t="shared" ref="G137:G139" si="47">(G47/G42)*100-100</f>
        <v>66.394990187800488</v>
      </c>
      <c r="H137" s="418">
        <f t="shared" ref="H137:M137" si="48">SUM(H47/H42)*100-100</f>
        <v>18.181818181818187</v>
      </c>
      <c r="I137" s="417">
        <f t="shared" si="48"/>
        <v>346.13909759435569</v>
      </c>
      <c r="J137" s="629">
        <f t="shared" si="48"/>
        <v>75</v>
      </c>
      <c r="K137" s="630">
        <f t="shared" si="48"/>
        <v>195.67215958369468</v>
      </c>
      <c r="L137" s="424">
        <f t="shared" si="48"/>
        <v>-26.777251184834128</v>
      </c>
      <c r="M137" s="398">
        <f t="shared" si="48"/>
        <v>-23.201115738443974</v>
      </c>
      <c r="N137" s="3"/>
      <c r="O137" s="3"/>
      <c r="P137" s="3"/>
    </row>
    <row r="138" spans="1:17" s="1832" customFormat="1" ht="12.2" customHeight="1" thickBot="1">
      <c r="A138" s="2154"/>
      <c r="B138" s="1303" t="s">
        <v>693</v>
      </c>
      <c r="C138" s="1923"/>
      <c r="D138" s="880">
        <f t="shared" ref="D138:E139" si="49">SUM(D48/D43)*100-100</f>
        <v>44.444444444444429</v>
      </c>
      <c r="E138" s="877">
        <f t="shared" si="49"/>
        <v>-39.513440230945939</v>
      </c>
      <c r="F138" s="879">
        <f>SUM(F48/F43)*100-100</f>
        <v>2.1793797150041883</v>
      </c>
      <c r="G138" s="878">
        <f t="shared" si="47"/>
        <v>10.630025677965619</v>
      </c>
      <c r="H138" s="880">
        <f t="shared" ref="H138:M139" si="50">SUM(H48/H43)*100-100</f>
        <v>32.35294117647058</v>
      </c>
      <c r="I138" s="877">
        <f t="shared" si="50"/>
        <v>105.21274145223182</v>
      </c>
      <c r="J138" s="879">
        <f t="shared" si="50"/>
        <v>46.666666666666657</v>
      </c>
      <c r="K138" s="878">
        <f t="shared" si="50"/>
        <v>159.06157910781428</v>
      </c>
      <c r="L138" s="883">
        <f t="shared" si="50"/>
        <v>7.7922077922077904</v>
      </c>
      <c r="M138" s="882">
        <f t="shared" si="50"/>
        <v>-11.342478623814074</v>
      </c>
      <c r="N138" s="3"/>
      <c r="O138" s="3"/>
      <c r="P138" s="3"/>
    </row>
    <row r="139" spans="1:17" s="144" customFormat="1" ht="11.25" customHeight="1">
      <c r="A139" s="718"/>
      <c r="B139" s="413" t="s">
        <v>603</v>
      </c>
      <c r="C139" s="1924"/>
      <c r="D139" s="423">
        <f t="shared" si="49"/>
        <v>-42.222222222222229</v>
      </c>
      <c r="E139" s="422">
        <f t="shared" si="49"/>
        <v>5.7928320884883959</v>
      </c>
      <c r="F139" s="627">
        <f>SUM(F49/F44)*100-100</f>
        <v>-28.338762214983717</v>
      </c>
      <c r="G139" s="628">
        <f t="shared" si="47"/>
        <v>-16.426829103755182</v>
      </c>
      <c r="H139" s="423">
        <f t="shared" si="50"/>
        <v>-54.545454545454547</v>
      </c>
      <c r="I139" s="422">
        <f t="shared" si="50"/>
        <v>-98.223204000009616</v>
      </c>
      <c r="J139" s="627">
        <f t="shared" si="50"/>
        <v>125</v>
      </c>
      <c r="K139" s="628">
        <f t="shared" si="50"/>
        <v>266.83368548143676</v>
      </c>
      <c r="L139" s="1913">
        <f t="shared" si="50"/>
        <v>-29.155313351498634</v>
      </c>
      <c r="M139" s="409">
        <f t="shared" si="50"/>
        <v>-12.099981360412798</v>
      </c>
      <c r="N139" s="143"/>
      <c r="O139" s="143"/>
      <c r="P139" s="143"/>
    </row>
    <row r="140" spans="1:17" s="144" customFormat="1" ht="11.25" customHeight="1">
      <c r="A140" s="718"/>
      <c r="B140" s="214" t="s">
        <v>641</v>
      </c>
      <c r="C140" s="1920"/>
      <c r="D140" s="418">
        <f>SUM(D50/D45)*100-100</f>
        <v>51.351351351351354</v>
      </c>
      <c r="E140" s="417">
        <f>SUM(E50/E45)*100-100</f>
        <v>184.50692010157894</v>
      </c>
      <c r="F140" s="629">
        <f>SUM(F50/F45)*100-100</f>
        <v>-22.005571030640667</v>
      </c>
      <c r="G140" s="630">
        <f>(G50/G45)*100-100</f>
        <v>32.061455607579461</v>
      </c>
      <c r="H140" s="418">
        <f t="shared" ref="H140:M143" si="51">SUM(H50/H45)*100-100</f>
        <v>27.272727272727266</v>
      </c>
      <c r="I140" s="417">
        <f t="shared" si="51"/>
        <v>-21.589186109287198</v>
      </c>
      <c r="J140" s="629">
        <f t="shared" si="51"/>
        <v>-25</v>
      </c>
      <c r="K140" s="630">
        <f t="shared" si="51"/>
        <v>-54.542753580129535</v>
      </c>
      <c r="L140" s="1914">
        <f t="shared" si="51"/>
        <v>-14.111922141119223</v>
      </c>
      <c r="M140" s="398">
        <f t="shared" si="51"/>
        <v>70.20493208114155</v>
      </c>
      <c r="N140" s="143"/>
      <c r="O140" s="143"/>
      <c r="P140" s="143"/>
    </row>
    <row r="141" spans="1:17" s="144" customFormat="1" ht="11.25" customHeight="1">
      <c r="A141" s="718"/>
      <c r="B141" s="214" t="s">
        <v>654</v>
      </c>
      <c r="C141" s="1920"/>
      <c r="D141" s="418">
        <f>SUM(D51/D46)*100-100</f>
        <v>-50.574712643678161</v>
      </c>
      <c r="E141" s="417">
        <f>SUM(E51/E46)*100-100</f>
        <v>-46.161044074468229</v>
      </c>
      <c r="F141" s="629">
        <f>SUM(F51/F46)*100-100</f>
        <v>-10.89108910891089</v>
      </c>
      <c r="G141" s="630">
        <f>(G51/G46)*100-100</f>
        <v>-24.287650562848413</v>
      </c>
      <c r="H141" s="418">
        <f t="shared" si="51"/>
        <v>30</v>
      </c>
      <c r="I141" s="417">
        <f t="shared" si="51"/>
        <v>-56.927143241721936</v>
      </c>
      <c r="J141" s="629">
        <f t="shared" si="51"/>
        <v>-71.428571428571431</v>
      </c>
      <c r="K141" s="630">
        <f t="shared" si="51"/>
        <v>-86.50972093638407</v>
      </c>
      <c r="L141" s="424">
        <f t="shared" si="51"/>
        <v>-19.410319410319403</v>
      </c>
      <c r="M141" s="398">
        <f t="shared" si="51"/>
        <v>-33.437033769843211</v>
      </c>
      <c r="N141" s="143"/>
      <c r="O141" s="143"/>
      <c r="P141" s="143"/>
    </row>
    <row r="142" spans="1:17" s="144" customFormat="1" ht="11.25" customHeight="1" thickBot="1">
      <c r="A142" s="718"/>
      <c r="B142" s="214" t="s">
        <v>685</v>
      </c>
      <c r="C142" s="1920"/>
      <c r="D142" s="418">
        <f t="shared" ref="D142:F143" si="52">SUM(D52/D47)*100-100</f>
        <v>0</v>
      </c>
      <c r="E142" s="417">
        <f t="shared" si="52"/>
        <v>-55.765312636363539</v>
      </c>
      <c r="F142" s="629">
        <f t="shared" si="52"/>
        <v>-0.40000000000000568</v>
      </c>
      <c r="G142" s="630">
        <f>(G52/G47)*100-100</f>
        <v>-12.826043477960326</v>
      </c>
      <c r="H142" s="418">
        <f t="shared" si="51"/>
        <v>7.6923076923076934</v>
      </c>
      <c r="I142" s="417">
        <f t="shared" si="51"/>
        <v>-93.936325373686543</v>
      </c>
      <c r="J142" s="629">
        <f t="shared" si="51"/>
        <v>-71.428571428571431</v>
      </c>
      <c r="K142" s="630">
        <f t="shared" si="51"/>
        <v>-85.040039893226947</v>
      </c>
      <c r="L142" s="424">
        <f t="shared" si="51"/>
        <v>-1.6181229773462746</v>
      </c>
      <c r="M142" s="398">
        <f t="shared" si="51"/>
        <v>-37.395420491051091</v>
      </c>
      <c r="N142" s="143"/>
      <c r="O142" s="143"/>
      <c r="P142" s="143"/>
    </row>
    <row r="143" spans="1:17" s="1832" customFormat="1" ht="12.2" customHeight="1" thickBot="1">
      <c r="A143" s="2154"/>
      <c r="B143" s="1303" t="s">
        <v>694</v>
      </c>
      <c r="C143" s="1923"/>
      <c r="D143" s="880">
        <f>SUM(D53/D48)*100-100</f>
        <v>-21.15384615384616</v>
      </c>
      <c r="E143" s="877">
        <f t="shared" si="52"/>
        <v>-5.4041806110457173</v>
      </c>
      <c r="F143" s="879">
        <f>SUM(F53/F48)*100-100</f>
        <v>-16.406890894175547</v>
      </c>
      <c r="G143" s="878">
        <f>(G53/G48)*100-100</f>
        <v>-9.138039599796258</v>
      </c>
      <c r="H143" s="880">
        <f t="shared" si="51"/>
        <v>2.2222222222222143</v>
      </c>
      <c r="I143" s="877">
        <f t="shared" si="51"/>
        <v>-80.431758242207934</v>
      </c>
      <c r="J143" s="879">
        <f t="shared" si="51"/>
        <v>-27.272727272727266</v>
      </c>
      <c r="K143" s="878">
        <f t="shared" si="51"/>
        <v>-34.825695990272322</v>
      </c>
      <c r="L143" s="883">
        <f t="shared" si="51"/>
        <v>-16.666666666666657</v>
      </c>
      <c r="M143" s="882">
        <f t="shared" si="51"/>
        <v>-13.214216263886271</v>
      </c>
      <c r="N143" s="3"/>
      <c r="O143" s="3"/>
      <c r="P143" s="3"/>
    </row>
    <row r="144" spans="1:17" s="1832" customFormat="1" ht="12.2" customHeight="1">
      <c r="A144" s="2154"/>
      <c r="B144" s="413" t="s">
        <v>705</v>
      </c>
      <c r="C144" s="1924"/>
      <c r="D144" s="423">
        <f>SUM(D54/D49)*100-100</f>
        <v>103.84615384615384</v>
      </c>
      <c r="E144" s="422">
        <f>SUM(E54/E49)*100-100</f>
        <v>-22.436263467298005</v>
      </c>
      <c r="F144" s="627">
        <f>SUM(F54/F49)*100-100</f>
        <v>41.363636363636346</v>
      </c>
      <c r="G144" s="628">
        <f t="shared" ref="G144:M159" si="53">SUM(G54/G49)*100-100</f>
        <v>111.63663804812796</v>
      </c>
      <c r="H144" s="423">
        <f t="shared" si="53"/>
        <v>80</v>
      </c>
      <c r="I144" s="422">
        <f>SUM(I54/I49)*100-100</f>
        <v>1200.6794894354284</v>
      </c>
      <c r="J144" s="627">
        <f t="shared" si="53"/>
        <v>-88.888888888888886</v>
      </c>
      <c r="K144" s="628">
        <f t="shared" si="53"/>
        <v>-94.754467959056058</v>
      </c>
      <c r="L144" s="1913">
        <f t="shared" si="53"/>
        <v>43.84615384615384</v>
      </c>
      <c r="M144" s="409">
        <f t="shared" si="53"/>
        <v>46.789916644629017</v>
      </c>
      <c r="N144" s="3"/>
      <c r="O144" s="3"/>
      <c r="P144" s="3"/>
    </row>
    <row r="145" spans="1:16" s="1832" customFormat="1" ht="12.2" customHeight="1">
      <c r="A145" s="2154"/>
      <c r="B145" s="214" t="s">
        <v>723</v>
      </c>
      <c r="C145" s="1920"/>
      <c r="D145" s="418">
        <f>SUM(D55/D50)*100-100</f>
        <v>-55.357142857142854</v>
      </c>
      <c r="E145" s="417">
        <f>SUM(E55/E50)*100-100</f>
        <v>-45.212684612962086</v>
      </c>
      <c r="F145" s="629">
        <f>SUM(F55/F50)*100-100</f>
        <v>13.928571428571416</v>
      </c>
      <c r="G145" s="630">
        <f>SUM(G55/G50)*100-100</f>
        <v>26.815502373537228</v>
      </c>
      <c r="H145" s="418">
        <f t="shared" si="53"/>
        <v>-78.571428571428569</v>
      </c>
      <c r="I145" s="417">
        <f t="shared" si="53"/>
        <v>-97.465607611214153</v>
      </c>
      <c r="J145" s="629">
        <f t="shared" si="53"/>
        <v>-100</v>
      </c>
      <c r="K145" s="630">
        <f t="shared" si="53"/>
        <v>-100</v>
      </c>
      <c r="L145" s="1914">
        <f t="shared" si="53"/>
        <v>-1.699716713881017</v>
      </c>
      <c r="M145" s="398">
        <f t="shared" si="53"/>
        <v>-10.530997688291379</v>
      </c>
      <c r="N145" s="3"/>
      <c r="O145" s="3"/>
      <c r="P145" s="3"/>
    </row>
    <row r="146" spans="1:16" s="1832" customFormat="1" ht="12.2" customHeight="1">
      <c r="A146" s="2154"/>
      <c r="B146" s="214" t="s">
        <v>724</v>
      </c>
      <c r="C146" s="1920"/>
      <c r="D146" s="418">
        <f t="shared" ref="D146:M161" si="54">SUM(D56/D51)*100-100</f>
        <v>-32.558139534883722</v>
      </c>
      <c r="E146" s="417">
        <f t="shared" si="54"/>
        <v>-47.464868898404866</v>
      </c>
      <c r="F146" s="629">
        <f t="shared" si="54"/>
        <v>3.7037037037036953</v>
      </c>
      <c r="G146" s="630">
        <f t="shared" si="54"/>
        <v>-17.897846141091023</v>
      </c>
      <c r="H146" s="418">
        <f t="shared" si="53"/>
        <v>-30.769230769230774</v>
      </c>
      <c r="I146" s="417">
        <f t="shared" si="53"/>
        <v>56.283522727272725</v>
      </c>
      <c r="J146" s="629">
        <f t="shared" si="53"/>
        <v>-100</v>
      </c>
      <c r="K146" s="630">
        <f t="shared" si="53"/>
        <v>-100</v>
      </c>
      <c r="L146" s="424">
        <f t="shared" si="53"/>
        <v>-3.0487804878048763</v>
      </c>
      <c r="M146" s="398">
        <f t="shared" si="53"/>
        <v>-25.955367496430767</v>
      </c>
      <c r="N146" s="3"/>
      <c r="O146" s="3"/>
      <c r="P146" s="3"/>
    </row>
    <row r="147" spans="1:16" s="1832" customFormat="1" ht="12.2" customHeight="1" thickBot="1">
      <c r="A147" s="2154"/>
      <c r="B147" s="214" t="s">
        <v>725</v>
      </c>
      <c r="C147" s="1920"/>
      <c r="D147" s="418">
        <f t="shared" si="54"/>
        <v>28.205128205128204</v>
      </c>
      <c r="E147" s="417">
        <f t="shared" si="54"/>
        <v>108.052861134002</v>
      </c>
      <c r="F147" s="629">
        <f t="shared" si="54"/>
        <v>40.562248995983936</v>
      </c>
      <c r="G147" s="630">
        <f t="shared" si="54"/>
        <v>66.241451274368131</v>
      </c>
      <c r="H147" s="418">
        <f t="shared" si="53"/>
        <v>-14.285714285714292</v>
      </c>
      <c r="I147" s="417">
        <f t="shared" si="53"/>
        <v>29.721433262862746</v>
      </c>
      <c r="J147" s="629">
        <f t="shared" si="53"/>
        <v>-50</v>
      </c>
      <c r="K147" s="630">
        <f t="shared" si="53"/>
        <v>131.37254901960787</v>
      </c>
      <c r="L147" s="424">
        <f t="shared" si="53"/>
        <v>35.85526315789474</v>
      </c>
      <c r="M147" s="398">
        <f t="shared" si="53"/>
        <v>74.70314901689585</v>
      </c>
      <c r="N147" s="3"/>
      <c r="O147" s="3"/>
      <c r="P147" s="3"/>
    </row>
    <row r="148" spans="1:16" s="1832" customFormat="1" ht="12.2" customHeight="1" thickBot="1">
      <c r="A148" s="2154"/>
      <c r="B148" s="1303" t="s">
        <v>750</v>
      </c>
      <c r="C148" s="1923"/>
      <c r="D148" s="880">
        <f t="shared" si="54"/>
        <v>-4.2682926829268268</v>
      </c>
      <c r="E148" s="877">
        <f t="shared" si="54"/>
        <v>-20.091690863698091</v>
      </c>
      <c r="F148" s="879">
        <f>SUM(F58/F53)*100-100</f>
        <v>23.650637880274772</v>
      </c>
      <c r="G148" s="878">
        <f>(G58/G53)*100-100</f>
        <v>41.104528227133613</v>
      </c>
      <c r="H148" s="880">
        <f t="shared" ref="H148:M148" si="55">SUM(H58/H53)*100-100</f>
        <v>-28.260869565217391</v>
      </c>
      <c r="I148" s="877">
        <f t="shared" si="55"/>
        <v>-22.789508928671808</v>
      </c>
      <c r="J148" s="879">
        <f t="shared" si="55"/>
        <v>-87.5</v>
      </c>
      <c r="K148" s="878">
        <f t="shared" si="55"/>
        <v>-78.408974644462774</v>
      </c>
      <c r="L148" s="883">
        <f t="shared" si="55"/>
        <v>16.626506024096386</v>
      </c>
      <c r="M148" s="882">
        <f t="shared" si="55"/>
        <v>16.906843276164537</v>
      </c>
      <c r="N148" s="3"/>
      <c r="O148" s="3"/>
      <c r="P148" s="3"/>
    </row>
    <row r="149" spans="1:16" s="1832" customFormat="1" ht="12.2" customHeight="1">
      <c r="A149" s="2154"/>
      <c r="B149" s="413" t="s">
        <v>746</v>
      </c>
      <c r="C149" s="1924"/>
      <c r="D149" s="423">
        <f t="shared" si="54"/>
        <v>-49.056603773584904</v>
      </c>
      <c r="E149" s="422">
        <f t="shared" si="54"/>
        <v>-36.10025271746202</v>
      </c>
      <c r="F149" s="627">
        <f>SUM(F59/F54)*100-100</f>
        <v>1.2861736334405265</v>
      </c>
      <c r="G149" s="628">
        <f>SUM(G59/G54)*100-100</f>
        <v>-36.594959377152627</v>
      </c>
      <c r="H149" s="423">
        <f t="shared" si="53"/>
        <v>11.111111111111114</v>
      </c>
      <c r="I149" s="422">
        <f t="shared" si="53"/>
        <v>150.12784503329587</v>
      </c>
      <c r="J149" s="627">
        <f>SUM(J59/J54)*100-100</f>
        <v>1100</v>
      </c>
      <c r="K149" s="628">
        <f>SUM(K59/K54)*100-100</f>
        <v>3388.9176470588231</v>
      </c>
      <c r="L149" s="1913">
        <f t="shared" si="53"/>
        <v>-2.6737967914438485</v>
      </c>
      <c r="M149" s="409">
        <f t="shared" si="53"/>
        <v>-33.35618223460294</v>
      </c>
      <c r="N149" s="3"/>
      <c r="O149" s="3"/>
      <c r="P149" s="3"/>
    </row>
    <row r="150" spans="1:16" s="1832" customFormat="1" ht="12.2" customHeight="1">
      <c r="A150" s="2154"/>
      <c r="B150" s="214" t="s">
        <v>747</v>
      </c>
      <c r="C150" s="1920"/>
      <c r="D150" s="418">
        <f t="shared" si="54"/>
        <v>28</v>
      </c>
      <c r="E150" s="417">
        <f t="shared" si="54"/>
        <v>-15.488656660272582</v>
      </c>
      <c r="F150" s="629">
        <f>SUM(F60/F55)*100-100</f>
        <v>-4.7021943573667784</v>
      </c>
      <c r="G150" s="630">
        <f>SUM(G60/G55)*100-100</f>
        <v>-27.3896063952388</v>
      </c>
      <c r="H150" s="418">
        <f>SUM(H60/H55)*100-100</f>
        <v>100</v>
      </c>
      <c r="I150" s="417">
        <f t="shared" si="53"/>
        <v>1451.3656490669161</v>
      </c>
      <c r="J150" s="629">
        <v>0</v>
      </c>
      <c r="K150" s="630">
        <v>0</v>
      </c>
      <c r="L150" s="1914">
        <f t="shared" si="53"/>
        <v>0.8645533141210251</v>
      </c>
      <c r="M150" s="398">
        <f t="shared" si="53"/>
        <v>-21.878955099293492</v>
      </c>
      <c r="N150" s="3"/>
      <c r="O150" s="3"/>
      <c r="P150" s="3"/>
    </row>
    <row r="151" spans="1:16" s="20" customFormat="1" ht="14.25" customHeight="1">
      <c r="B151" s="214" t="s">
        <v>748</v>
      </c>
      <c r="C151" s="1920"/>
      <c r="D151" s="418">
        <f t="shared" si="54"/>
        <v>20.689655172413794</v>
      </c>
      <c r="E151" s="417">
        <f t="shared" si="54"/>
        <v>112.08072999340578</v>
      </c>
      <c r="F151" s="629">
        <f>SUM(F61/F56)*100-100</f>
        <v>5.3571428571428612</v>
      </c>
      <c r="G151" s="630">
        <f>SUM(G61/G56)*100-100</f>
        <v>-5.3060226319099257</v>
      </c>
      <c r="H151" s="418">
        <f>SUM(H61/H56)*100-100</f>
        <v>-44.444444444444443</v>
      </c>
      <c r="I151" s="417">
        <f>SUM(I61/I56)*100-100</f>
        <v>-83.639873627112735</v>
      </c>
      <c r="J151" s="629">
        <v>0</v>
      </c>
      <c r="K151" s="630">
        <v>0</v>
      </c>
      <c r="L151" s="424">
        <f>SUM(L61/L56)*100-100</f>
        <v>6.6037735849056673</v>
      </c>
      <c r="M151" s="398">
        <f t="shared" si="53"/>
        <v>18.640138190337424</v>
      </c>
      <c r="N151" s="23"/>
      <c r="O151" s="23"/>
      <c r="P151" s="23"/>
    </row>
    <row r="152" spans="1:16" s="20" customFormat="1" ht="14.25" customHeight="1" thickBot="1">
      <c r="B152" s="214" t="s">
        <v>749</v>
      </c>
      <c r="C152" s="1920"/>
      <c r="D152" s="418">
        <f t="shared" si="54"/>
        <v>-48</v>
      </c>
      <c r="E152" s="417">
        <f t="shared" si="54"/>
        <v>-54.236211380766051</v>
      </c>
      <c r="F152" s="629">
        <f>SUM(F62/F57)*100-100</f>
        <v>-8</v>
      </c>
      <c r="G152" s="630">
        <f>SUM(G62/G57)*100-100</f>
        <v>-43.327303696109475</v>
      </c>
      <c r="H152" s="418">
        <f>SUM(H62/H57)*100-100</f>
        <v>-75</v>
      </c>
      <c r="I152" s="417">
        <f>SUM(I62/I57)*100-100</f>
        <v>2.0407171615965467</v>
      </c>
      <c r="J152" s="629">
        <f>SUM(J62/J57)*100-100</f>
        <v>500</v>
      </c>
      <c r="K152" s="630">
        <f>SUM(K62/K57)*100-100</f>
        <v>762.77457627118645</v>
      </c>
      <c r="L152" s="424">
        <f>SUM(L62/L57)*100-100</f>
        <v>-13.559322033898297</v>
      </c>
      <c r="M152" s="398">
        <f t="shared" si="53"/>
        <v>-44.70368270348397</v>
      </c>
      <c r="N152" s="23"/>
      <c r="O152" s="23"/>
      <c r="P152" s="23"/>
    </row>
    <row r="153" spans="1:16" s="20" customFormat="1" ht="14.25" customHeight="1" thickBot="1">
      <c r="B153" s="1303" t="s">
        <v>807</v>
      </c>
      <c r="C153" s="1923"/>
      <c r="D153" s="880">
        <f t="shared" si="54"/>
        <v>-23.566878980891715</v>
      </c>
      <c r="E153" s="877">
        <f t="shared" si="54"/>
        <v>-17.043410768345836</v>
      </c>
      <c r="F153" s="879">
        <f t="shared" si="54"/>
        <v>-1.9047619047619122</v>
      </c>
      <c r="G153" s="878">
        <f t="shared" si="54"/>
        <v>-31.631417615633524</v>
      </c>
      <c r="H153" s="880">
        <f t="shared" si="54"/>
        <v>-27.272727272727266</v>
      </c>
      <c r="I153" s="877">
        <f t="shared" si="54"/>
        <v>38.049290930303414</v>
      </c>
      <c r="J153" s="879">
        <f t="shared" si="54"/>
        <v>1400</v>
      </c>
      <c r="K153" s="878">
        <f t="shared" si="54"/>
        <v>1941.6292682926826</v>
      </c>
      <c r="L153" s="883">
        <f t="shared" si="54"/>
        <v>-2.8925619834710687</v>
      </c>
      <c r="M153" s="882">
        <f>SUM(M63/M58)*100-100</f>
        <v>-26.236117703952388</v>
      </c>
      <c r="N153" s="23"/>
      <c r="O153" s="23"/>
      <c r="P153" s="23"/>
    </row>
    <row r="154" spans="1:16" s="2154" customFormat="1" ht="14.25" customHeight="1">
      <c r="B154" s="413" t="s">
        <v>809</v>
      </c>
      <c r="C154" s="1924"/>
      <c r="D154" s="423">
        <f t="shared" si="54"/>
        <v>48.148148148148152</v>
      </c>
      <c r="E154" s="422">
        <f t="shared" si="54"/>
        <v>246.78654141183063</v>
      </c>
      <c r="F154" s="627">
        <f t="shared" si="54"/>
        <v>7.9365079365079367</v>
      </c>
      <c r="G154" s="628">
        <f t="shared" si="54"/>
        <v>18.98461867613949</v>
      </c>
      <c r="H154" s="423">
        <f t="shared" si="54"/>
        <v>-100</v>
      </c>
      <c r="I154" s="422">
        <f t="shared" si="54"/>
        <v>-100</v>
      </c>
      <c r="J154" s="627">
        <f t="shared" si="54"/>
        <v>-50</v>
      </c>
      <c r="K154" s="628">
        <f t="shared" si="54"/>
        <v>14.432252712791424</v>
      </c>
      <c r="L154" s="1913">
        <f t="shared" si="54"/>
        <v>6.0439560439560438</v>
      </c>
      <c r="M154" s="409">
        <f t="shared" si="53"/>
        <v>69.435316954400804</v>
      </c>
      <c r="N154" s="23"/>
      <c r="O154" s="23"/>
      <c r="P154" s="23"/>
    </row>
    <row r="155" spans="1:16" s="2154" customFormat="1" ht="14.25" customHeight="1">
      <c r="B155" s="214" t="s">
        <v>817</v>
      </c>
      <c r="C155" s="1920"/>
      <c r="D155" s="418">
        <f t="shared" si="54"/>
        <v>15.625</v>
      </c>
      <c r="E155" s="417">
        <f t="shared" si="54"/>
        <v>-53.018169835784818</v>
      </c>
      <c r="F155" s="629">
        <f t="shared" si="54"/>
        <v>0.98684210526316463</v>
      </c>
      <c r="G155" s="630">
        <f t="shared" si="54"/>
        <v>35.49966657945555</v>
      </c>
      <c r="H155" s="418">
        <f t="shared" si="54"/>
        <v>-100</v>
      </c>
      <c r="I155" s="417">
        <f t="shared" si="54"/>
        <v>-100</v>
      </c>
      <c r="J155" s="629">
        <f t="shared" si="54"/>
        <v>-37.5</v>
      </c>
      <c r="K155" s="630">
        <f t="shared" si="54"/>
        <v>49.917109237372529</v>
      </c>
      <c r="L155" s="1914">
        <f t="shared" si="54"/>
        <v>-0.2857142857142918</v>
      </c>
      <c r="M155" s="398">
        <f t="shared" si="53"/>
        <v>6.1318154525433357</v>
      </c>
      <c r="N155" s="23"/>
      <c r="O155" s="23"/>
      <c r="P155" s="23"/>
    </row>
    <row r="156" spans="1:16" s="2154" customFormat="1" ht="14.25" customHeight="1">
      <c r="B156" s="277" t="s">
        <v>797</v>
      </c>
      <c r="C156" s="401"/>
      <c r="D156" s="418">
        <f t="shared" si="54"/>
        <v>14.285714285714278</v>
      </c>
      <c r="E156" s="417">
        <f t="shared" si="54"/>
        <v>-30.340362363230582</v>
      </c>
      <c r="F156" s="629">
        <f t="shared" si="54"/>
        <v>-9.1525423728813564</v>
      </c>
      <c r="G156" s="630">
        <f t="shared" si="54"/>
        <v>8.9932046973642059</v>
      </c>
      <c r="H156" s="418">
        <f t="shared" si="54"/>
        <v>40</v>
      </c>
      <c r="I156" s="417">
        <f t="shared" si="54"/>
        <v>758.6924444444445</v>
      </c>
      <c r="J156" s="629">
        <f t="shared" si="54"/>
        <v>-75</v>
      </c>
      <c r="K156" s="630">
        <f t="shared" si="54"/>
        <v>-26.020181694433759</v>
      </c>
      <c r="L156" s="1914">
        <f t="shared" si="54"/>
        <v>-6.7846607669616503</v>
      </c>
      <c r="M156" s="398">
        <f t="shared" si="53"/>
        <v>-3.4845559685297047</v>
      </c>
      <c r="N156" s="23"/>
      <c r="O156" s="23"/>
      <c r="P156" s="23"/>
    </row>
    <row r="157" spans="1:16" s="2154" customFormat="1" ht="14.25" customHeight="1" thickBot="1">
      <c r="B157" s="2208" t="s">
        <v>818</v>
      </c>
      <c r="C157" s="401"/>
      <c r="D157" s="418">
        <f t="shared" si="54"/>
        <v>15.384615384615373</v>
      </c>
      <c r="E157" s="417">
        <f t="shared" si="54"/>
        <v>-14.733709848545288</v>
      </c>
      <c r="F157" s="629">
        <f t="shared" si="54"/>
        <v>-19.875776397515537</v>
      </c>
      <c r="G157" s="630">
        <f t="shared" si="54"/>
        <v>44.173533813020669</v>
      </c>
      <c r="H157" s="418">
        <f t="shared" si="54"/>
        <v>-33.333333333333343</v>
      </c>
      <c r="I157" s="417">
        <f t="shared" si="54"/>
        <v>-92.935809523809525</v>
      </c>
      <c r="J157" s="629">
        <f t="shared" si="54"/>
        <v>-50</v>
      </c>
      <c r="K157" s="630">
        <f t="shared" si="54"/>
        <v>136.83337360545499</v>
      </c>
      <c r="L157" s="1914">
        <f t="shared" si="54"/>
        <v>-17.927170868347346</v>
      </c>
      <c r="M157" s="398">
        <f t="shared" si="53"/>
        <v>30.93497078661963</v>
      </c>
      <c r="N157" s="23"/>
      <c r="O157" s="23"/>
      <c r="P157" s="23"/>
    </row>
    <row r="158" spans="1:16" s="2154" customFormat="1" ht="14.25" customHeight="1" thickBot="1">
      <c r="B158" s="1303" t="s">
        <v>857</v>
      </c>
      <c r="C158" s="2286"/>
      <c r="D158" s="879">
        <f t="shared" si="54"/>
        <v>22.500000000000014</v>
      </c>
      <c r="E158" s="878">
        <f t="shared" si="54"/>
        <v>24.666153506108174</v>
      </c>
      <c r="F158" s="880">
        <f t="shared" si="54"/>
        <v>-5.0970873786407793</v>
      </c>
      <c r="G158" s="877">
        <f t="shared" si="54"/>
        <v>27.799472846269865</v>
      </c>
      <c r="H158" s="879">
        <f t="shared" si="54"/>
        <v>-62.5</v>
      </c>
      <c r="I158" s="878">
        <f t="shared" si="54"/>
        <v>-57.675635820498776</v>
      </c>
      <c r="J158" s="880">
        <f t="shared" si="54"/>
        <v>-50</v>
      </c>
      <c r="K158" s="877">
        <f t="shared" si="54"/>
        <v>58.833759196214828</v>
      </c>
      <c r="L158" s="879">
        <f t="shared" si="54"/>
        <v>-4.6808510638297776</v>
      </c>
      <c r="M158" s="878">
        <f t="shared" si="53"/>
        <v>25.535188096457361</v>
      </c>
      <c r="N158" s="23"/>
      <c r="O158" s="23"/>
      <c r="P158" s="23"/>
    </row>
    <row r="159" spans="1:16" s="2154" customFormat="1" ht="14.25" customHeight="1">
      <c r="B159" s="559" t="s">
        <v>866</v>
      </c>
      <c r="C159" s="1924"/>
      <c r="D159" s="1916">
        <f>SUM(D69/D64)*100-100</f>
        <v>-40</v>
      </c>
      <c r="E159" s="422">
        <f t="shared" si="54"/>
        <v>-86.363845660316201</v>
      </c>
      <c r="F159" s="627">
        <f t="shared" si="54"/>
        <v>-22.647058823529406</v>
      </c>
      <c r="G159" s="628">
        <f t="shared" si="54"/>
        <v>71.555837314037916</v>
      </c>
      <c r="H159" s="627">
        <v>0</v>
      </c>
      <c r="I159" s="628">
        <v>0</v>
      </c>
      <c r="J159" s="627">
        <f t="shared" si="54"/>
        <v>-83.333333333333343</v>
      </c>
      <c r="K159" s="628">
        <f t="shared" si="54"/>
        <v>-96.463911267746738</v>
      </c>
      <c r="L159" s="1913">
        <f t="shared" si="54"/>
        <v>-24.870466321243526</v>
      </c>
      <c r="M159" s="628">
        <f t="shared" si="53"/>
        <v>-8.3286453337833848</v>
      </c>
      <c r="N159" s="448"/>
      <c r="O159" s="23"/>
      <c r="P159" s="23"/>
    </row>
    <row r="160" spans="1:16" s="2154" customFormat="1" ht="14.25" customHeight="1">
      <c r="B160" s="495" t="s">
        <v>873</v>
      </c>
      <c r="C160" s="1920"/>
      <c r="D160" s="497">
        <f t="shared" si="54"/>
        <v>-70.270270270270274</v>
      </c>
      <c r="E160" s="630">
        <f t="shared" si="54"/>
        <v>-68.841648233179711</v>
      </c>
      <c r="F160" s="497">
        <f t="shared" si="54"/>
        <v>-29.967426710097726</v>
      </c>
      <c r="G160" s="630">
        <f t="shared" si="54"/>
        <v>-17.577340634678748</v>
      </c>
      <c r="H160" s="497">
        <v>0</v>
      </c>
      <c r="I160" s="630">
        <v>0</v>
      </c>
      <c r="J160" s="497">
        <f t="shared" si="54"/>
        <v>-80</v>
      </c>
      <c r="K160" s="630">
        <f t="shared" si="54"/>
        <v>-96.104739233932051</v>
      </c>
      <c r="L160" s="2403">
        <f t="shared" si="54"/>
        <v>-34.957020057306593</v>
      </c>
      <c r="M160" s="630">
        <f t="shared" si="54"/>
        <v>-25.675622127057082</v>
      </c>
      <c r="N160" s="23"/>
      <c r="O160" s="23"/>
      <c r="P160" s="23"/>
    </row>
    <row r="161" spans="1:16" s="2154" customFormat="1" ht="14.25" customHeight="1">
      <c r="B161" s="402" t="s">
        <v>860</v>
      </c>
      <c r="C161" s="1920"/>
      <c r="D161" s="497">
        <f t="shared" si="54"/>
        <v>-60</v>
      </c>
      <c r="E161" s="630">
        <f t="shared" si="54"/>
        <v>-66.220589502224485</v>
      </c>
      <c r="F161" s="629">
        <f t="shared" si="54"/>
        <v>-22.388059701492537</v>
      </c>
      <c r="G161" s="630">
        <f t="shared" si="54"/>
        <v>-36.811197967625631</v>
      </c>
      <c r="H161" s="629">
        <f>SUM(H71/H66)*100-100</f>
        <v>-85.714285714285722</v>
      </c>
      <c r="I161" s="630">
        <f>SUM(I71/I66)*100-100</f>
        <v>-91.723592148889935</v>
      </c>
      <c r="J161" s="497">
        <f t="shared" si="54"/>
        <v>-100</v>
      </c>
      <c r="K161" s="630">
        <f t="shared" si="54"/>
        <v>-100</v>
      </c>
      <c r="L161" s="2403">
        <f t="shared" si="54"/>
        <v>-28.797468354430379</v>
      </c>
      <c r="M161" s="630">
        <f t="shared" si="54"/>
        <v>-47.266168985265111</v>
      </c>
      <c r="N161" s="23"/>
      <c r="O161" s="23"/>
      <c r="P161" s="23"/>
    </row>
    <row r="162" spans="1:16" s="20" customFormat="1" ht="13.5" thickBot="1">
      <c r="B162" s="2543" t="s">
        <v>874</v>
      </c>
      <c r="C162" s="2404"/>
      <c r="D162" s="2355">
        <f t="shared" ref="D162:G163" si="56">SUM(D72/D67)*100-100</f>
        <v>3.3333333333333428</v>
      </c>
      <c r="E162" s="2356">
        <f t="shared" si="56"/>
        <v>23.876460212782263</v>
      </c>
      <c r="F162" s="2355">
        <f t="shared" si="56"/>
        <v>0.38759689922480334</v>
      </c>
      <c r="G162" s="2356">
        <f t="shared" si="56"/>
        <v>-26.618542049022864</v>
      </c>
      <c r="H162" s="2355">
        <f t="shared" ref="H162:I162" si="57">SUM(H72/H67)*100-100</f>
        <v>-100</v>
      </c>
      <c r="I162" s="2356">
        <f t="shared" si="57"/>
        <v>-100</v>
      </c>
      <c r="J162" s="2355">
        <f t="shared" ref="J162:M163" si="58">SUM(J72/J67)*100-100</f>
        <v>-100</v>
      </c>
      <c r="K162" s="2356">
        <f t="shared" si="58"/>
        <v>-100</v>
      </c>
      <c r="L162" s="2357">
        <f t="shared" si="58"/>
        <v>-1.0238907849829388</v>
      </c>
      <c r="M162" s="2356">
        <f t="shared" si="58"/>
        <v>-22.187036537159216</v>
      </c>
      <c r="N162" s="23"/>
      <c r="O162" s="23"/>
      <c r="P162" s="23"/>
    </row>
    <row r="163" spans="1:16" s="20" customFormat="1" ht="13.5" thickBot="1">
      <c r="B163" s="1303" t="s">
        <v>892</v>
      </c>
      <c r="C163" s="2286"/>
      <c r="D163" s="879">
        <f t="shared" si="56"/>
        <v>-44.217687074829939</v>
      </c>
      <c r="E163" s="878">
        <f t="shared" si="56"/>
        <v>-67.254286632558177</v>
      </c>
      <c r="F163" s="880">
        <f t="shared" si="56"/>
        <v>-19.437340153452681</v>
      </c>
      <c r="G163" s="877">
        <f t="shared" si="56"/>
        <v>-2.8055152896237985</v>
      </c>
      <c r="H163" s="879">
        <f>SUM(H73/H68)*100-100</f>
        <v>-66.666666666666671</v>
      </c>
      <c r="I163" s="878">
        <f>SUM(I73/I68)*100-100</f>
        <v>-59.678441974806503</v>
      </c>
      <c r="J163" s="880">
        <f t="shared" si="58"/>
        <v>-86.666666666666671</v>
      </c>
      <c r="K163" s="877">
        <f t="shared" si="58"/>
        <v>-98.452748552514038</v>
      </c>
      <c r="L163" s="879">
        <f t="shared" si="58"/>
        <v>-23.214285714285708</v>
      </c>
      <c r="M163" s="878">
        <f t="shared" si="58"/>
        <v>-23.099699279206035</v>
      </c>
      <c r="N163" s="23"/>
      <c r="O163" s="23"/>
      <c r="P163" s="23"/>
    </row>
    <row r="164" spans="1:16" s="2154" customFormat="1" ht="14.25" customHeight="1">
      <c r="B164" s="559" t="s">
        <v>912</v>
      </c>
      <c r="C164" s="1924"/>
      <c r="D164" s="1916">
        <f>SUM(D74/D69)*100-100</f>
        <v>12.5</v>
      </c>
      <c r="E164" s="422">
        <f>SUM(E74/E69)*100-100</f>
        <v>117.73654137010374</v>
      </c>
      <c r="F164" s="627">
        <f>SUM(F74/F69)*100-100</f>
        <v>-32.319391634980988</v>
      </c>
      <c r="G164" s="628">
        <f>SUM(G74/G69)*100-100</f>
        <v>1.6495212006422122</v>
      </c>
      <c r="H164" s="1916">
        <f>SUM(H74/H69)*100-100</f>
        <v>-100</v>
      </c>
      <c r="I164" s="423">
        <f t="shared" ref="I164" si="59">SUM(I74/I69)*100-100</f>
        <v>-100</v>
      </c>
      <c r="J164" s="627">
        <f>SUM(J74/J69)*100-100</f>
        <v>-100</v>
      </c>
      <c r="K164" s="628">
        <f>SUM(K74/K69)*100-100</f>
        <v>-100</v>
      </c>
      <c r="L164" s="1913">
        <f>SUM(L74/L69)*100-100</f>
        <v>-29.310344827586206</v>
      </c>
      <c r="M164" s="628">
        <f>SUM(M74/M69)*100-100</f>
        <v>9.4797034988421132</v>
      </c>
      <c r="N164" s="448"/>
      <c r="O164" s="23"/>
      <c r="P164" s="23"/>
    </row>
    <row r="165" spans="1:16" s="2154" customFormat="1" ht="14.25" customHeight="1">
      <c r="B165" s="402" t="s">
        <v>916</v>
      </c>
      <c r="C165" s="1920"/>
      <c r="D165" s="497">
        <f t="shared" ref="D165:M165" si="60">SUM(D75/D70)*100-100</f>
        <v>145.45454545454547</v>
      </c>
      <c r="E165" s="417">
        <f t="shared" si="60"/>
        <v>362.03053152653115</v>
      </c>
      <c r="F165" s="629">
        <f t="shared" si="60"/>
        <v>-15.348837209302317</v>
      </c>
      <c r="G165" s="630">
        <f t="shared" si="60"/>
        <v>-29.680837091096421</v>
      </c>
      <c r="H165" s="497">
        <v>0</v>
      </c>
      <c r="I165" s="418">
        <v>0</v>
      </c>
      <c r="J165" s="629">
        <f t="shared" si="60"/>
        <v>-100</v>
      </c>
      <c r="K165" s="630">
        <f t="shared" si="60"/>
        <v>-100</v>
      </c>
      <c r="L165" s="1914">
        <f t="shared" si="60"/>
        <v>-0.88105726872245782</v>
      </c>
      <c r="M165" s="630">
        <f t="shared" si="60"/>
        <v>-3.3225913893125352</v>
      </c>
      <c r="N165" s="448"/>
      <c r="O165" s="23"/>
      <c r="P165" s="23"/>
    </row>
    <row r="166" spans="1:16" s="2154" customFormat="1" ht="14.25" customHeight="1">
      <c r="B166" s="402" t="s">
        <v>934</v>
      </c>
      <c r="C166" s="1920"/>
      <c r="D166" s="497">
        <f t="shared" ref="D166:I166" si="61">SUM(D76/D71)*100-100</f>
        <v>56.25</v>
      </c>
      <c r="E166" s="417">
        <f t="shared" si="61"/>
        <v>133.73783118726959</v>
      </c>
      <c r="F166" s="629">
        <f t="shared" si="61"/>
        <v>-22.115384615384613</v>
      </c>
      <c r="G166" s="630">
        <f t="shared" si="61"/>
        <v>37.370641732128405</v>
      </c>
      <c r="H166" s="497">
        <f>SUM(H76/H71)*100-100</f>
        <v>500</v>
      </c>
      <c r="I166" s="418">
        <f t="shared" si="61"/>
        <v>18.971264188111718</v>
      </c>
      <c r="J166" s="497">
        <v>0</v>
      </c>
      <c r="K166" s="398">
        <v>0</v>
      </c>
      <c r="L166" s="1914">
        <f t="shared" ref="L166:M166" si="62">SUM(L76/L71)*100-100</f>
        <v>-14.222222222222229</v>
      </c>
      <c r="M166" s="630">
        <f t="shared" si="62"/>
        <v>54.461306437930062</v>
      </c>
      <c r="N166" s="23"/>
      <c r="O166" s="23"/>
      <c r="P166" s="23"/>
    </row>
    <row r="167" spans="1:16" s="2154" customFormat="1" ht="14.25" customHeight="1" thickBot="1">
      <c r="B167" s="402" t="s">
        <v>935</v>
      </c>
      <c r="C167" s="1920"/>
      <c r="D167" s="497">
        <f t="shared" ref="D167:G167" si="63">SUM(D77/D72)*100-100</f>
        <v>-22.58064516129032</v>
      </c>
      <c r="E167" s="417">
        <f t="shared" si="63"/>
        <v>-60.222686831524008</v>
      </c>
      <c r="F167" s="629">
        <f t="shared" si="63"/>
        <v>-25.482625482625494</v>
      </c>
      <c r="G167" s="630">
        <f t="shared" si="63"/>
        <v>-34.118582635720259</v>
      </c>
      <c r="H167" s="2355">
        <v>0</v>
      </c>
      <c r="I167" s="418">
        <v>0</v>
      </c>
      <c r="J167" s="2355">
        <v>0</v>
      </c>
      <c r="K167" s="2356">
        <v>0</v>
      </c>
      <c r="L167" s="1914">
        <f t="shared" ref="L167:M167" si="64">SUM(L77/L72)*100-100</f>
        <v>-21.724137931034477</v>
      </c>
      <c r="M167" s="630">
        <f t="shared" si="64"/>
        <v>-39.477025827594716</v>
      </c>
      <c r="N167" s="23"/>
      <c r="O167" s="23"/>
      <c r="P167" s="23"/>
    </row>
    <row r="168" spans="1:16" s="2154" customFormat="1" ht="14.25" customHeight="1" thickBot="1">
      <c r="B168" s="1303" t="s">
        <v>965</v>
      </c>
      <c r="C168" s="2286"/>
      <c r="D168" s="879">
        <f t="shared" ref="D168:G168" si="65">SUM(D78/D73)*100-100</f>
        <v>25.609756097560975</v>
      </c>
      <c r="E168" s="878">
        <f t="shared" si="65"/>
        <v>62.319760803033233</v>
      </c>
      <c r="F168" s="880">
        <f t="shared" si="65"/>
        <v>-24.338624338624342</v>
      </c>
      <c r="G168" s="878">
        <f t="shared" si="65"/>
        <v>-9.3778477764433603</v>
      </c>
      <c r="H168" s="880">
        <f>SUM(H78/H73)*100-100</f>
        <v>866.66666666666663</v>
      </c>
      <c r="I168" s="878">
        <f>SUM(I78/I73)*100-100</f>
        <v>173.10753278348068</v>
      </c>
      <c r="J168" s="880">
        <f t="shared" ref="J168:M168" si="66">SUM(J78/J73)*100-100</f>
        <v>50</v>
      </c>
      <c r="K168" s="877">
        <f t="shared" si="66"/>
        <v>57.258333333333326</v>
      </c>
      <c r="L168" s="879">
        <f t="shared" si="66"/>
        <v>-17.63565891472868</v>
      </c>
      <c r="M168" s="878">
        <f t="shared" si="66"/>
        <v>4.9384233613380957E-3</v>
      </c>
      <c r="N168" s="23"/>
      <c r="O168" s="23"/>
      <c r="P168" s="23"/>
    </row>
    <row r="169" spans="1:16" s="2154" customFormat="1" ht="14.25" customHeight="1">
      <c r="B169" s="559" t="s">
        <v>936</v>
      </c>
      <c r="C169" s="1924"/>
      <c r="D169" s="1916">
        <f t="shared" ref="D169:G171" si="67">SUM(D79/D74)*100-100</f>
        <v>-62.962962962962962</v>
      </c>
      <c r="E169" s="422">
        <f t="shared" si="67"/>
        <v>-90.57568681750864</v>
      </c>
      <c r="F169" s="627">
        <f t="shared" si="67"/>
        <v>-3.3707865168539257</v>
      </c>
      <c r="G169" s="628">
        <f t="shared" si="67"/>
        <v>-12.000635292925892</v>
      </c>
      <c r="H169" s="1916">
        <v>0</v>
      </c>
      <c r="I169" s="409">
        <v>0</v>
      </c>
      <c r="J169" s="1916">
        <v>0</v>
      </c>
      <c r="K169" s="409">
        <v>0</v>
      </c>
      <c r="L169" s="1913">
        <f t="shared" ref="L169:M171" si="68">SUM(L79/L74)*100-100</f>
        <v>-7.8048780487804805</v>
      </c>
      <c r="M169" s="628">
        <f t="shared" si="68"/>
        <v>-23.09535129554196</v>
      </c>
      <c r="N169" s="23"/>
      <c r="O169" s="23"/>
      <c r="P169" s="23"/>
    </row>
    <row r="170" spans="1:16" s="2154" customFormat="1" ht="14.25" customHeight="1">
      <c r="B170" s="402" t="s">
        <v>962</v>
      </c>
      <c r="C170" s="1920"/>
      <c r="D170" s="497">
        <f t="shared" si="67"/>
        <v>-74.074074074074076</v>
      </c>
      <c r="E170" s="417">
        <f t="shared" si="67"/>
        <v>-67.341363477137563</v>
      </c>
      <c r="F170" s="629">
        <f t="shared" si="67"/>
        <v>-10.439560439560438</v>
      </c>
      <c r="G170" s="630">
        <f t="shared" si="67"/>
        <v>-43.487629199227719</v>
      </c>
      <c r="H170" s="497">
        <f>SUM(H80/H75)*100-100</f>
        <v>-93.75</v>
      </c>
      <c r="I170" s="418">
        <f>SUM(I80/I75)*100-100</f>
        <v>-99.511628837916817</v>
      </c>
      <c r="J170" s="629">
        <v>0</v>
      </c>
      <c r="K170" s="630">
        <v>0</v>
      </c>
      <c r="L170" s="1914">
        <f t="shared" si="68"/>
        <v>-23.555555555555557</v>
      </c>
      <c r="M170" s="630">
        <f t="shared" si="68"/>
        <v>-52.291596107780933</v>
      </c>
      <c r="N170" s="448"/>
      <c r="O170" s="23"/>
      <c r="P170" s="23"/>
    </row>
    <row r="171" spans="1:16" s="2154" customFormat="1" ht="14.25" customHeight="1">
      <c r="B171" s="402" t="s">
        <v>981</v>
      </c>
      <c r="C171" s="1920"/>
      <c r="D171" s="497">
        <f t="shared" si="67"/>
        <v>-68</v>
      </c>
      <c r="E171" s="417">
        <f t="shared" si="67"/>
        <v>-75.432322127665884</v>
      </c>
      <c r="F171" s="629">
        <f t="shared" si="67"/>
        <v>3.7037037037036953</v>
      </c>
      <c r="G171" s="630">
        <f t="shared" si="67"/>
        <v>-40.183553398626223</v>
      </c>
      <c r="H171" s="417">
        <f>SUM(H81/H76)*100-100</f>
        <v>-100</v>
      </c>
      <c r="I171" s="630">
        <f>SUM(I81/I76)*100-100</f>
        <v>-100</v>
      </c>
      <c r="J171" s="497">
        <v>0</v>
      </c>
      <c r="K171" s="398">
        <v>0</v>
      </c>
      <c r="L171" s="1914">
        <f t="shared" si="68"/>
        <v>-10.362694300518143</v>
      </c>
      <c r="M171" s="630">
        <f t="shared" si="68"/>
        <v>-50.535581462052868</v>
      </c>
      <c r="N171" s="448"/>
      <c r="O171" s="23"/>
      <c r="P171" s="23"/>
    </row>
    <row r="172" spans="1:16" s="2154" customFormat="1" ht="14.25" customHeight="1" thickBot="1">
      <c r="B172" s="2402" t="s">
        <v>1000</v>
      </c>
      <c r="C172" s="3405"/>
      <c r="D172" s="497">
        <f t="shared" ref="D172:I172" si="69">SUM(D81/D76)*100-100</f>
        <v>-68</v>
      </c>
      <c r="E172" s="417">
        <f t="shared" si="69"/>
        <v>-75.432322127665884</v>
      </c>
      <c r="F172" s="629">
        <f t="shared" si="69"/>
        <v>3.7037037037036953</v>
      </c>
      <c r="G172" s="630">
        <f t="shared" si="69"/>
        <v>-40.183553398626223</v>
      </c>
      <c r="H172" s="417">
        <f t="shared" si="69"/>
        <v>-100</v>
      </c>
      <c r="I172" s="630">
        <f t="shared" si="69"/>
        <v>-100</v>
      </c>
      <c r="J172" s="497">
        <v>0</v>
      </c>
      <c r="K172" s="398">
        <v>0</v>
      </c>
      <c r="L172" s="1914">
        <f t="shared" ref="L172:M172" si="70">SUM(L81/L76)*100-100</f>
        <v>-10.362694300518143</v>
      </c>
      <c r="M172" s="630">
        <f t="shared" si="70"/>
        <v>-50.535581462052868</v>
      </c>
      <c r="N172" s="448"/>
      <c r="O172" s="23"/>
      <c r="P172" s="23"/>
    </row>
    <row r="173" spans="1:16" s="2154" customFormat="1" ht="14.25" customHeight="1" thickBot="1">
      <c r="B173" s="1303" t="s">
        <v>1006</v>
      </c>
      <c r="C173" s="2286"/>
      <c r="D173" s="879">
        <f t="shared" ref="D173:G175" si="71">SUM(D83/D78)*100-100</f>
        <v>-54.368932038834949</v>
      </c>
      <c r="E173" s="878">
        <f>SUM(E83/E78)*100-100</f>
        <v>-61.490703138520942</v>
      </c>
      <c r="F173" s="880">
        <f t="shared" si="71"/>
        <v>-12.44755244755244</v>
      </c>
      <c r="G173" s="878">
        <f t="shared" si="71"/>
        <v>-30.330341468962331</v>
      </c>
      <c r="H173" s="880">
        <f>SUM(H83/H78)*100-100</f>
        <v>-82.758620689655174</v>
      </c>
      <c r="I173" s="878">
        <f>SUM(I83/I78)*100-100</f>
        <v>-82.595470846476715</v>
      </c>
      <c r="J173" s="880">
        <f t="shared" ref="J173:M175" si="72">SUM(J83/J78)*100-100</f>
        <v>33.333333333333314</v>
      </c>
      <c r="K173" s="877">
        <f t="shared" si="72"/>
        <v>33.333333333333343</v>
      </c>
      <c r="L173" s="879">
        <f t="shared" si="72"/>
        <v>-20.117647058823536</v>
      </c>
      <c r="M173" s="878">
        <f t="shared" si="72"/>
        <v>-37.070560116846217</v>
      </c>
      <c r="N173" s="23"/>
      <c r="O173" s="23"/>
      <c r="P173" s="23"/>
    </row>
    <row r="174" spans="1:16" s="2154" customFormat="1" ht="14.25" customHeight="1">
      <c r="B174" s="559" t="s">
        <v>1009</v>
      </c>
      <c r="C174" s="1924"/>
      <c r="D174" s="1916">
        <f t="shared" si="71"/>
        <v>20</v>
      </c>
      <c r="E174" s="422">
        <f>SUM(E84/E79)*100-100</f>
        <v>2006.7818578990659</v>
      </c>
      <c r="F174" s="627">
        <f t="shared" si="71"/>
        <v>-31.395348837209298</v>
      </c>
      <c r="G174" s="628">
        <f t="shared" si="71"/>
        <v>-85.475419314428279</v>
      </c>
      <c r="H174" s="1916">
        <v>0</v>
      </c>
      <c r="I174" s="409">
        <v>0</v>
      </c>
      <c r="J174" s="1916">
        <v>0</v>
      </c>
      <c r="K174" s="409">
        <v>0</v>
      </c>
      <c r="L174" s="1913">
        <f t="shared" si="72"/>
        <v>-31.216931216931215</v>
      </c>
      <c r="M174" s="628">
        <f t="shared" si="72"/>
        <v>-47.727041554734406</v>
      </c>
      <c r="N174" s="23"/>
      <c r="O174" s="23"/>
      <c r="P174" s="23"/>
    </row>
    <row r="175" spans="1:16" s="2154" customFormat="1" ht="14.25" customHeight="1" thickBot="1">
      <c r="B175" s="402" t="s">
        <v>1026</v>
      </c>
      <c r="C175" s="1920"/>
      <c r="D175" s="497">
        <f t="shared" si="71"/>
        <v>28.571428571428584</v>
      </c>
      <c r="E175" s="417">
        <f>SUM(E85/E80)*100-100</f>
        <v>19.692474088325241</v>
      </c>
      <c r="F175" s="629">
        <f t="shared" si="71"/>
        <v>-39.263803680981589</v>
      </c>
      <c r="G175" s="630">
        <f t="shared" si="71"/>
        <v>-40.965835691239661</v>
      </c>
      <c r="H175" s="497">
        <v>0</v>
      </c>
      <c r="I175" s="398">
        <v>0</v>
      </c>
      <c r="J175" s="497">
        <v>0</v>
      </c>
      <c r="K175" s="398">
        <v>0</v>
      </c>
      <c r="L175" s="1914">
        <f t="shared" si="72"/>
        <v>-37.209302325581397</v>
      </c>
      <c r="M175" s="630">
        <f t="shared" si="72"/>
        <v>-29.822853908496313</v>
      </c>
      <c r="N175" s="23"/>
      <c r="O175" s="23"/>
      <c r="P175" s="23"/>
    </row>
    <row r="176" spans="1:16">
      <c r="A176" s="56"/>
      <c r="B176" s="3396" t="s">
        <v>379</v>
      </c>
      <c r="C176" s="1611"/>
      <c r="D176" s="3396"/>
      <c r="E176" s="3401"/>
      <c r="F176" s="3396"/>
      <c r="G176" s="3401"/>
      <c r="H176" s="3396"/>
      <c r="I176" s="3401"/>
      <c r="J176" s="1611"/>
      <c r="K176" s="554"/>
      <c r="L176" s="3402"/>
      <c r="M176" s="3404"/>
      <c r="N176" s="23"/>
    </row>
    <row r="177" spans="2:13">
      <c r="B177" s="23"/>
      <c r="C177" s="246"/>
      <c r="D177" s="23"/>
      <c r="E177" s="3403"/>
      <c r="F177" s="23"/>
      <c r="G177" s="3403"/>
      <c r="H177" s="23"/>
      <c r="I177" s="3403"/>
      <c r="J177" s="3301"/>
      <c r="K177" s="3297"/>
      <c r="L177" s="23"/>
      <c r="M177" s="425"/>
    </row>
    <row r="178" spans="2:13">
      <c r="B178" s="23"/>
      <c r="C178" s="246"/>
      <c r="D178" s="23"/>
      <c r="E178" s="3403"/>
      <c r="F178" s="23"/>
      <c r="G178" s="3403"/>
      <c r="H178" s="23"/>
      <c r="I178" s="3403"/>
      <c r="J178" s="3301"/>
      <c r="K178" s="3297"/>
      <c r="L178" s="23"/>
      <c r="M178" s="425"/>
    </row>
    <row r="179" spans="2:13">
      <c r="C179" s="246"/>
      <c r="M179" s="191"/>
    </row>
  </sheetData>
  <mergeCells count="5">
    <mergeCell ref="B93:C93"/>
    <mergeCell ref="C1:L1"/>
    <mergeCell ref="Q11:Q12"/>
    <mergeCell ref="B2:C2"/>
    <mergeCell ref="B92:C92"/>
  </mergeCells>
  <phoneticPr fontId="0" type="noConversion"/>
  <pageMargins left="0.39370078740157483" right="0.19685039370078741" top="0.98425196850393704" bottom="0.9055118110236221" header="0.51181102362204722" footer="0.51181102362204722"/>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Y106"/>
  <sheetViews>
    <sheetView topLeftCell="A34" zoomScale="85" zoomScaleNormal="85" workbookViewId="0">
      <selection activeCell="H104" sqref="H104"/>
    </sheetView>
  </sheetViews>
  <sheetFormatPr defaultColWidth="8.85546875" defaultRowHeight="12.75"/>
  <cols>
    <col min="1" max="1" width="9.42578125" customWidth="1"/>
    <col min="2" max="2" width="8.42578125" style="3" customWidth="1"/>
    <col min="3" max="3" width="8" style="3" customWidth="1"/>
    <col min="4" max="4" width="9" style="3" customWidth="1"/>
    <col min="5" max="5" width="9.85546875" style="3" customWidth="1"/>
    <col min="6" max="6" width="10.5703125" style="3" customWidth="1"/>
    <col min="7" max="7" width="11" style="3" customWidth="1"/>
    <col min="8" max="8" width="10.140625" customWidth="1"/>
    <col min="9" max="9" width="12.5703125" bestFit="1" customWidth="1"/>
    <col min="10" max="10" width="13.85546875" customWidth="1"/>
    <col min="11" max="11" width="11" customWidth="1"/>
    <col min="12" max="12" width="10" customWidth="1"/>
    <col min="13" max="13" width="10.5703125" customWidth="1"/>
    <col min="14" max="14" width="11" customWidth="1"/>
    <col min="15" max="15" width="12.5703125" customWidth="1"/>
    <col min="16" max="16" width="12.5703125" style="2154" customWidth="1"/>
    <col min="17" max="17" width="12.5703125" style="2154" bestFit="1" customWidth="1"/>
    <col min="18" max="18" width="12.7109375" style="2154" customWidth="1"/>
    <col min="19" max="19" width="9.7109375" style="1832" bestFit="1" customWidth="1"/>
    <col min="20" max="22" width="10.140625" customWidth="1"/>
    <col min="29" max="31" width="16.42578125" customWidth="1"/>
  </cols>
  <sheetData>
    <row r="1" spans="1:20" ht="42" customHeight="1">
      <c r="A1" s="14" t="s">
        <v>888</v>
      </c>
      <c r="B1" s="3628" t="s">
        <v>385</v>
      </c>
      <c r="C1" s="378"/>
      <c r="D1" s="378"/>
      <c r="E1" s="378"/>
      <c r="F1" s="378"/>
      <c r="G1" s="378"/>
      <c r="H1" s="426"/>
      <c r="I1" s="427"/>
      <c r="J1" s="428"/>
      <c r="K1" s="429"/>
      <c r="Q1" s="3280"/>
      <c r="R1" s="3280"/>
      <c r="S1" s="4028"/>
      <c r="T1" s="4028"/>
    </row>
    <row r="2" spans="1:20" ht="1.5" customHeight="1" thickBot="1">
      <c r="C2" s="206"/>
      <c r="Q2" s="3280"/>
      <c r="R2" s="3280"/>
      <c r="S2" s="4028"/>
      <c r="T2" s="4028"/>
    </row>
    <row r="3" spans="1:20" ht="27" customHeight="1">
      <c r="B3" s="874" t="s">
        <v>99</v>
      </c>
      <c r="C3" s="5086" t="s">
        <v>156</v>
      </c>
      <c r="D3" s="5087"/>
      <c r="E3" s="5088"/>
      <c r="F3" s="5086" t="s">
        <v>956</v>
      </c>
      <c r="G3" s="5087"/>
      <c r="H3" s="5088"/>
      <c r="I3" s="5089" t="s">
        <v>988</v>
      </c>
      <c r="J3" s="5090"/>
      <c r="K3" s="5091"/>
      <c r="M3" s="5092" t="s">
        <v>989</v>
      </c>
      <c r="N3" s="5092"/>
      <c r="Q3" s="3998" t="s">
        <v>99</v>
      </c>
      <c r="R3" s="3288" t="s">
        <v>989</v>
      </c>
      <c r="S3" s="3992"/>
      <c r="T3" s="4028"/>
    </row>
    <row r="4" spans="1:20" s="149" customFormat="1" ht="24.75" customHeight="1">
      <c r="B4" s="1066" t="s">
        <v>104</v>
      </c>
      <c r="C4" s="3218" t="s">
        <v>386</v>
      </c>
      <c r="D4" s="3219" t="s">
        <v>387</v>
      </c>
      <c r="E4" s="3219" t="s">
        <v>171</v>
      </c>
      <c r="F4" s="3220" t="s">
        <v>386</v>
      </c>
      <c r="G4" s="3629" t="s">
        <v>387</v>
      </c>
      <c r="H4" s="3221" t="s">
        <v>171</v>
      </c>
      <c r="I4" s="3220" t="s">
        <v>386</v>
      </c>
      <c r="J4" s="3222" t="s">
        <v>387</v>
      </c>
      <c r="K4" s="3221" t="s">
        <v>388</v>
      </c>
      <c r="M4" s="3223" t="s">
        <v>386</v>
      </c>
      <c r="N4" s="3224" t="s">
        <v>387</v>
      </c>
      <c r="P4" s="4303"/>
      <c r="Q4" s="3999" t="s">
        <v>104</v>
      </c>
      <c r="R4" s="3993" t="s">
        <v>386</v>
      </c>
      <c r="S4" s="3994" t="s">
        <v>387</v>
      </c>
      <c r="T4" s="4306"/>
    </row>
    <row r="5" spans="1:20">
      <c r="B5" s="3239" t="s">
        <v>120</v>
      </c>
      <c r="C5" s="3614">
        <v>86.9</v>
      </c>
      <c r="D5" s="3613">
        <v>98.1</v>
      </c>
      <c r="E5" s="3613">
        <v>11.199999999999989</v>
      </c>
      <c r="F5" s="3184">
        <v>62.2</v>
      </c>
      <c r="G5" s="3621">
        <v>68.099999999999994</v>
      </c>
      <c r="H5" s="686">
        <v>5.8999999999999915</v>
      </c>
      <c r="I5" s="3185">
        <v>12.710765239948101</v>
      </c>
      <c r="J5" s="3613">
        <v>-5.1257253384913071</v>
      </c>
      <c r="K5" s="540">
        <v>-57.414448669201569</v>
      </c>
      <c r="M5" s="3226">
        <f>F5/C5</f>
        <v>0.71576524741081704</v>
      </c>
      <c r="N5" s="3225">
        <f>G5/D5</f>
        <v>0.6941896024464832</v>
      </c>
      <c r="Q5" s="3887" t="s">
        <v>120</v>
      </c>
      <c r="R5" s="3890">
        <v>0.71576524741081704</v>
      </c>
      <c r="S5" s="3885">
        <v>0.6941896024464832</v>
      </c>
      <c r="T5" s="4307"/>
    </row>
    <row r="6" spans="1:20">
      <c r="B6" s="3239" t="s">
        <v>121</v>
      </c>
      <c r="C6" s="3614">
        <v>102</v>
      </c>
      <c r="D6" s="3613">
        <v>120</v>
      </c>
      <c r="E6" s="3613">
        <v>18</v>
      </c>
      <c r="F6" s="3184">
        <v>72.2</v>
      </c>
      <c r="G6" s="3621">
        <v>80.8</v>
      </c>
      <c r="H6" s="686">
        <v>8.5999999999999943</v>
      </c>
      <c r="I6" s="3185">
        <v>25.615763546798021</v>
      </c>
      <c r="J6" s="3613">
        <v>7.6233183856502222</v>
      </c>
      <c r="K6" s="540">
        <v>-40.594059405940598</v>
      </c>
      <c r="M6" s="3226">
        <f t="shared" ref="M6:N54" si="0">F6/C6</f>
        <v>0.707843137254902</v>
      </c>
      <c r="N6" s="3225">
        <f t="shared" si="0"/>
        <v>0.67333333333333334</v>
      </c>
      <c r="Q6" s="3887" t="s">
        <v>121</v>
      </c>
      <c r="R6" s="3890">
        <v>0.707843137254902</v>
      </c>
      <c r="S6" s="3885">
        <v>0.67333333333333334</v>
      </c>
      <c r="T6" s="4307"/>
    </row>
    <row r="7" spans="1:20">
      <c r="B7" s="3239" t="s">
        <v>122</v>
      </c>
      <c r="C7" s="3614">
        <v>100</v>
      </c>
      <c r="D7" s="3613">
        <v>109</v>
      </c>
      <c r="E7" s="3613">
        <v>9</v>
      </c>
      <c r="F7" s="3184">
        <v>73.7</v>
      </c>
      <c r="G7" s="3621">
        <v>66.2</v>
      </c>
      <c r="H7" s="686">
        <v>-7.5</v>
      </c>
      <c r="I7" s="3185">
        <v>38.121546961325947</v>
      </c>
      <c r="J7" s="3613">
        <v>2.5399811853245495</v>
      </c>
      <c r="K7" s="540">
        <v>-73.451327433628308</v>
      </c>
      <c r="M7" s="3226">
        <f t="shared" si="0"/>
        <v>0.73699999999999999</v>
      </c>
      <c r="N7" s="3225">
        <f t="shared" si="0"/>
        <v>0.60733944954128438</v>
      </c>
      <c r="Q7" s="3887" t="s">
        <v>122</v>
      </c>
      <c r="R7" s="3890">
        <v>0.73699999999999999</v>
      </c>
      <c r="S7" s="3885">
        <v>0.60733944954128438</v>
      </c>
      <c r="T7" s="4307"/>
    </row>
    <row r="8" spans="1:20">
      <c r="B8" s="1277" t="s">
        <v>123</v>
      </c>
      <c r="C8" s="3619">
        <v>107.3</v>
      </c>
      <c r="D8" s="3617">
        <v>116.3</v>
      </c>
      <c r="E8" s="3617">
        <v>9</v>
      </c>
      <c r="F8" s="3187">
        <v>84.6</v>
      </c>
      <c r="G8" s="3627">
        <v>74.7</v>
      </c>
      <c r="H8" s="688">
        <v>-9.8999999999999915</v>
      </c>
      <c r="I8" s="3189">
        <v>10.61855670103094</v>
      </c>
      <c r="J8" s="676">
        <v>-6.5112540192926076</v>
      </c>
      <c r="K8" s="541">
        <v>-67.153284671532845</v>
      </c>
      <c r="M8" s="3227">
        <f t="shared" si="0"/>
        <v>0.78844361602982294</v>
      </c>
      <c r="N8" s="3228">
        <f t="shared" si="0"/>
        <v>0.64230438521066213</v>
      </c>
      <c r="Q8" s="3888" t="s">
        <v>123</v>
      </c>
      <c r="R8" s="3890">
        <v>0.78844361602982294</v>
      </c>
      <c r="S8" s="3885">
        <v>0.64230438521066213</v>
      </c>
      <c r="T8" s="4307"/>
    </row>
    <row r="9" spans="1:20" ht="12.75" customHeight="1">
      <c r="B9" s="3239" t="s">
        <v>124</v>
      </c>
      <c r="C9" s="3614">
        <v>100.1</v>
      </c>
      <c r="D9" s="3613">
        <v>115</v>
      </c>
      <c r="E9" s="3613">
        <f t="shared" ref="E9:E46" si="1">SUM(D9-C9)</f>
        <v>14.900000000000006</v>
      </c>
      <c r="F9" s="3184">
        <v>76.900000000000006</v>
      </c>
      <c r="G9" s="3621">
        <v>76.7</v>
      </c>
      <c r="H9" s="3190">
        <f t="shared" ref="H9:H31" si="2">SUM(G9-F9)</f>
        <v>-0.20000000000000284</v>
      </c>
      <c r="I9" s="3191">
        <f t="shared" ref="I9:K20" si="3">SUM(C9/C5)*100-100</f>
        <v>15.189873417721515</v>
      </c>
      <c r="J9" s="3621">
        <f t="shared" si="3"/>
        <v>17.227319062181451</v>
      </c>
      <c r="K9" s="2544">
        <f t="shared" si="3"/>
        <v>33.035714285714477</v>
      </c>
      <c r="M9" s="3226">
        <f t="shared" si="0"/>
        <v>0.76823176823176831</v>
      </c>
      <c r="N9" s="3225">
        <f t="shared" si="0"/>
        <v>0.66695652173913045</v>
      </c>
      <c r="Q9" s="3887" t="s">
        <v>124</v>
      </c>
      <c r="R9" s="3890">
        <v>0.76823176823176831</v>
      </c>
      <c r="S9" s="3885">
        <v>0.66695652173913045</v>
      </c>
      <c r="T9" s="4307"/>
    </row>
    <row r="10" spans="1:20" ht="12.75" customHeight="1">
      <c r="B10" s="3239" t="s">
        <v>125</v>
      </c>
      <c r="C10" s="3614">
        <v>112.6</v>
      </c>
      <c r="D10" s="3613">
        <v>139.1</v>
      </c>
      <c r="E10" s="3613">
        <f t="shared" si="1"/>
        <v>26.5</v>
      </c>
      <c r="F10" s="3184">
        <v>81.400000000000006</v>
      </c>
      <c r="G10" s="3621">
        <v>85.7</v>
      </c>
      <c r="H10" s="686">
        <f t="shared" si="2"/>
        <v>4.2999999999999972</v>
      </c>
      <c r="I10" s="3184">
        <f t="shared" si="3"/>
        <v>10.392156862745082</v>
      </c>
      <c r="J10" s="543">
        <f t="shared" si="3"/>
        <v>15.916666666666671</v>
      </c>
      <c r="K10" s="542">
        <f t="shared" si="3"/>
        <v>47.222222222222229</v>
      </c>
      <c r="M10" s="3226">
        <f t="shared" si="0"/>
        <v>0.72291296625222035</v>
      </c>
      <c r="N10" s="3225">
        <f t="shared" si="0"/>
        <v>0.61610352264557877</v>
      </c>
      <c r="Q10" s="3887" t="s">
        <v>125</v>
      </c>
      <c r="R10" s="3890">
        <v>0.72291296625222035</v>
      </c>
      <c r="S10" s="3885">
        <v>0.61610352264557877</v>
      </c>
      <c r="T10" s="4307"/>
    </row>
    <row r="11" spans="1:20" ht="12.75" customHeight="1">
      <c r="B11" s="3239" t="s">
        <v>126</v>
      </c>
      <c r="C11" s="3614">
        <v>104</v>
      </c>
      <c r="D11" s="3613">
        <v>116.9</v>
      </c>
      <c r="E11" s="3613">
        <f t="shared" si="1"/>
        <v>12.900000000000006</v>
      </c>
      <c r="F11" s="3184">
        <v>81.599999999999994</v>
      </c>
      <c r="G11" s="3621">
        <v>73.7</v>
      </c>
      <c r="H11" s="686">
        <f t="shared" si="2"/>
        <v>-7.8999999999999915</v>
      </c>
      <c r="I11" s="3184">
        <f t="shared" si="3"/>
        <v>4</v>
      </c>
      <c r="J11" s="543">
        <f t="shared" si="3"/>
        <v>7.2477064220183536</v>
      </c>
      <c r="K11" s="542">
        <f t="shared" si="3"/>
        <v>43.3333333333334</v>
      </c>
      <c r="M11" s="3226">
        <f t="shared" si="0"/>
        <v>0.7846153846153846</v>
      </c>
      <c r="N11" s="3225">
        <f t="shared" si="0"/>
        <v>0.63045337895637299</v>
      </c>
      <c r="Q11" s="3887" t="s">
        <v>126</v>
      </c>
      <c r="R11" s="3890">
        <v>0.7846153846153846</v>
      </c>
      <c r="S11" s="3885">
        <v>0.63045337895637299</v>
      </c>
      <c r="T11" s="4307"/>
    </row>
    <row r="12" spans="1:20" ht="12.75" customHeight="1">
      <c r="B12" s="3240" t="s">
        <v>127</v>
      </c>
      <c r="C12" s="3619">
        <v>110.8</v>
      </c>
      <c r="D12" s="3617">
        <v>139.9</v>
      </c>
      <c r="E12" s="3617">
        <f t="shared" si="1"/>
        <v>29.100000000000009</v>
      </c>
      <c r="F12" s="3187">
        <v>84.1</v>
      </c>
      <c r="G12" s="3627">
        <v>91.9</v>
      </c>
      <c r="H12" s="688">
        <f t="shared" si="2"/>
        <v>7.8000000000000114</v>
      </c>
      <c r="I12" s="3187">
        <f t="shared" si="3"/>
        <v>3.2618825722273925</v>
      </c>
      <c r="J12" s="676">
        <f t="shared" si="3"/>
        <v>20.292347377472055</v>
      </c>
      <c r="K12" s="2545">
        <f t="shared" si="3"/>
        <v>223.33333333333343</v>
      </c>
      <c r="M12" s="3227">
        <f t="shared" si="0"/>
        <v>0.75902527075812276</v>
      </c>
      <c r="N12" s="3228">
        <f t="shared" si="0"/>
        <v>0.65689778413152256</v>
      </c>
      <c r="Q12" s="3887" t="s">
        <v>127</v>
      </c>
      <c r="R12" s="3890">
        <v>0.75902527075812276</v>
      </c>
      <c r="S12" s="3885">
        <v>0.65689778413152256</v>
      </c>
      <c r="T12" s="4307"/>
    </row>
    <row r="13" spans="1:20" ht="12.75" customHeight="1">
      <c r="B13" s="3239" t="s">
        <v>128</v>
      </c>
      <c r="C13" s="3614">
        <v>108.8</v>
      </c>
      <c r="D13" s="3613">
        <v>138</v>
      </c>
      <c r="E13" s="3613">
        <f t="shared" si="1"/>
        <v>29.200000000000003</v>
      </c>
      <c r="F13" s="3184">
        <v>82.8</v>
      </c>
      <c r="G13" s="3621">
        <v>90.7</v>
      </c>
      <c r="H13" s="686">
        <f t="shared" si="2"/>
        <v>7.9000000000000057</v>
      </c>
      <c r="I13" s="3192">
        <f t="shared" si="3"/>
        <v>8.6913086913086914</v>
      </c>
      <c r="J13" s="3625">
        <f t="shared" si="3"/>
        <v>20</v>
      </c>
      <c r="K13" s="2544">
        <f t="shared" si="3"/>
        <v>95.973154362416039</v>
      </c>
      <c r="M13" s="3226">
        <f t="shared" si="0"/>
        <v>0.76102941176470584</v>
      </c>
      <c r="N13" s="3225">
        <f t="shared" si="0"/>
        <v>0.65724637681159426</v>
      </c>
      <c r="Q13" s="3887" t="s">
        <v>128</v>
      </c>
      <c r="R13" s="3890">
        <v>0.76102941176470584</v>
      </c>
      <c r="S13" s="3885">
        <v>0.65724637681159426</v>
      </c>
      <c r="T13" s="4307"/>
    </row>
    <row r="14" spans="1:20" ht="13.7" customHeight="1">
      <c r="B14" s="3239" t="s">
        <v>129</v>
      </c>
      <c r="C14" s="3614">
        <v>112.8</v>
      </c>
      <c r="D14" s="3613">
        <v>154</v>
      </c>
      <c r="E14" s="3613">
        <f t="shared" si="1"/>
        <v>41.2</v>
      </c>
      <c r="F14" s="3184">
        <v>82.5</v>
      </c>
      <c r="G14" s="3621">
        <v>100.7</v>
      </c>
      <c r="H14" s="686">
        <f t="shared" si="2"/>
        <v>18.200000000000003</v>
      </c>
      <c r="I14" s="3185">
        <f t="shared" si="3"/>
        <v>0.17761989342805862</v>
      </c>
      <c r="J14" s="3613">
        <f t="shared" si="3"/>
        <v>10.7117181883537</v>
      </c>
      <c r="K14" s="540">
        <f t="shared" si="3"/>
        <v>55.471698113207566</v>
      </c>
      <c r="M14" s="3226">
        <f t="shared" si="0"/>
        <v>0.7313829787234043</v>
      </c>
      <c r="N14" s="3225">
        <f t="shared" si="0"/>
        <v>0.65389610389610386</v>
      </c>
      <c r="Q14" s="3887" t="s">
        <v>129</v>
      </c>
      <c r="R14" s="3890">
        <v>0.7313829787234043</v>
      </c>
      <c r="S14" s="3885">
        <v>0.65389610389610386</v>
      </c>
      <c r="T14" s="4307"/>
    </row>
    <row r="15" spans="1:20" ht="12.75" customHeight="1">
      <c r="B15" s="3239" t="s">
        <v>130</v>
      </c>
      <c r="C15" s="3614">
        <v>104.3</v>
      </c>
      <c r="D15" s="3613">
        <v>126.319</v>
      </c>
      <c r="E15" s="3613">
        <f t="shared" si="1"/>
        <v>22.019000000000005</v>
      </c>
      <c r="F15" s="3184">
        <v>79.388000000000005</v>
      </c>
      <c r="G15" s="3621">
        <v>77.91</v>
      </c>
      <c r="H15" s="686">
        <f t="shared" si="2"/>
        <v>-1.4780000000000086</v>
      </c>
      <c r="I15" s="3184">
        <f t="shared" si="3"/>
        <v>0.288461538461533</v>
      </c>
      <c r="J15" s="3621">
        <f t="shared" si="3"/>
        <v>8.0573139435414731</v>
      </c>
      <c r="K15" s="540">
        <f t="shared" si="3"/>
        <v>70.689922480620112</v>
      </c>
      <c r="M15" s="3226">
        <f t="shared" si="0"/>
        <v>0.76115052732502408</v>
      </c>
      <c r="N15" s="3225">
        <f t="shared" si="0"/>
        <v>0.61677182371614714</v>
      </c>
      <c r="Q15" s="3887" t="s">
        <v>130</v>
      </c>
      <c r="R15" s="3890">
        <v>0.76115052732502408</v>
      </c>
      <c r="S15" s="3885">
        <v>0.61677182371614714</v>
      </c>
      <c r="T15" s="4307"/>
    </row>
    <row r="16" spans="1:20" ht="12.75" customHeight="1">
      <c r="B16" s="3240" t="s">
        <v>405</v>
      </c>
      <c r="C16" s="3619">
        <v>125.2</v>
      </c>
      <c r="D16" s="3617">
        <v>144.30000000000001</v>
      </c>
      <c r="E16" s="3617">
        <f t="shared" si="1"/>
        <v>19.100000000000009</v>
      </c>
      <c r="F16" s="3187">
        <v>103.4</v>
      </c>
      <c r="G16" s="3627">
        <v>98.4</v>
      </c>
      <c r="H16" s="688">
        <f t="shared" si="2"/>
        <v>-5</v>
      </c>
      <c r="I16" s="3187">
        <f t="shared" si="3"/>
        <v>12.996389891696765</v>
      </c>
      <c r="J16" s="3627">
        <f t="shared" si="3"/>
        <v>3.145103645461063</v>
      </c>
      <c r="K16" s="541">
        <f t="shared" si="3"/>
        <v>-34.364261168384871</v>
      </c>
      <c r="M16" s="3227">
        <f t="shared" si="0"/>
        <v>0.82587859424920129</v>
      </c>
      <c r="N16" s="3228">
        <f t="shared" si="0"/>
        <v>0.68191268191268195</v>
      </c>
      <c r="Q16" s="3887" t="s">
        <v>405</v>
      </c>
      <c r="R16" s="3890">
        <v>0.82587859424920129</v>
      </c>
      <c r="S16" s="3885">
        <v>0.68191268191268195</v>
      </c>
      <c r="T16" s="4307"/>
    </row>
    <row r="17" spans="1:20" ht="12.75" customHeight="1">
      <c r="B17" s="3239" t="s">
        <v>425</v>
      </c>
      <c r="C17" s="3626">
        <v>117.14920000000001</v>
      </c>
      <c r="D17" s="3621">
        <v>157.4385</v>
      </c>
      <c r="E17" s="3625">
        <f t="shared" si="1"/>
        <v>40.289299999999997</v>
      </c>
      <c r="F17" s="3194">
        <v>91.326700000000002</v>
      </c>
      <c r="G17" s="3195">
        <v>117.23099999999999</v>
      </c>
      <c r="H17" s="3196">
        <f t="shared" si="2"/>
        <v>25.904299999999992</v>
      </c>
      <c r="I17" s="3191">
        <f t="shared" si="3"/>
        <v>7.6738970588235276</v>
      </c>
      <c r="J17" s="3197">
        <f t="shared" si="3"/>
        <v>14.085869565217408</v>
      </c>
      <c r="K17" s="2544">
        <f t="shared" si="3"/>
        <v>37.977054794520512</v>
      </c>
      <c r="M17" s="3229">
        <f t="shared" si="0"/>
        <v>0.7795759595456051</v>
      </c>
      <c r="N17" s="3230">
        <f t="shared" si="0"/>
        <v>0.74461456378204816</v>
      </c>
      <c r="Q17" s="3887" t="s">
        <v>425</v>
      </c>
      <c r="R17" s="3890">
        <v>0.7795759595456051</v>
      </c>
      <c r="S17" s="3885">
        <v>0.74461456378204816</v>
      </c>
      <c r="T17" s="4307"/>
    </row>
    <row r="18" spans="1:20" ht="12.75" customHeight="1">
      <c r="B18" s="3239" t="s">
        <v>575</v>
      </c>
      <c r="C18" s="3614">
        <v>127.15079999999999</v>
      </c>
      <c r="D18" s="3621">
        <v>164.9853</v>
      </c>
      <c r="E18" s="3613">
        <f t="shared" si="1"/>
        <v>37.834500000000006</v>
      </c>
      <c r="F18" s="3185">
        <v>95.68</v>
      </c>
      <c r="G18" s="543">
        <v>114.79</v>
      </c>
      <c r="H18" s="3622">
        <f t="shared" si="2"/>
        <v>19.11</v>
      </c>
      <c r="I18" s="3184">
        <f t="shared" si="3"/>
        <v>12.722340425531911</v>
      </c>
      <c r="J18" s="3621">
        <f t="shared" si="3"/>
        <v>7.1333116883116787</v>
      </c>
      <c r="K18" s="540">
        <f t="shared" si="3"/>
        <v>-8.1686893203883386</v>
      </c>
      <c r="M18" s="3226">
        <f t="shared" si="0"/>
        <v>0.75249231621035817</v>
      </c>
      <c r="N18" s="3225">
        <f t="shared" si="0"/>
        <v>0.69575895549482292</v>
      </c>
      <c r="Q18" s="3887" t="s">
        <v>575</v>
      </c>
      <c r="R18" s="3890">
        <v>0.75249231621035817</v>
      </c>
      <c r="S18" s="3885">
        <v>0.69575895549482292</v>
      </c>
      <c r="T18" s="4307"/>
    </row>
    <row r="19" spans="1:20" ht="12.75" customHeight="1">
      <c r="B19" s="3239" t="s">
        <v>426</v>
      </c>
      <c r="C19" s="3614">
        <v>128.50400000000002</v>
      </c>
      <c r="D19" s="3621">
        <v>135.7578</v>
      </c>
      <c r="E19" s="3613">
        <f t="shared" si="1"/>
        <v>7.253799999999984</v>
      </c>
      <c r="F19" s="3185">
        <v>100.97499999999999</v>
      </c>
      <c r="G19" s="543">
        <v>92.688000000000002</v>
      </c>
      <c r="H19" s="3622">
        <f t="shared" si="2"/>
        <v>-8.2869999999999919</v>
      </c>
      <c r="I19" s="3184">
        <f t="shared" si="3"/>
        <v>23.206136145733481</v>
      </c>
      <c r="J19" s="3621">
        <f t="shared" si="3"/>
        <v>7.4721934150840212</v>
      </c>
      <c r="K19" s="540">
        <f t="shared" si="3"/>
        <v>-67.056632907943225</v>
      </c>
      <c r="M19" s="3226">
        <f t="shared" si="0"/>
        <v>0.78577320550333052</v>
      </c>
      <c r="N19" s="3225">
        <f t="shared" si="0"/>
        <v>0.68274530082249418</v>
      </c>
      <c r="Q19" s="3887" t="s">
        <v>426</v>
      </c>
      <c r="R19" s="3890">
        <v>0.78577320550333052</v>
      </c>
      <c r="S19" s="3885">
        <v>0.68274530082249418</v>
      </c>
      <c r="T19" s="4307"/>
    </row>
    <row r="20" spans="1:20" ht="12.75" customHeight="1">
      <c r="B20" s="3240" t="s">
        <v>479</v>
      </c>
      <c r="C20" s="3619">
        <v>113.4218</v>
      </c>
      <c r="D20" s="3627">
        <v>136.30840000000001</v>
      </c>
      <c r="E20" s="3617">
        <f t="shared" si="1"/>
        <v>22.886600000000001</v>
      </c>
      <c r="F20" s="3189">
        <v>89.853999999999999</v>
      </c>
      <c r="G20" s="676">
        <v>93.914000000000001</v>
      </c>
      <c r="H20" s="3618">
        <f t="shared" si="2"/>
        <v>4.0600000000000023</v>
      </c>
      <c r="I20" s="3187">
        <f t="shared" si="3"/>
        <v>-9.4075079872204412</v>
      </c>
      <c r="J20" s="3627">
        <f t="shared" si="3"/>
        <v>-5.5381843381843368</v>
      </c>
      <c r="K20" s="541">
        <f t="shared" si="3"/>
        <v>19.825130890052307</v>
      </c>
      <c r="M20" s="3227">
        <f t="shared" si="0"/>
        <v>0.79221102116171671</v>
      </c>
      <c r="N20" s="3228">
        <f t="shared" si="0"/>
        <v>0.68898175020761743</v>
      </c>
      <c r="Q20" s="3887" t="s">
        <v>479</v>
      </c>
      <c r="R20" s="3890">
        <v>0.79221102116171671</v>
      </c>
      <c r="S20" s="3885">
        <v>0.68898175020761743</v>
      </c>
      <c r="T20" s="4307"/>
    </row>
    <row r="21" spans="1:20" ht="12.75" customHeight="1">
      <c r="B21" s="3239" t="s">
        <v>526</v>
      </c>
      <c r="C21" s="3626">
        <v>120.892</v>
      </c>
      <c r="D21" s="3621">
        <v>160.47510399999999</v>
      </c>
      <c r="E21" s="3613">
        <f t="shared" si="1"/>
        <v>39.583103999999992</v>
      </c>
      <c r="F21" s="3185">
        <v>95.712999999999994</v>
      </c>
      <c r="G21" s="543">
        <v>118.383</v>
      </c>
      <c r="H21" s="3622">
        <f t="shared" si="2"/>
        <v>22.67</v>
      </c>
      <c r="I21" s="3184">
        <f>SUM(C21/C17)*100-100</f>
        <v>3.1949001785756934</v>
      </c>
      <c r="J21" s="3621">
        <f>SUM(D21/D17)*100-100</f>
        <v>1.9287556728500306</v>
      </c>
      <c r="K21" s="540">
        <f>SUM(E21/E17)*100-100</f>
        <v>-1.7528127815573953</v>
      </c>
      <c r="M21" s="3226">
        <f t="shared" si="0"/>
        <v>0.79172319094729182</v>
      </c>
      <c r="N21" s="3225">
        <f t="shared" si="0"/>
        <v>0.73770321407612238</v>
      </c>
      <c r="Q21" s="3887" t="s">
        <v>526</v>
      </c>
      <c r="R21" s="3890">
        <v>0.79172319094729182</v>
      </c>
      <c r="S21" s="3885">
        <v>0.73770321407612238</v>
      </c>
      <c r="T21" s="4028"/>
    </row>
    <row r="22" spans="1:20" ht="12.75" customHeight="1">
      <c r="B22" s="3239" t="s">
        <v>484</v>
      </c>
      <c r="C22" s="3614">
        <v>134.9923</v>
      </c>
      <c r="D22" s="3621">
        <v>190.98140000000001</v>
      </c>
      <c r="E22" s="3613">
        <f t="shared" si="1"/>
        <v>55.989100000000008</v>
      </c>
      <c r="F22" s="3184">
        <v>108.65600000000001</v>
      </c>
      <c r="G22" s="543">
        <v>143.47900000000001</v>
      </c>
      <c r="H22" s="3622">
        <f t="shared" si="2"/>
        <v>34.823000000000008</v>
      </c>
      <c r="I22" s="3184">
        <f t="shared" ref="I22:K31" si="4">SUM(C22/C18)*100-100</f>
        <v>6.1670866404301137</v>
      </c>
      <c r="J22" s="3613">
        <f t="shared" si="4"/>
        <v>15.756615892446192</v>
      </c>
      <c r="K22" s="540">
        <f t="shared" si="4"/>
        <v>47.98424718180496</v>
      </c>
      <c r="M22" s="3226">
        <f t="shared" si="0"/>
        <v>0.80490516866517581</v>
      </c>
      <c r="N22" s="3225">
        <f t="shared" si="0"/>
        <v>0.751272113409997</v>
      </c>
      <c r="Q22" s="3887" t="s">
        <v>484</v>
      </c>
      <c r="R22" s="3890">
        <v>0.80490516866517581</v>
      </c>
      <c r="S22" s="3885">
        <v>0.751272113409997</v>
      </c>
      <c r="T22" s="4028"/>
    </row>
    <row r="23" spans="1:20" ht="12.75" customHeight="1">
      <c r="A23" s="648"/>
      <c r="B23" s="3239" t="s">
        <v>498</v>
      </c>
      <c r="C23" s="3621">
        <v>119.818</v>
      </c>
      <c r="D23" s="543">
        <v>149.87530000000001</v>
      </c>
      <c r="E23" s="3613">
        <f t="shared" si="1"/>
        <v>30.057300000000012</v>
      </c>
      <c r="F23" s="3184">
        <v>99.1</v>
      </c>
      <c r="G23" s="543">
        <v>103.70099999999999</v>
      </c>
      <c r="H23" s="686">
        <f t="shared" si="2"/>
        <v>4.6009999999999991</v>
      </c>
      <c r="I23" s="3184">
        <f t="shared" si="4"/>
        <v>-6.7593226669987132</v>
      </c>
      <c r="J23" s="3613">
        <f t="shared" si="4"/>
        <v>10.399034162309647</v>
      </c>
      <c r="K23" s="540">
        <f t="shared" si="4"/>
        <v>314.36626319997902</v>
      </c>
      <c r="M23" s="3226">
        <f t="shared" si="0"/>
        <v>0.82708774975379318</v>
      </c>
      <c r="N23" s="3225">
        <f t="shared" si="0"/>
        <v>0.69191521217972529</v>
      </c>
      <c r="Q23" s="3887" t="s">
        <v>498</v>
      </c>
      <c r="R23" s="3890">
        <v>0.82708774975379318</v>
      </c>
      <c r="S23" s="3885">
        <v>0.69191521217972529</v>
      </c>
      <c r="T23" s="4028"/>
    </row>
    <row r="24" spans="1:20" ht="13.7" customHeight="1">
      <c r="A24" s="648"/>
      <c r="B24" s="3240" t="s">
        <v>428</v>
      </c>
      <c r="C24" s="3627">
        <v>127.71280000000002</v>
      </c>
      <c r="D24" s="676">
        <v>140.17449999999999</v>
      </c>
      <c r="E24" s="3617">
        <f t="shared" si="1"/>
        <v>12.461699999999979</v>
      </c>
      <c r="F24" s="3187">
        <v>105.858</v>
      </c>
      <c r="G24" s="676">
        <v>92.18</v>
      </c>
      <c r="H24" s="688">
        <f t="shared" si="2"/>
        <v>-13.677999999999997</v>
      </c>
      <c r="I24" s="3187">
        <f t="shared" si="4"/>
        <v>12.59987057161851</v>
      </c>
      <c r="J24" s="3617">
        <f t="shared" si="4"/>
        <v>2.8362888860847875</v>
      </c>
      <c r="K24" s="541">
        <f t="shared" si="4"/>
        <v>-45.550234635114094</v>
      </c>
      <c r="M24" s="3227">
        <f t="shared" si="0"/>
        <v>0.82887541421063504</v>
      </c>
      <c r="N24" s="3228">
        <f t="shared" si="0"/>
        <v>0.6576089088956979</v>
      </c>
      <c r="Q24" s="3887" t="s">
        <v>428</v>
      </c>
      <c r="R24" s="3890">
        <v>0.82887541421063504</v>
      </c>
      <c r="S24" s="3885">
        <v>0.6576089088956979</v>
      </c>
      <c r="T24" s="4028"/>
    </row>
    <row r="25" spans="1:20" ht="13.7" customHeight="1">
      <c r="A25" s="648"/>
      <c r="B25" s="3239" t="s">
        <v>416</v>
      </c>
      <c r="C25" s="3621">
        <v>105.061571</v>
      </c>
      <c r="D25" s="543">
        <v>130.35998699999999</v>
      </c>
      <c r="E25" s="3613">
        <f t="shared" si="1"/>
        <v>25.298415999999989</v>
      </c>
      <c r="F25" s="3184">
        <v>86.440256000000005</v>
      </c>
      <c r="G25" s="543">
        <v>86.046632000000002</v>
      </c>
      <c r="H25" s="686">
        <f t="shared" si="2"/>
        <v>-0.39362400000000264</v>
      </c>
      <c r="I25" s="3192">
        <f t="shared" si="4"/>
        <v>-13.094686993349441</v>
      </c>
      <c r="J25" s="3200">
        <f t="shared" si="4"/>
        <v>-18.766223700344199</v>
      </c>
      <c r="K25" s="2544">
        <f t="shared" si="4"/>
        <v>-36.087841923665223</v>
      </c>
      <c r="M25" s="3226">
        <f t="shared" si="0"/>
        <v>0.82275807583345584</v>
      </c>
      <c r="N25" s="3225">
        <f t="shared" si="0"/>
        <v>0.66006935088141738</v>
      </c>
      <c r="O25" s="20"/>
      <c r="Q25" s="3887" t="s">
        <v>416</v>
      </c>
      <c r="R25" s="3890">
        <v>0.82275807583345584</v>
      </c>
      <c r="S25" s="3885">
        <v>0.66006935088141738</v>
      </c>
      <c r="T25" s="4028"/>
    </row>
    <row r="26" spans="1:20" ht="13.7" customHeight="1">
      <c r="A26" s="648"/>
      <c r="B26" s="3241" t="s">
        <v>211</v>
      </c>
      <c r="C26" s="3621">
        <v>104.07027600000001</v>
      </c>
      <c r="D26" s="543">
        <v>137.26665700000001</v>
      </c>
      <c r="E26" s="3613">
        <f t="shared" si="1"/>
        <v>33.196381000000002</v>
      </c>
      <c r="F26" s="3184">
        <v>86.416624999999996</v>
      </c>
      <c r="G26" s="543">
        <v>91.010852</v>
      </c>
      <c r="H26" s="686">
        <f t="shared" si="2"/>
        <v>4.5942270000000036</v>
      </c>
      <c r="I26" s="3185">
        <f t="shared" si="4"/>
        <v>-22.906509482392693</v>
      </c>
      <c r="J26" s="543">
        <f t="shared" si="4"/>
        <v>-28.125641031011398</v>
      </c>
      <c r="K26" s="540">
        <f t="shared" si="4"/>
        <v>-40.70920768506727</v>
      </c>
      <c r="M26" s="3226">
        <f t="shared" si="0"/>
        <v>0.8303679813436835</v>
      </c>
      <c r="N26" s="3225">
        <f t="shared" si="0"/>
        <v>0.6630222807859304</v>
      </c>
      <c r="O26" s="20"/>
      <c r="Q26" s="3887" t="s">
        <v>211</v>
      </c>
      <c r="R26" s="3890">
        <v>0.8303679813436835</v>
      </c>
      <c r="S26" s="3885">
        <v>0.6630222807859304</v>
      </c>
      <c r="T26" s="4028"/>
    </row>
    <row r="27" spans="1:20" ht="13.7" customHeight="1">
      <c r="A27" s="648"/>
      <c r="B27" s="3241" t="s">
        <v>332</v>
      </c>
      <c r="C27" s="3624">
        <v>103.98547499999999</v>
      </c>
      <c r="D27" s="3624">
        <v>110.525148</v>
      </c>
      <c r="E27" s="3620">
        <f t="shared" si="1"/>
        <v>6.5396730000000076</v>
      </c>
      <c r="F27" s="3201">
        <v>89.041781999999998</v>
      </c>
      <c r="G27" s="3202">
        <v>76.661250999999993</v>
      </c>
      <c r="H27" s="3203">
        <f t="shared" si="2"/>
        <v>-12.380531000000005</v>
      </c>
      <c r="I27" s="3201">
        <f t="shared" si="4"/>
        <v>-13.213811781201485</v>
      </c>
      <c r="J27" s="3620">
        <f t="shared" si="4"/>
        <v>-26.255261540760884</v>
      </c>
      <c r="K27" s="1518">
        <f t="shared" si="4"/>
        <v>-78.24264654509885</v>
      </c>
      <c r="M27" s="3229">
        <f t="shared" si="0"/>
        <v>0.85629057327477709</v>
      </c>
      <c r="N27" s="3231">
        <f t="shared" si="0"/>
        <v>0.69360912323772683</v>
      </c>
      <c r="O27" s="20"/>
      <c r="Q27" s="3887" t="s">
        <v>332</v>
      </c>
      <c r="R27" s="3890">
        <v>0.85629057327477709</v>
      </c>
      <c r="S27" s="3885">
        <v>0.69360912323772683</v>
      </c>
      <c r="T27" s="4028"/>
    </row>
    <row r="28" spans="1:20" ht="13.7" customHeight="1">
      <c r="A28" s="648"/>
      <c r="B28" s="3242" t="s">
        <v>551</v>
      </c>
      <c r="C28" s="3204">
        <v>103.51906</v>
      </c>
      <c r="D28" s="3204">
        <v>128.50301300000001</v>
      </c>
      <c r="E28" s="3616">
        <f t="shared" si="1"/>
        <v>24.983953000000014</v>
      </c>
      <c r="F28" s="3205">
        <v>88.013141000000005</v>
      </c>
      <c r="G28" s="3204">
        <v>87.796831999999995</v>
      </c>
      <c r="H28" s="3206">
        <f t="shared" si="2"/>
        <v>-0.21630900000000963</v>
      </c>
      <c r="I28" s="3207">
        <f t="shared" si="4"/>
        <v>-18.943864671356366</v>
      </c>
      <c r="J28" s="3615">
        <f t="shared" si="4"/>
        <v>-8.3263981679977377</v>
      </c>
      <c r="K28" s="1774">
        <f t="shared" si="4"/>
        <v>100.48591283693281</v>
      </c>
      <c r="M28" s="3232">
        <f t="shared" si="0"/>
        <v>0.85021194164630176</v>
      </c>
      <c r="N28" s="3233">
        <f t="shared" si="0"/>
        <v>0.68322780882966527</v>
      </c>
      <c r="O28" s="20"/>
      <c r="Q28" s="3887" t="s">
        <v>551</v>
      </c>
      <c r="R28" s="3890">
        <v>0.85021194164630176</v>
      </c>
      <c r="S28" s="3885">
        <v>0.68322780882966527</v>
      </c>
      <c r="T28" s="4028"/>
    </row>
    <row r="29" spans="1:20" ht="13.7" customHeight="1">
      <c r="A29" s="648"/>
      <c r="B29" s="3243" t="s">
        <v>603</v>
      </c>
      <c r="C29" s="3208">
        <v>95.877565000000004</v>
      </c>
      <c r="D29" s="3209">
        <v>120.615093</v>
      </c>
      <c r="E29" s="3203">
        <f t="shared" si="1"/>
        <v>24.737527999999998</v>
      </c>
      <c r="F29" s="3208">
        <v>80.331925999999996</v>
      </c>
      <c r="G29" s="3209">
        <v>82.731144999999998</v>
      </c>
      <c r="H29" s="3203">
        <f t="shared" si="2"/>
        <v>2.3992190000000022</v>
      </c>
      <c r="I29" s="3201">
        <f t="shared" si="4"/>
        <v>-8.7415464213837026</v>
      </c>
      <c r="J29" s="3202">
        <f t="shared" si="4"/>
        <v>-7.4753720250064077</v>
      </c>
      <c r="K29" s="1518">
        <f t="shared" si="4"/>
        <v>-2.2170874255526201</v>
      </c>
      <c r="M29" s="3234">
        <f t="shared" si="0"/>
        <v>0.83785947212989809</v>
      </c>
      <c r="N29" s="3235">
        <f t="shared" si="0"/>
        <v>0.68591038602440901</v>
      </c>
      <c r="O29" s="20"/>
      <c r="Q29" s="3887" t="s">
        <v>603</v>
      </c>
      <c r="R29" s="3890">
        <v>0.83785947212989809</v>
      </c>
      <c r="S29" s="3885">
        <v>0.68591038602440901</v>
      </c>
      <c r="T29" s="4028"/>
    </row>
    <row r="30" spans="1:20" ht="13.7" customHeight="1">
      <c r="A30" s="648"/>
      <c r="B30" s="3241" t="s">
        <v>641</v>
      </c>
      <c r="C30" s="3208">
        <v>117.73960599999999</v>
      </c>
      <c r="D30" s="3209">
        <v>138.4007</v>
      </c>
      <c r="E30" s="3203">
        <f t="shared" si="1"/>
        <v>20.661094000000006</v>
      </c>
      <c r="F30" s="3208">
        <v>99.712807999999995</v>
      </c>
      <c r="G30" s="3209">
        <v>91.487683000000004</v>
      </c>
      <c r="H30" s="3203">
        <f t="shared" si="2"/>
        <v>-8.2251249999999914</v>
      </c>
      <c r="I30" s="3201">
        <f t="shared" si="4"/>
        <v>13.134711010087045</v>
      </c>
      <c r="J30" s="3202">
        <f t="shared" si="4"/>
        <v>0.826160572993345</v>
      </c>
      <c r="K30" s="1518">
        <f t="shared" si="4"/>
        <v>-37.761004731208494</v>
      </c>
      <c r="M30" s="3234">
        <f t="shared" si="0"/>
        <v>0.84689265904287125</v>
      </c>
      <c r="N30" s="3235">
        <f t="shared" si="0"/>
        <v>0.66103482858106932</v>
      </c>
      <c r="O30" s="20"/>
      <c r="Q30" s="3887" t="s">
        <v>641</v>
      </c>
      <c r="R30" s="3890">
        <v>0.84689265904287125</v>
      </c>
      <c r="S30" s="3885">
        <v>0.66103482858106932</v>
      </c>
      <c r="T30" s="4028"/>
    </row>
    <row r="31" spans="1:20" ht="13.7" customHeight="1">
      <c r="B31" s="3244" t="s">
        <v>654</v>
      </c>
      <c r="C31" s="3201">
        <v>111.20545300000001</v>
      </c>
      <c r="D31" s="3210">
        <v>116.06224400000001</v>
      </c>
      <c r="E31" s="3203">
        <f t="shared" si="1"/>
        <v>4.8567910000000012</v>
      </c>
      <c r="F31" s="3201">
        <v>89.567324999999997</v>
      </c>
      <c r="G31" s="3202">
        <v>75.562477999999999</v>
      </c>
      <c r="H31" s="3203">
        <f t="shared" si="2"/>
        <v>-14.004846999999998</v>
      </c>
      <c r="I31" s="3201">
        <f>SUM(C31/C27)*100-100</f>
        <v>6.9432562576648564</v>
      </c>
      <c r="J31" s="3202">
        <f>SUM(D31/D27)*100-100</f>
        <v>5.0098064559931572</v>
      </c>
      <c r="K31" s="1518">
        <f t="shared" si="4"/>
        <v>-25.733427344150144</v>
      </c>
      <c r="L31" s="648"/>
      <c r="M31" s="3229">
        <f t="shared" si="0"/>
        <v>0.80542205965385516</v>
      </c>
      <c r="N31" s="3231">
        <f t="shared" si="0"/>
        <v>0.65105132725160819</v>
      </c>
      <c r="O31" s="20"/>
      <c r="Q31" s="3888" t="s">
        <v>654</v>
      </c>
      <c r="R31" s="3890">
        <v>0.80542205965385516</v>
      </c>
      <c r="S31" s="3885">
        <v>0.65105132725160819</v>
      </c>
      <c r="T31" s="4028"/>
    </row>
    <row r="32" spans="1:20" ht="13.7" customHeight="1">
      <c r="B32" s="1277" t="s">
        <v>655</v>
      </c>
      <c r="C32" s="3211">
        <v>119.170227</v>
      </c>
      <c r="D32" s="3212">
        <v>127.88727299999999</v>
      </c>
      <c r="E32" s="3213">
        <f t="shared" si="1"/>
        <v>8.7170459999999963</v>
      </c>
      <c r="F32" s="3211">
        <v>96.947140000000005</v>
      </c>
      <c r="G32" s="3214">
        <v>86.261690999999999</v>
      </c>
      <c r="H32" s="3213">
        <f>SUM(G32-F32)</f>
        <v>-10.685449000000006</v>
      </c>
      <c r="I32" s="3211">
        <f t="shared" ref="I32:K47" si="5">SUM(C32/C28)*100-100</f>
        <v>15.119116228451077</v>
      </c>
      <c r="J32" s="3214">
        <f t="shared" si="5"/>
        <v>-0.47916386209560358</v>
      </c>
      <c r="K32" s="1774">
        <f t="shared" si="5"/>
        <v>-65.109420434788717</v>
      </c>
      <c r="L32" s="648"/>
      <c r="M32" s="3236">
        <f t="shared" si="0"/>
        <v>0.81351812814789726</v>
      </c>
      <c r="N32" s="3237">
        <f t="shared" si="0"/>
        <v>0.67451349126820459</v>
      </c>
      <c r="Q32" s="3888" t="s">
        <v>655</v>
      </c>
      <c r="R32" s="3890">
        <v>0.81351812814789726</v>
      </c>
      <c r="S32" s="3885">
        <v>0.67451349126820459</v>
      </c>
      <c r="T32" s="4028"/>
    </row>
    <row r="33" spans="2:21" ht="13.7" customHeight="1">
      <c r="B33" s="3244" t="s">
        <v>705</v>
      </c>
      <c r="C33" s="3201">
        <v>114.924819</v>
      </c>
      <c r="D33" s="3210">
        <v>127.16831799999999</v>
      </c>
      <c r="E33" s="3203">
        <f t="shared" si="1"/>
        <v>12.243498999999986</v>
      </c>
      <c r="F33" s="3201">
        <v>89.151527000000002</v>
      </c>
      <c r="G33" s="3202">
        <v>88.892554000000004</v>
      </c>
      <c r="H33" s="3203">
        <f>SUM(G33-F33)</f>
        <v>-0.25897299999999746</v>
      </c>
      <c r="I33" s="3201">
        <f t="shared" si="5"/>
        <v>19.866226264715834</v>
      </c>
      <c r="J33" s="3202">
        <f t="shared" si="5"/>
        <v>5.433171618082639</v>
      </c>
      <c r="K33" s="1518">
        <f t="shared" si="5"/>
        <v>-50.506376384899951</v>
      </c>
      <c r="L33" s="648"/>
      <c r="M33" s="3229">
        <f t="shared" si="0"/>
        <v>0.7757378064698105</v>
      </c>
      <c r="N33" s="3231">
        <f t="shared" si="0"/>
        <v>0.69901493861073172</v>
      </c>
      <c r="Q33" s="3888" t="s">
        <v>705</v>
      </c>
      <c r="R33" s="3890">
        <v>0.7757378064698105</v>
      </c>
      <c r="S33" s="3885">
        <v>0.69901493861073172</v>
      </c>
      <c r="T33" s="4028"/>
    </row>
    <row r="34" spans="2:21" ht="13.7" customHeight="1">
      <c r="B34" s="3245" t="s">
        <v>723</v>
      </c>
      <c r="C34" s="3201">
        <v>134.15082200000001</v>
      </c>
      <c r="D34" s="3210">
        <v>141.95934700000001</v>
      </c>
      <c r="E34" s="3203">
        <f t="shared" si="1"/>
        <v>7.808525000000003</v>
      </c>
      <c r="F34" s="3201">
        <v>111.12634799999999</v>
      </c>
      <c r="G34" s="3202">
        <v>94.816800000000001</v>
      </c>
      <c r="H34" s="3203">
        <f>SUM(G34-F34)</f>
        <v>-16.309547999999992</v>
      </c>
      <c r="I34" s="3201">
        <f t="shared" si="5"/>
        <v>13.938568810906332</v>
      </c>
      <c r="J34" s="3202">
        <f t="shared" si="5"/>
        <v>2.5712637291574367</v>
      </c>
      <c r="K34" s="1518">
        <f>SUM(E34/E30)*100-100</f>
        <v>-62.206623715084973</v>
      </c>
      <c r="L34" s="648"/>
      <c r="M34" s="3229">
        <f t="shared" si="0"/>
        <v>0.82836874454634346</v>
      </c>
      <c r="N34" s="3231">
        <f t="shared" si="0"/>
        <v>0.66791516024654574</v>
      </c>
      <c r="Q34" s="3889" t="s">
        <v>723</v>
      </c>
      <c r="R34" s="3890">
        <v>0.82836874454634346</v>
      </c>
      <c r="S34" s="3885">
        <v>0.66791516024654574</v>
      </c>
      <c r="T34" s="4028"/>
    </row>
    <row r="35" spans="2:21" ht="13.7" customHeight="1">
      <c r="B35" s="3244" t="s">
        <v>724</v>
      </c>
      <c r="C35" s="3201">
        <v>113.01763899999999</v>
      </c>
      <c r="D35" s="3210">
        <v>134.85033200000001</v>
      </c>
      <c r="E35" s="3203">
        <f t="shared" si="1"/>
        <v>21.83269300000002</v>
      </c>
      <c r="F35" s="3201">
        <v>89.302999999999997</v>
      </c>
      <c r="G35" s="3202">
        <v>84.3</v>
      </c>
      <c r="H35" s="3203">
        <f>SUM(G35-F35)</f>
        <v>-5.0030000000000001</v>
      </c>
      <c r="I35" s="3201">
        <f t="shared" si="5"/>
        <v>1.6295837579115755</v>
      </c>
      <c r="J35" s="3202">
        <f t="shared" si="5"/>
        <v>16.18794136015498</v>
      </c>
      <c r="K35" s="1518">
        <f>SUM(E35/E31)*100-100</f>
        <v>349.52918501125572</v>
      </c>
      <c r="L35" s="648"/>
      <c r="M35" s="3229">
        <f t="shared" si="0"/>
        <v>0.79016869216317642</v>
      </c>
      <c r="N35" s="3231">
        <f t="shared" si="0"/>
        <v>0.62513750429624448</v>
      </c>
      <c r="O35" s="20"/>
      <c r="Q35" s="3888" t="s">
        <v>724</v>
      </c>
      <c r="R35" s="3890">
        <v>0.79016869216317642</v>
      </c>
      <c r="S35" s="3885">
        <v>0.62513750429624448</v>
      </c>
      <c r="T35" s="4028"/>
    </row>
    <row r="36" spans="2:21" ht="13.7" customHeight="1">
      <c r="B36" s="1277" t="s">
        <v>725</v>
      </c>
      <c r="C36" s="3211">
        <v>101.90765</v>
      </c>
      <c r="D36" s="3212">
        <v>138.55620900000002</v>
      </c>
      <c r="E36" s="3213">
        <f t="shared" si="1"/>
        <v>36.64855900000002</v>
      </c>
      <c r="F36" s="3211">
        <v>78.244425000000007</v>
      </c>
      <c r="G36" s="3214">
        <v>89.719497000000004</v>
      </c>
      <c r="H36" s="3213">
        <f>SUM(G36-F36)</f>
        <v>11.475071999999997</v>
      </c>
      <c r="I36" s="3211">
        <f t="shared" si="5"/>
        <v>-14.485645814872868</v>
      </c>
      <c r="J36" s="3214">
        <f t="shared" si="5"/>
        <v>8.3424532791468948</v>
      </c>
      <c r="K36" s="1774">
        <f t="shared" si="5"/>
        <v>320.42406338110447</v>
      </c>
      <c r="L36" s="648"/>
      <c r="M36" s="3236">
        <f t="shared" si="0"/>
        <v>0.76779736359341033</v>
      </c>
      <c r="N36" s="3237">
        <f t="shared" si="0"/>
        <v>0.64753140727168701</v>
      </c>
      <c r="O36" s="2588"/>
      <c r="Q36" s="3888" t="s">
        <v>725</v>
      </c>
      <c r="R36" s="3890">
        <v>0.76779736359341033</v>
      </c>
      <c r="S36" s="3885">
        <v>0.64753140727168701</v>
      </c>
      <c r="T36" s="4028"/>
    </row>
    <row r="37" spans="2:21" s="207" customFormat="1" ht="13.15" customHeight="1">
      <c r="B37" s="3246" t="s">
        <v>746</v>
      </c>
      <c r="C37" s="3201">
        <v>92.144000000000005</v>
      </c>
      <c r="D37" s="3215">
        <v>143.06331499999999</v>
      </c>
      <c r="E37" s="3203">
        <f t="shared" si="1"/>
        <v>50.919314999999983</v>
      </c>
      <c r="F37" s="3201">
        <v>74.261099000000002</v>
      </c>
      <c r="G37" s="3202">
        <v>92.874213999999995</v>
      </c>
      <c r="H37" s="3203">
        <f t="shared" ref="H37:H56" si="6">SUM(G37-F37)</f>
        <v>18.613114999999993</v>
      </c>
      <c r="I37" s="3201">
        <f t="shared" si="5"/>
        <v>-19.822366655195694</v>
      </c>
      <c r="J37" s="3202">
        <f t="shared" si="5"/>
        <v>12.499180023754036</v>
      </c>
      <c r="K37" s="1518">
        <f t="shared" si="5"/>
        <v>315.88858707792633</v>
      </c>
      <c r="L37" s="2581"/>
      <c r="M37" s="3229">
        <f t="shared" si="0"/>
        <v>0.80592441179024132</v>
      </c>
      <c r="N37" s="3231">
        <f t="shared" si="0"/>
        <v>0.64918259443380022</v>
      </c>
      <c r="O37" s="2587"/>
      <c r="P37" s="2154"/>
      <c r="Q37" s="3888" t="s">
        <v>746</v>
      </c>
      <c r="R37" s="3890">
        <v>0.80592441179024132</v>
      </c>
      <c r="S37" s="3885">
        <v>0.64918259443380022</v>
      </c>
      <c r="T37" s="3992"/>
    </row>
    <row r="38" spans="2:21" s="207" customFormat="1" ht="13.15" customHeight="1">
      <c r="B38" s="3247" t="s">
        <v>747</v>
      </c>
      <c r="C38" s="3201">
        <v>105.219854</v>
      </c>
      <c r="D38" s="3215">
        <v>152.63344900000001</v>
      </c>
      <c r="E38" s="3203">
        <f t="shared" si="1"/>
        <v>47.413595000000015</v>
      </c>
      <c r="F38" s="3201">
        <v>80.104495999999997</v>
      </c>
      <c r="G38" s="3202">
        <v>99.179184000000006</v>
      </c>
      <c r="H38" s="3203">
        <f t="shared" si="6"/>
        <v>19.074688000000009</v>
      </c>
      <c r="I38" s="3201">
        <f t="shared" si="5"/>
        <v>-21.566001287714812</v>
      </c>
      <c r="J38" s="3202">
        <f>SUM(D38/D34)*100-100</f>
        <v>7.5191258804536432</v>
      </c>
      <c r="K38" s="1518">
        <f t="shared" si="5"/>
        <v>507.20296086648875</v>
      </c>
      <c r="L38" s="2581"/>
      <c r="M38" s="3229">
        <f t="shared" si="0"/>
        <v>0.76130590335166215</v>
      </c>
      <c r="N38" s="3231">
        <f t="shared" si="0"/>
        <v>0.64978669256173327</v>
      </c>
      <c r="O38" s="2587"/>
      <c r="P38" s="2154"/>
      <c r="Q38" s="3889" t="s">
        <v>747</v>
      </c>
      <c r="R38" s="3890">
        <v>0.76130590335166215</v>
      </c>
      <c r="S38" s="3885">
        <v>0.64978669256173327</v>
      </c>
      <c r="T38" s="3992"/>
    </row>
    <row r="39" spans="2:21" s="207" customFormat="1" ht="13.15" customHeight="1">
      <c r="B39" s="3246" t="s">
        <v>748</v>
      </c>
      <c r="C39" s="3201">
        <v>94.127877999999995</v>
      </c>
      <c r="D39" s="3215">
        <v>138.15964500000001</v>
      </c>
      <c r="E39" s="3203">
        <f t="shared" si="1"/>
        <v>44.031767000000016</v>
      </c>
      <c r="F39" s="3201">
        <v>71.513934000000006</v>
      </c>
      <c r="G39" s="3202">
        <v>85.325534000000005</v>
      </c>
      <c r="H39" s="3203">
        <f t="shared" si="6"/>
        <v>13.811599999999999</v>
      </c>
      <c r="I39" s="3201">
        <f t="shared" si="5"/>
        <v>-16.713993644832726</v>
      </c>
      <c r="J39" s="3202">
        <f t="shared" si="5"/>
        <v>2.454063665189949</v>
      </c>
      <c r="K39" s="1518">
        <f t="shared" si="5"/>
        <v>101.67813013264086</v>
      </c>
      <c r="L39" s="2581"/>
      <c r="M39" s="3229">
        <f t="shared" si="0"/>
        <v>0.75975296075409249</v>
      </c>
      <c r="N39" s="3231">
        <f t="shared" si="0"/>
        <v>0.61758651739442438</v>
      </c>
      <c r="O39" s="2587"/>
      <c r="P39" s="4304"/>
      <c r="Q39" s="3888" t="s">
        <v>748</v>
      </c>
      <c r="R39" s="3995">
        <v>0.75975296075409249</v>
      </c>
      <c r="S39" s="3885">
        <v>0.62542292013290446</v>
      </c>
      <c r="T39" s="3992"/>
    </row>
    <row r="40" spans="2:21" s="207" customFormat="1" ht="13.15" customHeight="1">
      <c r="B40" s="3248" t="s">
        <v>749</v>
      </c>
      <c r="C40" s="3211">
        <v>99.913904000000002</v>
      </c>
      <c r="D40" s="3216">
        <v>149.242392</v>
      </c>
      <c r="E40" s="3213">
        <f t="shared" si="1"/>
        <v>49.328487999999993</v>
      </c>
      <c r="F40" s="3623">
        <v>77.218728999999996</v>
      </c>
      <c r="G40" s="3623">
        <v>83.899642999999998</v>
      </c>
      <c r="H40" s="3213">
        <f t="shared" si="6"/>
        <v>6.6809140000000014</v>
      </c>
      <c r="I40" s="3211">
        <f t="shared" si="5"/>
        <v>-1.9564242723681673</v>
      </c>
      <c r="J40" s="3214">
        <f t="shared" si="5"/>
        <v>7.7125255353947892</v>
      </c>
      <c r="K40" s="1774">
        <f t="shared" si="5"/>
        <v>34.59871096159597</v>
      </c>
      <c r="L40" s="2581"/>
      <c r="M40" s="3236">
        <f t="shared" si="0"/>
        <v>0.77285268524789097</v>
      </c>
      <c r="N40" s="3237">
        <f t="shared" si="0"/>
        <v>0.56217031820288699</v>
      </c>
      <c r="O40" s="2587"/>
      <c r="P40" s="4304"/>
      <c r="Q40" s="3888" t="s">
        <v>749</v>
      </c>
      <c r="R40" s="3995">
        <v>0.77285268524789097</v>
      </c>
      <c r="S40" s="3885">
        <v>0.56217031820288699</v>
      </c>
      <c r="T40" s="3992"/>
    </row>
    <row r="41" spans="2:21" s="207" customFormat="1" ht="13.15" customHeight="1">
      <c r="B41" s="3246" t="s">
        <v>809</v>
      </c>
      <c r="C41" s="3201">
        <v>92.685868999999997</v>
      </c>
      <c r="D41" s="3215">
        <v>138.73112900000001</v>
      </c>
      <c r="E41" s="3196">
        <f t="shared" si="1"/>
        <v>46.045260000000013</v>
      </c>
      <c r="F41" s="3624">
        <v>69.607958999999994</v>
      </c>
      <c r="G41" s="3624">
        <v>88.398122000000001</v>
      </c>
      <c r="H41" s="3196">
        <f t="shared" si="6"/>
        <v>18.790163000000007</v>
      </c>
      <c r="I41" s="3624">
        <f t="shared" si="5"/>
        <v>0.58806758985934948</v>
      </c>
      <c r="J41" s="3624">
        <f t="shared" si="5"/>
        <v>-3.0281599444273866</v>
      </c>
      <c r="K41" s="2585">
        <f t="shared" si="5"/>
        <v>-9.5721142360221734</v>
      </c>
      <c r="L41" s="2581"/>
      <c r="M41" s="3229">
        <f t="shared" si="0"/>
        <v>0.75100940144392447</v>
      </c>
      <c r="N41" s="3231">
        <f t="shared" si="0"/>
        <v>0.63719024444758898</v>
      </c>
      <c r="O41" s="2587"/>
      <c r="P41" s="2599"/>
      <c r="Q41" s="3888" t="s">
        <v>809</v>
      </c>
      <c r="R41" s="3890">
        <v>0.75100940144392447</v>
      </c>
      <c r="S41" s="3885">
        <v>0.63719024444758898</v>
      </c>
      <c r="T41" s="3992"/>
    </row>
    <row r="42" spans="2:21" s="207" customFormat="1" ht="13.15" customHeight="1">
      <c r="B42" s="3247" t="s">
        <v>817</v>
      </c>
      <c r="C42" s="3201">
        <v>99.590618000000006</v>
      </c>
      <c r="D42" s="3215">
        <v>140.93101999999999</v>
      </c>
      <c r="E42" s="3196">
        <f t="shared" si="1"/>
        <v>41.340401999999983</v>
      </c>
      <c r="F42" s="3624">
        <v>75.351738999999995</v>
      </c>
      <c r="G42" s="3624">
        <v>85.530823999999996</v>
      </c>
      <c r="H42" s="3196">
        <f t="shared" si="6"/>
        <v>10.179085000000001</v>
      </c>
      <c r="I42" s="3624">
        <f t="shared" si="5"/>
        <v>-5.3499751102106643</v>
      </c>
      <c r="J42" s="3624">
        <f t="shared" si="5"/>
        <v>-7.6670147183793347</v>
      </c>
      <c r="K42" s="2585">
        <f t="shared" si="5"/>
        <v>-12.808969663658758</v>
      </c>
      <c r="L42" s="2581"/>
      <c r="M42" s="3229">
        <f t="shared" si="0"/>
        <v>0.75661483494358861</v>
      </c>
      <c r="N42" s="3231">
        <f t="shared" si="0"/>
        <v>0.60689849544834062</v>
      </c>
      <c r="O42" s="2587"/>
      <c r="P42" s="3891"/>
      <c r="Q42" s="3889" t="s">
        <v>817</v>
      </c>
      <c r="R42" s="3995">
        <v>0.75661483494358861</v>
      </c>
      <c r="S42" s="3885">
        <v>0.60689849544834062</v>
      </c>
      <c r="T42" s="3992"/>
    </row>
    <row r="43" spans="2:21" s="207" customFormat="1" ht="13.15" customHeight="1">
      <c r="B43" s="3246" t="s">
        <v>797</v>
      </c>
      <c r="C43" s="3201">
        <v>101.13427900000002</v>
      </c>
      <c r="D43" s="3215">
        <v>138.15964500000001</v>
      </c>
      <c r="E43" s="3196">
        <f t="shared" si="1"/>
        <v>37.025365999999991</v>
      </c>
      <c r="F43" s="3624">
        <v>74.200586000000001</v>
      </c>
      <c r="G43" s="3624">
        <v>85.960594</v>
      </c>
      <c r="H43" s="3196">
        <f t="shared" si="6"/>
        <v>11.760007999999999</v>
      </c>
      <c r="I43" s="3624">
        <f t="shared" si="5"/>
        <v>7.4434919270144633</v>
      </c>
      <c r="J43" s="3624">
        <f t="shared" si="5"/>
        <v>0</v>
      </c>
      <c r="K43" s="2585">
        <f t="shared" si="5"/>
        <v>-15.912150425396334</v>
      </c>
      <c r="L43" s="2581"/>
      <c r="M43" s="3229">
        <f t="shared" si="0"/>
        <v>0.7336838382958164</v>
      </c>
      <c r="N43" s="3231">
        <f t="shared" si="0"/>
        <v>0.6221830839243977</v>
      </c>
      <c r="O43" s="2587"/>
      <c r="P43" s="3891"/>
      <c r="Q43" s="3888" t="s">
        <v>797</v>
      </c>
      <c r="R43" s="3995">
        <v>0.7336838382958164</v>
      </c>
      <c r="S43" s="3885">
        <v>0.6221830839243977</v>
      </c>
      <c r="T43" s="3992"/>
    </row>
    <row r="44" spans="2:21" s="207" customFormat="1" ht="13.15" customHeight="1">
      <c r="B44" s="3248" t="s">
        <v>818</v>
      </c>
      <c r="C44" s="3211">
        <v>102.47799500000001</v>
      </c>
      <c r="D44" s="3216">
        <v>145.37702899999999</v>
      </c>
      <c r="E44" s="3213">
        <f t="shared" si="1"/>
        <v>42.899033999999986</v>
      </c>
      <c r="F44" s="3624">
        <v>76.062083999999999</v>
      </c>
      <c r="G44" s="3214">
        <v>89.360557</v>
      </c>
      <c r="H44" s="3213">
        <f t="shared" si="6"/>
        <v>13.298473000000001</v>
      </c>
      <c r="I44" s="3624">
        <f t="shared" si="5"/>
        <v>2.5663004820630277</v>
      </c>
      <c r="J44" s="3624">
        <f t="shared" si="5"/>
        <v>-2.5899899808628106</v>
      </c>
      <c r="K44" s="2585">
        <f t="shared" si="5"/>
        <v>-13.033957172982895</v>
      </c>
      <c r="L44" s="2581"/>
      <c r="M44" s="3229">
        <f t="shared" si="0"/>
        <v>0.74222845597242604</v>
      </c>
      <c r="N44" s="3237">
        <f t="shared" si="0"/>
        <v>0.61468140884898681</v>
      </c>
      <c r="O44" s="2587"/>
      <c r="P44" s="3891"/>
      <c r="Q44" s="3888" t="s">
        <v>818</v>
      </c>
      <c r="R44" s="3995">
        <v>0.74222845597242604</v>
      </c>
      <c r="S44" s="3885">
        <v>0.61468140884898681</v>
      </c>
      <c r="T44" s="3992"/>
    </row>
    <row r="45" spans="2:21" s="2582" customFormat="1" ht="13.15" customHeight="1">
      <c r="B45" s="3246" t="s">
        <v>866</v>
      </c>
      <c r="C45" s="3201">
        <v>103.154467</v>
      </c>
      <c r="D45" s="3604">
        <v>134.92362800000001</v>
      </c>
      <c r="E45" s="3196">
        <f t="shared" si="1"/>
        <v>31.769161000000011</v>
      </c>
      <c r="F45" s="3217">
        <v>81.675533000000001</v>
      </c>
      <c r="G45" s="3624">
        <v>89.655305999999996</v>
      </c>
      <c r="H45" s="3196">
        <f>SUM(G45-F45)</f>
        <v>7.9797729999999945</v>
      </c>
      <c r="I45" s="3217">
        <f>SUM(C45/C41)*100-100</f>
        <v>11.294707718605949</v>
      </c>
      <c r="J45" s="3195">
        <f t="shared" si="5"/>
        <v>-2.7445181391121025</v>
      </c>
      <c r="K45" s="2586">
        <f t="shared" si="5"/>
        <v>-31.004492101901477</v>
      </c>
      <c r="L45" s="3605"/>
      <c r="M45" s="3238">
        <f t="shared" si="0"/>
        <v>0.79177892509492587</v>
      </c>
      <c r="N45" s="3238">
        <f t="shared" si="0"/>
        <v>0.6644892916754358</v>
      </c>
      <c r="O45" s="3606"/>
      <c r="P45" s="3891"/>
      <c r="Q45" s="3888" t="s">
        <v>866</v>
      </c>
      <c r="R45" s="3995">
        <v>0.79177892509492587</v>
      </c>
      <c r="S45" s="3885">
        <v>0.6644892916754358</v>
      </c>
      <c r="T45" s="3992"/>
    </row>
    <row r="46" spans="2:21" s="2582" customFormat="1" ht="13.15" customHeight="1">
      <c r="B46" s="3246" t="s">
        <v>873</v>
      </c>
      <c r="C46" s="3201">
        <v>96.927211999999997</v>
      </c>
      <c r="D46" s="3607">
        <v>163.383206</v>
      </c>
      <c r="E46" s="3196">
        <f t="shared" si="1"/>
        <v>66.455994000000004</v>
      </c>
      <c r="F46" s="3201">
        <v>74.948708999999994</v>
      </c>
      <c r="G46" s="3202">
        <v>100.871403</v>
      </c>
      <c r="H46" s="3196">
        <f>SUM(G46-F46)</f>
        <v>25.922694000000007</v>
      </c>
      <c r="I46" s="3201">
        <f t="shared" si="5"/>
        <v>-2.674354325223689</v>
      </c>
      <c r="J46" s="3202">
        <f t="shared" si="5"/>
        <v>15.931330093261238</v>
      </c>
      <c r="K46" s="1518">
        <f t="shared" si="5"/>
        <v>60.753139265554381</v>
      </c>
      <c r="L46" s="3605"/>
      <c r="M46" s="3229">
        <f t="shared" si="0"/>
        <v>0.77324734152056285</v>
      </c>
      <c r="N46" s="3229">
        <f t="shared" si="0"/>
        <v>0.61739150228206441</v>
      </c>
      <c r="O46" s="3606"/>
      <c r="P46" s="3891"/>
      <c r="Q46" s="3888" t="s">
        <v>873</v>
      </c>
      <c r="R46" s="3995">
        <v>0.77324734152056285</v>
      </c>
      <c r="S46" s="3885">
        <v>0.61739150228206441</v>
      </c>
      <c r="T46" s="3992"/>
    </row>
    <row r="47" spans="2:21" s="2582" customFormat="1" ht="13.15" customHeight="1">
      <c r="B47" s="3246" t="s">
        <v>860</v>
      </c>
      <c r="C47" s="3201">
        <v>101.251621</v>
      </c>
      <c r="D47" s="3604">
        <v>143.05232599999999</v>
      </c>
      <c r="E47" s="3196">
        <v>41.541650000000018</v>
      </c>
      <c r="F47" s="3624">
        <v>77.539246000000006</v>
      </c>
      <c r="G47" s="3624">
        <v>87.019081</v>
      </c>
      <c r="H47" s="3196">
        <f t="shared" si="6"/>
        <v>9.4798349999999942</v>
      </c>
      <c r="I47" s="3201">
        <f t="shared" si="5"/>
        <v>0.11602594210413031</v>
      </c>
      <c r="J47" s="3202">
        <f t="shared" si="5"/>
        <v>3.5413242412427763</v>
      </c>
      <c r="K47" s="1518">
        <f t="shared" si="5"/>
        <v>12.197810549664865</v>
      </c>
      <c r="L47" s="3605"/>
      <c r="M47" s="3229">
        <f t="shared" si="0"/>
        <v>0.76580745309746701</v>
      </c>
      <c r="N47" s="3229">
        <f t="shared" si="0"/>
        <v>0.60830245430612573</v>
      </c>
      <c r="O47" s="3606"/>
      <c r="P47" s="3891"/>
      <c r="Q47" s="3888" t="s">
        <v>860</v>
      </c>
      <c r="R47" s="3995">
        <v>0.76580745309746701</v>
      </c>
      <c r="S47" s="3885">
        <v>0.60830245430612573</v>
      </c>
      <c r="T47" s="3992"/>
    </row>
    <row r="48" spans="2:21" s="2582" customFormat="1" ht="15">
      <c r="B48" s="3248" t="s">
        <v>874</v>
      </c>
      <c r="C48" s="3211">
        <v>94.020109000000005</v>
      </c>
      <c r="D48" s="4294">
        <v>163.62988899999999</v>
      </c>
      <c r="E48" s="3213">
        <f t="shared" ref="E48:E56" si="7">SUM(D48-C48)</f>
        <v>69.609779999999986</v>
      </c>
      <c r="F48" s="4294">
        <v>65.403244999999998</v>
      </c>
      <c r="G48" s="4294">
        <v>93.696777999999995</v>
      </c>
      <c r="H48" s="4295">
        <f t="shared" si="6"/>
        <v>28.293532999999996</v>
      </c>
      <c r="I48" s="4294">
        <f t="shared" ref="I48:K56" si="8">SUM(C48/C44)*100-100</f>
        <v>-8.2533679547497059</v>
      </c>
      <c r="J48" s="4294">
        <f t="shared" si="8"/>
        <v>12.555532414959458</v>
      </c>
      <c r="K48" s="4296">
        <f t="shared" si="8"/>
        <v>62.264213222143894</v>
      </c>
      <c r="L48" s="3605"/>
      <c r="M48" s="3236">
        <f t="shared" si="0"/>
        <v>0.69563038902667085</v>
      </c>
      <c r="N48" s="3236">
        <f t="shared" si="0"/>
        <v>0.5726140778595773</v>
      </c>
      <c r="O48" s="3606"/>
      <c r="P48" s="3899"/>
      <c r="Q48" s="3888" t="s">
        <v>874</v>
      </c>
      <c r="R48" s="3996">
        <v>0.69563038902667085</v>
      </c>
      <c r="S48" s="3997">
        <v>0.5726140778595773</v>
      </c>
      <c r="T48" s="4308"/>
      <c r="U48" s="3612"/>
    </row>
    <row r="49" spans="2:25" s="2582" customFormat="1" ht="15">
      <c r="B49" s="3246" t="s">
        <v>912</v>
      </c>
      <c r="C49" s="3201">
        <v>98.953666999999996</v>
      </c>
      <c r="D49" s="3604">
        <v>150.97665699999999</v>
      </c>
      <c r="E49" s="3196">
        <f t="shared" si="7"/>
        <v>52.022989999999993</v>
      </c>
      <c r="F49" s="3624">
        <v>69.254185000000007</v>
      </c>
      <c r="G49" s="3624">
        <v>96.499100999999996</v>
      </c>
      <c r="H49" s="3196">
        <f t="shared" si="6"/>
        <v>27.244915999999989</v>
      </c>
      <c r="I49" s="3201">
        <f t="shared" si="8"/>
        <v>-4.0723393975754902</v>
      </c>
      <c r="J49" s="3202">
        <f t="shared" si="8"/>
        <v>11.897863434268146</v>
      </c>
      <c r="K49" s="1518">
        <f t="shared" si="8"/>
        <v>63.753112649087484</v>
      </c>
      <c r="L49" s="3605"/>
      <c r="M49" s="3229">
        <f t="shared" si="0"/>
        <v>0.69986476600205239</v>
      </c>
      <c r="N49" s="3229">
        <f t="shared" si="0"/>
        <v>0.63916570228469161</v>
      </c>
      <c r="O49" s="3606"/>
      <c r="P49" s="3891"/>
      <c r="Q49" s="3888" t="s">
        <v>912</v>
      </c>
      <c r="R49" s="3996">
        <v>0.69986476600205239</v>
      </c>
      <c r="S49" s="3886">
        <v>0.63916570228469161</v>
      </c>
      <c r="T49" s="4308"/>
      <c r="U49" s="3612"/>
    </row>
    <row r="50" spans="2:25" s="2582" customFormat="1" ht="15">
      <c r="B50" s="3246" t="s">
        <v>916</v>
      </c>
      <c r="C50" s="3201">
        <v>119.085517</v>
      </c>
      <c r="D50" s="3604">
        <v>166.78869399999999</v>
      </c>
      <c r="E50" s="3196">
        <f t="shared" si="7"/>
        <v>47.703176999999997</v>
      </c>
      <c r="F50" s="3624">
        <v>87.508560000000003</v>
      </c>
      <c r="G50" s="3624">
        <v>106.533186</v>
      </c>
      <c r="H50" s="3196">
        <f t="shared" si="6"/>
        <v>19.024625999999998</v>
      </c>
      <c r="I50" s="3201">
        <f t="shared" si="8"/>
        <v>22.860767933776941</v>
      </c>
      <c r="J50" s="3202">
        <f t="shared" si="8"/>
        <v>2.0843562097808217</v>
      </c>
      <c r="K50" s="1518">
        <f t="shared" si="8"/>
        <v>-28.21839817789801</v>
      </c>
      <c r="L50" s="3605"/>
      <c r="M50" s="3229">
        <f t="shared" si="0"/>
        <v>0.73483797362193093</v>
      </c>
      <c r="N50" s="3229">
        <f t="shared" si="0"/>
        <v>0.63873145981945278</v>
      </c>
      <c r="O50" s="3606"/>
      <c r="P50" s="3891"/>
      <c r="Q50" s="3888" t="s">
        <v>916</v>
      </c>
      <c r="R50" s="3996">
        <v>0.73483797362193093</v>
      </c>
      <c r="S50" s="3886">
        <v>0.63873145981945278</v>
      </c>
      <c r="T50" s="4308"/>
      <c r="U50" s="3612"/>
    </row>
    <row r="51" spans="2:25" s="2582" customFormat="1" ht="15">
      <c r="B51" s="3246" t="s">
        <v>934</v>
      </c>
      <c r="C51" s="3201">
        <v>103.25267599999999</v>
      </c>
      <c r="D51" s="3604">
        <v>151.75549799999999</v>
      </c>
      <c r="E51" s="3196">
        <f t="shared" si="7"/>
        <v>48.502821999999995</v>
      </c>
      <c r="F51" s="3624">
        <v>74.240055999999996</v>
      </c>
      <c r="G51" s="3624">
        <v>98.365594000000002</v>
      </c>
      <c r="H51" s="3196">
        <f t="shared" si="6"/>
        <v>24.125538000000006</v>
      </c>
      <c r="I51" s="3201">
        <f t="shared" si="8"/>
        <v>1.9763189766611333</v>
      </c>
      <c r="J51" s="3202">
        <f t="shared" si="8"/>
        <v>6.0839080659198714</v>
      </c>
      <c r="K51" s="1518">
        <f t="shared" si="8"/>
        <v>16.757090775161714</v>
      </c>
      <c r="L51" s="3605"/>
      <c r="M51" s="3229">
        <f t="shared" si="0"/>
        <v>0.71901338421485561</v>
      </c>
      <c r="N51" s="3229">
        <f t="shared" si="0"/>
        <v>0.64818471354494189</v>
      </c>
      <c r="O51" s="3606"/>
      <c r="P51" s="3891"/>
      <c r="Q51" s="3888" t="s">
        <v>934</v>
      </c>
      <c r="R51" s="3996">
        <v>0.71901338421485561</v>
      </c>
      <c r="S51" s="3886">
        <v>0.64818471354494189</v>
      </c>
      <c r="T51" s="4308"/>
      <c r="U51" s="3612"/>
    </row>
    <row r="52" spans="2:25" s="1832" customFormat="1" ht="13.7" customHeight="1">
      <c r="B52" s="3248" t="s">
        <v>935</v>
      </c>
      <c r="C52" s="3211">
        <v>112.106336</v>
      </c>
      <c r="D52" s="4294">
        <v>171.83003400000001</v>
      </c>
      <c r="E52" s="3213">
        <f t="shared" si="7"/>
        <v>59.723698000000013</v>
      </c>
      <c r="F52" s="3211">
        <v>78.379019</v>
      </c>
      <c r="G52" s="4294">
        <v>110.45244</v>
      </c>
      <c r="H52" s="4295">
        <f t="shared" si="6"/>
        <v>32.073420999999996</v>
      </c>
      <c r="I52" s="4294">
        <f t="shared" si="8"/>
        <v>19.236551831693788</v>
      </c>
      <c r="J52" s="4294">
        <f t="shared" si="8"/>
        <v>5.0113980093209136</v>
      </c>
      <c r="K52" s="4296">
        <f t="shared" si="8"/>
        <v>-14.202145158338354</v>
      </c>
      <c r="L52" s="3608"/>
      <c r="M52" s="3236">
        <f t="shared" si="0"/>
        <v>0.69914887772266499</v>
      </c>
      <c r="N52" s="3236">
        <f t="shared" si="0"/>
        <v>0.64280054789490404</v>
      </c>
      <c r="O52" s="3609"/>
      <c r="P52" s="3899"/>
      <c r="Q52" s="3888" t="s">
        <v>935</v>
      </c>
      <c r="R52" s="3996">
        <v>0.69914887772266499</v>
      </c>
      <c r="S52" s="3997">
        <v>0.64280054789490404</v>
      </c>
      <c r="T52" s="4308"/>
      <c r="U52" s="3612"/>
    </row>
    <row r="53" spans="2:25" s="2582" customFormat="1" ht="15">
      <c r="B53" s="3246" t="s">
        <v>936</v>
      </c>
      <c r="C53" s="3201">
        <v>108.53472499999999</v>
      </c>
      <c r="D53" s="3604">
        <v>148.06923499999999</v>
      </c>
      <c r="E53" s="3196">
        <f t="shared" si="7"/>
        <v>39.534509999999997</v>
      </c>
      <c r="F53" s="3194">
        <v>70.567986000000005</v>
      </c>
      <c r="G53" s="3202">
        <v>101.292101</v>
      </c>
      <c r="H53" s="3196">
        <f t="shared" si="6"/>
        <v>30.724114999999998</v>
      </c>
      <c r="I53" s="3201">
        <f t="shared" si="8"/>
        <v>9.682367809572952</v>
      </c>
      <c r="J53" s="3202">
        <f t="shared" si="8"/>
        <v>-1.9257427325338057</v>
      </c>
      <c r="K53" s="1518">
        <f t="shared" si="8"/>
        <v>-24.005694405492633</v>
      </c>
      <c r="L53" s="3605"/>
      <c r="M53" s="3238">
        <f t="shared" si="0"/>
        <v>0.65018809417907497</v>
      </c>
      <c r="N53" s="3238">
        <f t="shared" si="0"/>
        <v>0.68408606960115659</v>
      </c>
      <c r="O53" s="3606"/>
      <c r="P53" s="3891"/>
      <c r="Q53" s="3888" t="s">
        <v>936</v>
      </c>
      <c r="R53" s="3996">
        <v>0.65018809417907497</v>
      </c>
      <c r="S53" s="3997">
        <v>0.68408606960115659</v>
      </c>
      <c r="T53" s="4308"/>
      <c r="U53" s="3612"/>
    </row>
    <row r="54" spans="2:25" s="2582" customFormat="1" ht="13.7" customHeight="1">
      <c r="B54" s="3246" t="s">
        <v>962</v>
      </c>
      <c r="C54" s="3201">
        <v>102.32020199999999</v>
      </c>
      <c r="D54" s="3604">
        <v>166.65907100000001</v>
      </c>
      <c r="E54" s="3196">
        <f t="shared" si="7"/>
        <v>64.338869000000017</v>
      </c>
      <c r="F54" s="3194">
        <v>76.678606000000002</v>
      </c>
      <c r="G54" s="3202">
        <v>110.535833</v>
      </c>
      <c r="H54" s="3196">
        <f t="shared" si="6"/>
        <v>33.857226999999995</v>
      </c>
      <c r="I54" s="3201">
        <f t="shared" si="8"/>
        <v>-14.078382848184631</v>
      </c>
      <c r="J54" s="3202">
        <f t="shared" si="8"/>
        <v>-7.7716898484723629E-2</v>
      </c>
      <c r="K54" s="1518">
        <f t="shared" si="8"/>
        <v>34.873341874064323</v>
      </c>
      <c r="L54" s="3605"/>
      <c r="M54" s="3229">
        <f t="shared" si="0"/>
        <v>0.74939850099201333</v>
      </c>
      <c r="N54" s="3229">
        <f t="shared" si="0"/>
        <v>0.66324522473787217</v>
      </c>
      <c r="O54" s="3610"/>
      <c r="P54" s="2599"/>
      <c r="Q54" s="3888" t="s">
        <v>962</v>
      </c>
      <c r="R54" s="3996">
        <v>0.74939850099201333</v>
      </c>
      <c r="S54" s="3997">
        <v>0.66324522473787217</v>
      </c>
      <c r="T54" s="4308"/>
      <c r="U54" s="3612"/>
    </row>
    <row r="55" spans="2:25" s="2582" customFormat="1" ht="15">
      <c r="B55" s="3246" t="s">
        <v>981</v>
      </c>
      <c r="C55" s="3201">
        <v>91.168745000000001</v>
      </c>
      <c r="D55" s="3604">
        <v>146.974727</v>
      </c>
      <c r="E55" s="3196">
        <f t="shared" si="7"/>
        <v>55.805982</v>
      </c>
      <c r="F55" s="3624">
        <v>66.659000000000006</v>
      </c>
      <c r="G55" s="3624">
        <v>97.234245000000001</v>
      </c>
      <c r="H55" s="3196">
        <f t="shared" si="6"/>
        <v>30.575244999999995</v>
      </c>
      <c r="I55" s="3201">
        <f t="shared" si="8"/>
        <v>-11.703261811829449</v>
      </c>
      <c r="J55" s="3202">
        <f t="shared" si="8"/>
        <v>-3.1503115623527549</v>
      </c>
      <c r="K55" s="1518">
        <f t="shared" si="8"/>
        <v>15.057185744779972</v>
      </c>
      <c r="L55" s="3605"/>
      <c r="M55" s="3229">
        <f t="shared" ref="M55:N56" si="9">F55/C55</f>
        <v>0.73116066257136703</v>
      </c>
      <c r="N55" s="3229">
        <f t="shared" si="9"/>
        <v>0.66157118971889639</v>
      </c>
      <c r="O55" s="3606"/>
      <c r="P55" s="3891"/>
      <c r="Q55" s="3888" t="s">
        <v>981</v>
      </c>
      <c r="R55" s="3996">
        <v>0.73116066257136703</v>
      </c>
      <c r="S55" s="3997">
        <v>0.66157118971889639</v>
      </c>
      <c r="T55" s="4308"/>
      <c r="U55" s="3612"/>
    </row>
    <row r="56" spans="2:25" s="1832" customFormat="1" ht="13.7" customHeight="1">
      <c r="B56" s="3248" t="s">
        <v>1000</v>
      </c>
      <c r="C56" s="3211">
        <v>97.835954000000001</v>
      </c>
      <c r="D56" s="4294">
        <v>163.878468</v>
      </c>
      <c r="E56" s="3213">
        <f t="shared" si="7"/>
        <v>66.042513999999997</v>
      </c>
      <c r="F56" s="4294">
        <v>74.049018000000004</v>
      </c>
      <c r="G56" s="4294">
        <v>100.605361</v>
      </c>
      <c r="H56" s="4295">
        <f t="shared" si="6"/>
        <v>26.556342999999998</v>
      </c>
      <c r="I56" s="4294">
        <f t="shared" si="8"/>
        <v>-12.729326913333423</v>
      </c>
      <c r="J56" s="4294">
        <f t="shared" si="8"/>
        <v>-4.6275763409323503</v>
      </c>
      <c r="K56" s="4296">
        <f t="shared" si="8"/>
        <v>10.580081628568919</v>
      </c>
      <c r="L56" s="3608"/>
      <c r="M56" s="3236">
        <f t="shared" si="9"/>
        <v>0.75686917715342161</v>
      </c>
      <c r="N56" s="3236">
        <f t="shared" si="9"/>
        <v>0.61390225468790693</v>
      </c>
      <c r="O56" s="3609"/>
      <c r="P56" s="3899"/>
      <c r="Q56" s="3888" t="s">
        <v>1000</v>
      </c>
      <c r="R56" s="3996">
        <v>0.75686917715342195</v>
      </c>
      <c r="S56" s="3997">
        <v>0.61390225468790693</v>
      </c>
      <c r="T56" s="4308"/>
      <c r="U56" s="3612"/>
    </row>
    <row r="57" spans="2:25" s="1832" customFormat="1" ht="13.7" customHeight="1" thickBot="1">
      <c r="B57" s="3246" t="s">
        <v>1009</v>
      </c>
      <c r="C57" s="3211">
        <v>114.459577</v>
      </c>
      <c r="D57" s="4294">
        <v>157.575502</v>
      </c>
      <c r="E57" s="3213">
        <f t="shared" ref="E57" si="10">SUM(D57-C57)</f>
        <v>43.115925000000004</v>
      </c>
      <c r="F57" s="4294">
        <v>85.727705999999998</v>
      </c>
      <c r="G57" s="4294">
        <v>104.241629</v>
      </c>
      <c r="H57" s="4295">
        <f t="shared" ref="H57" si="11">SUM(G57-F57)</f>
        <v>18.513923000000005</v>
      </c>
      <c r="I57" s="4294">
        <f t="shared" ref="I57" si="12">SUM(C57/C53)*100-100</f>
        <v>5.4589459732818284</v>
      </c>
      <c r="J57" s="4294">
        <f t="shared" ref="J57" si="13">SUM(D57/D53)*100-100</f>
        <v>6.4201500061778631</v>
      </c>
      <c r="K57" s="4296">
        <f t="shared" ref="K57" si="14">SUM(E57/E53)*100-100</f>
        <v>9.0589588690994418</v>
      </c>
      <c r="L57" s="3608"/>
      <c r="M57" s="3236">
        <f t="shared" ref="M57" si="15">F57/C57</f>
        <v>0.74897800819235949</v>
      </c>
      <c r="N57" s="3236">
        <f t="shared" ref="N57" si="16">G57/D57</f>
        <v>0.66153448776574419</v>
      </c>
      <c r="O57" s="3609"/>
      <c r="P57" s="3899"/>
      <c r="Q57" s="3888" t="s">
        <v>1009</v>
      </c>
      <c r="R57" s="3996">
        <f>M57</f>
        <v>0.74897800819235949</v>
      </c>
      <c r="S57" s="3996">
        <f>N57</f>
        <v>0.66153448776574419</v>
      </c>
      <c r="T57" s="4308"/>
      <c r="U57" s="3612"/>
    </row>
    <row r="58" spans="2:25" s="20" customFormat="1" ht="13.7" customHeight="1">
      <c r="B58" s="3396" t="s">
        <v>389</v>
      </c>
      <c r="C58" s="3396"/>
      <c r="D58" s="3396"/>
      <c r="E58" s="3396"/>
      <c r="F58" s="3396"/>
      <c r="G58" s="3396"/>
      <c r="H58" s="3396"/>
      <c r="I58" s="3396"/>
      <c r="J58" s="3396"/>
      <c r="K58" s="3396"/>
      <c r="P58" s="2154"/>
      <c r="Q58" s="2154"/>
      <c r="R58" s="2154"/>
      <c r="S58" s="2154"/>
    </row>
    <row r="59" spans="2:25" ht="13.7" customHeight="1">
      <c r="B59" s="2019" t="s">
        <v>367</v>
      </c>
      <c r="C59" s="56"/>
      <c r="D59" s="56"/>
      <c r="E59" s="56"/>
      <c r="F59" s="56"/>
      <c r="G59" s="56"/>
      <c r="H59" s="56"/>
      <c r="I59" s="730"/>
      <c r="J59" s="730"/>
      <c r="K59" s="56"/>
      <c r="L59" s="2584"/>
      <c r="M59" s="2584"/>
      <c r="N59" s="2584"/>
      <c r="O59" s="2584"/>
      <c r="P59" s="4305"/>
      <c r="Q59" s="4305"/>
    </row>
    <row r="60" spans="2:25" ht="10.5" customHeight="1">
      <c r="B60" s="56" t="s">
        <v>576</v>
      </c>
      <c r="C60" s="56"/>
      <c r="D60" s="56"/>
      <c r="E60" s="56"/>
      <c r="F60" s="56"/>
      <c r="G60" s="56"/>
      <c r="H60" s="56"/>
      <c r="I60" s="56"/>
      <c r="J60" s="56"/>
      <c r="K60" s="56"/>
      <c r="L60" s="2584"/>
      <c r="M60" s="2584"/>
      <c r="N60" s="2584"/>
      <c r="O60" s="2584"/>
      <c r="P60" s="4304"/>
      <c r="Q60" s="4304"/>
    </row>
    <row r="61" spans="2:25" ht="10.5" customHeight="1">
      <c r="B61" s="56" t="s">
        <v>578</v>
      </c>
      <c r="C61" s="56"/>
      <c r="D61" s="56"/>
      <c r="E61" s="56"/>
      <c r="F61" s="56"/>
      <c r="G61" s="56"/>
      <c r="H61" s="56"/>
      <c r="I61" s="56"/>
      <c r="J61" s="56"/>
      <c r="K61" s="56"/>
      <c r="L61" s="648"/>
      <c r="M61" s="20"/>
      <c r="P61" s="5085" t="s">
        <v>1021</v>
      </c>
      <c r="Q61" s="5085"/>
      <c r="R61" s="5085"/>
      <c r="S61" s="5085"/>
      <c r="T61" s="5085"/>
      <c r="U61" s="5085"/>
      <c r="V61" s="5085"/>
      <c r="W61" s="5085"/>
      <c r="X61" s="5085"/>
    </row>
    <row r="62" spans="2:25" ht="10.5" customHeight="1">
      <c r="B62" s="56" t="s">
        <v>955</v>
      </c>
      <c r="C62" s="56"/>
      <c r="D62" s="56"/>
      <c r="E62" s="56"/>
      <c r="F62" s="56"/>
      <c r="G62" s="56"/>
      <c r="H62" s="56"/>
      <c r="I62" s="56"/>
      <c r="J62" s="56"/>
      <c r="K62" s="56"/>
      <c r="L62" s="648"/>
      <c r="P62" s="5085"/>
      <c r="Q62" s="5085"/>
      <c r="R62" s="5085"/>
      <c r="S62" s="5085"/>
      <c r="T62" s="5085"/>
      <c r="U62" s="5085"/>
      <c r="V62" s="5085"/>
      <c r="W62" s="5085"/>
      <c r="X62" s="5085"/>
    </row>
    <row r="63" spans="2:25" ht="10.5" customHeight="1">
      <c r="B63" s="56"/>
      <c r="C63" s="56"/>
      <c r="D63" s="56"/>
      <c r="E63" s="56"/>
      <c r="F63" s="56"/>
      <c r="G63" s="56"/>
      <c r="H63" s="56"/>
      <c r="I63" s="56"/>
      <c r="J63" s="56"/>
      <c r="K63" s="56"/>
    </row>
    <row r="64" spans="2:25" ht="10.5" customHeight="1">
      <c r="B64" s="56"/>
      <c r="C64" s="56"/>
      <c r="D64" s="56"/>
      <c r="E64" s="56"/>
      <c r="F64" s="56"/>
      <c r="G64" s="56"/>
      <c r="H64" s="56"/>
      <c r="I64" s="56"/>
      <c r="J64" s="56"/>
      <c r="K64" s="56"/>
      <c r="O64" s="3606"/>
      <c r="P64" s="3891"/>
      <c r="Q64" s="3891"/>
      <c r="R64" s="3893"/>
      <c r="S64" s="3612"/>
      <c r="T64" s="3612"/>
      <c r="U64" s="3612"/>
      <c r="V64" s="2582"/>
      <c r="W64" s="2582"/>
      <c r="X64" s="2582"/>
      <c r="Y64" s="2582"/>
    </row>
    <row r="65" spans="1:25" ht="10.5" customHeight="1">
      <c r="B65" s="56"/>
      <c r="C65" s="56"/>
      <c r="D65" s="56"/>
      <c r="E65" s="56"/>
      <c r="F65" s="56"/>
      <c r="G65" s="56"/>
      <c r="H65" s="56"/>
      <c r="I65" s="56"/>
      <c r="J65" s="56"/>
      <c r="K65" s="56"/>
      <c r="O65" s="3609"/>
      <c r="P65" s="3892"/>
      <c r="Q65" s="3892"/>
      <c r="R65" s="3893"/>
      <c r="S65" s="3611"/>
      <c r="T65" s="3612"/>
      <c r="U65" s="3612"/>
      <c r="V65" s="1832"/>
      <c r="W65" s="1832"/>
      <c r="X65" s="1832"/>
      <c r="Y65" s="1832"/>
    </row>
    <row r="66" spans="1:25" ht="10.5" customHeight="1">
      <c r="B66" s="56"/>
      <c r="C66" s="56"/>
      <c r="D66" s="56"/>
      <c r="E66" s="56"/>
      <c r="F66" s="56"/>
      <c r="G66" s="56"/>
      <c r="H66" s="56"/>
      <c r="I66" s="56"/>
      <c r="J66" s="56"/>
      <c r="K66" s="56"/>
      <c r="O66" s="3606"/>
      <c r="P66" s="3891"/>
      <c r="Q66" s="3891"/>
      <c r="R66" s="3893"/>
      <c r="S66" s="3611"/>
      <c r="T66" s="3612"/>
      <c r="U66" s="3612"/>
      <c r="V66" s="2582"/>
      <c r="W66" s="2582"/>
      <c r="X66" s="2582"/>
      <c r="Y66" s="2582"/>
    </row>
    <row r="67" spans="1:25" ht="10.5" customHeight="1">
      <c r="B67" s="56"/>
      <c r="C67" s="56"/>
      <c r="D67" s="56"/>
      <c r="E67" s="56"/>
      <c r="F67" s="56"/>
      <c r="G67" s="56"/>
      <c r="H67" s="56"/>
      <c r="I67" s="56"/>
      <c r="J67" s="56"/>
      <c r="K67" s="56"/>
      <c r="O67" s="3610"/>
      <c r="P67" s="2599"/>
      <c r="Q67" s="2599"/>
      <c r="R67" s="3893"/>
      <c r="S67" s="3611"/>
      <c r="T67" s="3612"/>
      <c r="U67" s="3612"/>
      <c r="V67" s="2582"/>
      <c r="W67" s="2582"/>
      <c r="X67" s="2582"/>
      <c r="Y67" s="2582"/>
    </row>
    <row r="68" spans="1:25" ht="10.5" customHeight="1">
      <c r="B68" s="56"/>
      <c r="C68" s="56"/>
      <c r="D68" s="56"/>
      <c r="E68" s="56"/>
      <c r="F68" s="56"/>
      <c r="G68" s="56"/>
      <c r="H68" s="56"/>
      <c r="I68" s="56"/>
      <c r="J68" s="56"/>
      <c r="K68" s="56"/>
      <c r="O68" s="3606"/>
      <c r="P68" s="3891"/>
      <c r="Q68" s="3891"/>
      <c r="R68" s="3893"/>
      <c r="S68" s="3611"/>
      <c r="T68" s="3612"/>
      <c r="U68" s="3612"/>
      <c r="V68" s="2582"/>
      <c r="W68" s="2582"/>
      <c r="X68" s="2582"/>
      <c r="Y68" s="2582"/>
    </row>
    <row r="69" spans="1:25" ht="10.5" customHeight="1">
      <c r="B69" s="56"/>
      <c r="C69" s="56"/>
      <c r="D69" s="56"/>
      <c r="E69" s="56"/>
      <c r="F69" s="56"/>
      <c r="G69" s="56"/>
      <c r="H69" s="56"/>
      <c r="I69" s="56"/>
      <c r="J69" s="56"/>
      <c r="K69" s="56"/>
      <c r="O69" s="3609"/>
      <c r="P69" s="3892"/>
      <c r="Q69" s="3892"/>
      <c r="R69" s="3893"/>
      <c r="S69" s="3611"/>
      <c r="T69" s="3612"/>
      <c r="U69" s="3612"/>
      <c r="V69" s="1832"/>
      <c r="W69" s="1832"/>
      <c r="X69" s="1832"/>
      <c r="Y69" s="1832"/>
    </row>
    <row r="70" spans="1:25" ht="10.5" customHeight="1">
      <c r="B70" s="56"/>
      <c r="C70" s="56"/>
      <c r="D70" s="56"/>
      <c r="E70" s="56"/>
      <c r="F70" s="56"/>
      <c r="G70" s="56"/>
      <c r="H70" s="56"/>
      <c r="I70" s="56"/>
      <c r="J70" s="56"/>
      <c r="K70" s="56"/>
    </row>
    <row r="71" spans="1:25" ht="10.5" customHeight="1">
      <c r="B71" s="56"/>
      <c r="C71" s="56"/>
      <c r="D71" s="56"/>
      <c r="E71" s="56"/>
      <c r="F71" s="56"/>
      <c r="G71" s="56"/>
      <c r="H71" s="56"/>
      <c r="I71" s="56"/>
      <c r="J71" s="56"/>
      <c r="K71" s="56"/>
      <c r="O71" s="2584"/>
      <c r="P71" s="4305"/>
      <c r="Q71" s="4305"/>
    </row>
    <row r="72" spans="1:25" ht="10.5" customHeight="1">
      <c r="B72" s="56"/>
      <c r="C72" s="56"/>
      <c r="D72" s="56"/>
      <c r="E72" s="56"/>
      <c r="F72" s="56"/>
      <c r="G72" s="56"/>
      <c r="H72" s="56"/>
      <c r="I72" s="56"/>
      <c r="J72" s="56"/>
      <c r="K72" s="56"/>
      <c r="O72" s="2584"/>
      <c r="P72" s="4304"/>
      <c r="Q72" s="4304"/>
    </row>
    <row r="73" spans="1:25" ht="10.5" customHeight="1">
      <c r="B73" s="56"/>
      <c r="C73" s="56"/>
      <c r="D73" s="56"/>
      <c r="E73" s="56"/>
      <c r="F73" s="56"/>
      <c r="G73" s="56"/>
      <c r="H73" s="56"/>
      <c r="I73" s="56"/>
      <c r="J73" s="56"/>
      <c r="K73" s="56"/>
    </row>
    <row r="74" spans="1:25" ht="10.5" customHeight="1">
      <c r="A74" s="149"/>
      <c r="B74" s="56"/>
      <c r="C74" s="56"/>
      <c r="D74" s="56"/>
      <c r="E74" s="56"/>
      <c r="F74" s="56"/>
      <c r="G74" s="56"/>
      <c r="H74" s="56"/>
      <c r="I74" s="56"/>
      <c r="J74" s="56"/>
      <c r="K74" s="56"/>
      <c r="Q74" s="4304"/>
      <c r="R74" s="4304"/>
      <c r="S74" s="652"/>
      <c r="T74" s="2584"/>
      <c r="U74" s="2584"/>
      <c r="V74" s="2584"/>
    </row>
    <row r="75" spans="1:25" ht="10.5" customHeight="1">
      <c r="B75" s="56"/>
      <c r="C75" s="56"/>
      <c r="D75" s="56"/>
      <c r="E75" s="56"/>
      <c r="F75" s="56"/>
      <c r="G75" s="56"/>
      <c r="H75" s="56"/>
      <c r="I75" s="56"/>
      <c r="J75" s="56"/>
      <c r="K75" s="56"/>
    </row>
    <row r="76" spans="1:25" ht="10.5" customHeight="1">
      <c r="B76" s="56"/>
      <c r="C76" s="56"/>
      <c r="D76" s="56"/>
      <c r="E76" s="56"/>
      <c r="F76" s="56"/>
      <c r="G76" s="56"/>
      <c r="H76" s="56"/>
      <c r="I76" s="56"/>
      <c r="J76" s="56"/>
      <c r="K76" s="56"/>
    </row>
    <row r="77" spans="1:25" ht="10.5" customHeight="1">
      <c r="B77" s="56"/>
      <c r="C77" s="56"/>
      <c r="D77" s="56"/>
      <c r="E77" s="56"/>
      <c r="F77" s="56"/>
      <c r="G77" s="56"/>
      <c r="H77" s="56"/>
      <c r="I77" s="56"/>
      <c r="J77" s="56"/>
      <c r="K77" s="56"/>
    </row>
    <row r="78" spans="1:25" ht="10.5" customHeight="1">
      <c r="B78" s="56"/>
      <c r="C78" s="56"/>
      <c r="D78" s="56"/>
      <c r="E78" s="56"/>
      <c r="F78" s="56"/>
      <c r="G78" s="56"/>
      <c r="H78" s="56"/>
      <c r="I78" s="56"/>
      <c r="J78" s="56"/>
      <c r="K78" s="56"/>
    </row>
    <row r="79" spans="1:25" ht="10.5" customHeight="1">
      <c r="B79" s="56"/>
      <c r="C79" s="56"/>
      <c r="D79" s="56"/>
      <c r="E79" s="56"/>
      <c r="F79" s="56"/>
      <c r="G79" s="56"/>
      <c r="H79" s="56"/>
      <c r="I79" s="56"/>
      <c r="J79" s="56"/>
      <c r="K79" s="56"/>
    </row>
    <row r="80" spans="1:25" ht="10.5" customHeight="1">
      <c r="B80" s="56"/>
      <c r="C80" s="56"/>
      <c r="D80" s="56"/>
      <c r="E80" s="56"/>
      <c r="F80" s="56"/>
      <c r="G80" s="56"/>
      <c r="H80" s="56"/>
      <c r="I80" s="56"/>
      <c r="J80" s="56"/>
      <c r="K80" s="56"/>
    </row>
    <row r="81" spans="1:21" ht="10.5" customHeight="1">
      <c r="B81" s="56"/>
      <c r="C81" s="56"/>
      <c r="D81" s="56"/>
      <c r="E81" s="56"/>
      <c r="F81" s="56"/>
      <c r="G81" s="56"/>
      <c r="H81" s="56"/>
      <c r="I81" s="56"/>
      <c r="J81" s="56"/>
      <c r="K81" s="56"/>
    </row>
    <row r="82" spans="1:21" ht="10.5" customHeight="1">
      <c r="B82" s="56"/>
      <c r="C82" s="56"/>
      <c r="D82" s="56"/>
      <c r="E82" s="56"/>
      <c r="F82" s="56"/>
      <c r="G82" s="56"/>
      <c r="H82" s="56"/>
      <c r="I82" s="56"/>
      <c r="J82" s="56"/>
      <c r="K82" s="56"/>
    </row>
    <row r="83" spans="1:21" ht="10.5" customHeight="1">
      <c r="B83" s="56"/>
      <c r="C83" s="56"/>
      <c r="D83" s="56"/>
      <c r="E83" s="56"/>
      <c r="F83" s="56"/>
      <c r="G83" s="56"/>
      <c r="H83" s="56"/>
      <c r="I83" s="56"/>
      <c r="J83" s="56"/>
      <c r="K83" s="56"/>
    </row>
    <row r="84" spans="1:21" ht="10.5" customHeight="1">
      <c r="B84" s="56"/>
      <c r="C84" s="56"/>
      <c r="D84" s="56"/>
      <c r="E84" s="56"/>
      <c r="F84" s="56"/>
      <c r="G84" s="56"/>
      <c r="H84" s="56"/>
      <c r="I84" s="56"/>
      <c r="J84" s="56"/>
      <c r="K84" s="56"/>
    </row>
    <row r="85" spans="1:21" ht="10.5" customHeight="1">
      <c r="B85" s="56"/>
      <c r="C85" s="56"/>
      <c r="D85" s="56"/>
      <c r="E85" s="56"/>
      <c r="F85" s="56"/>
      <c r="G85" s="56"/>
      <c r="H85" s="56"/>
      <c r="I85" s="56"/>
      <c r="J85" s="56"/>
      <c r="K85" s="56"/>
    </row>
    <row r="86" spans="1:21" ht="10.5" customHeight="1">
      <c r="B86" s="56"/>
      <c r="C86" s="56"/>
      <c r="D86" s="56"/>
      <c r="E86" s="56"/>
      <c r="F86" s="56"/>
      <c r="G86" s="56"/>
      <c r="H86" s="56"/>
      <c r="I86" s="56"/>
      <c r="J86" s="56"/>
      <c r="K86" s="56"/>
    </row>
    <row r="87" spans="1:21" ht="10.5" customHeight="1">
      <c r="B87" s="56"/>
      <c r="C87" s="56"/>
      <c r="D87" s="56"/>
      <c r="E87" s="56"/>
      <c r="F87" s="56"/>
      <c r="G87" s="56"/>
      <c r="H87" s="56"/>
      <c r="I87" s="56"/>
      <c r="J87" s="56"/>
      <c r="K87" s="56"/>
    </row>
    <row r="88" spans="1:21" ht="10.5" customHeight="1">
      <c r="B88" s="56"/>
      <c r="C88" s="56"/>
      <c r="D88" s="56"/>
      <c r="E88" s="56"/>
      <c r="F88" s="56"/>
      <c r="G88" s="56"/>
      <c r="H88" s="56"/>
      <c r="I88" s="56"/>
      <c r="J88" s="56"/>
      <c r="K88" s="56"/>
    </row>
    <row r="89" spans="1:21" ht="10.5" customHeight="1">
      <c r="B89" s="56"/>
      <c r="C89" s="56"/>
      <c r="D89" s="56"/>
      <c r="E89" s="56"/>
      <c r="F89" s="56"/>
      <c r="G89" s="56"/>
      <c r="H89" s="56"/>
      <c r="I89" s="56"/>
      <c r="J89" s="56"/>
      <c r="K89" s="56"/>
    </row>
    <row r="90" spans="1:21" ht="10.5" customHeight="1">
      <c r="B90" s="56"/>
      <c r="C90" s="56"/>
      <c r="D90" s="56"/>
      <c r="E90" s="56"/>
      <c r="F90" s="56"/>
      <c r="G90" s="56"/>
      <c r="H90" s="56"/>
      <c r="I90" s="56"/>
      <c r="J90" s="56"/>
      <c r="K90" s="56"/>
    </row>
    <row r="91" spans="1:21" ht="10.5" customHeight="1">
      <c r="B91" s="56"/>
      <c r="C91" s="56"/>
      <c r="D91" s="56"/>
      <c r="E91" s="56"/>
      <c r="F91" s="56"/>
      <c r="G91" s="56"/>
      <c r="H91" s="56"/>
      <c r="I91" s="56"/>
      <c r="J91" s="56"/>
      <c r="K91" s="56"/>
    </row>
    <row r="92" spans="1:21" ht="10.5" customHeight="1">
      <c r="B92" s="56"/>
      <c r="C92" s="56"/>
      <c r="D92" s="56"/>
      <c r="E92" s="56"/>
      <c r="F92" s="56"/>
      <c r="G92" s="56"/>
      <c r="H92" s="56"/>
      <c r="I92" s="56"/>
      <c r="J92" s="56"/>
      <c r="K92" s="56"/>
    </row>
    <row r="93" spans="1:21" ht="10.5" customHeight="1">
      <c r="B93" s="56"/>
      <c r="C93" s="56"/>
      <c r="D93" s="56"/>
      <c r="E93" s="56"/>
      <c r="F93" s="56"/>
      <c r="G93" s="56"/>
      <c r="H93" s="56"/>
      <c r="I93" s="56"/>
      <c r="J93" s="56"/>
      <c r="K93" s="56"/>
    </row>
    <row r="94" spans="1:21" ht="10.5" customHeight="1">
      <c r="B94" s="56"/>
      <c r="C94" s="56"/>
      <c r="D94" s="56"/>
      <c r="E94" s="56"/>
      <c r="F94" s="56"/>
      <c r="G94" s="56"/>
      <c r="H94" s="56"/>
      <c r="I94" s="56"/>
      <c r="J94" s="56"/>
      <c r="K94" s="56"/>
    </row>
    <row r="95" spans="1:21" ht="35.25" customHeight="1">
      <c r="A95" s="1547" t="s">
        <v>897</v>
      </c>
      <c r="B95" s="5093" t="s">
        <v>902</v>
      </c>
      <c r="C95" s="5094"/>
      <c r="D95" s="5094"/>
      <c r="E95" s="5094"/>
      <c r="F95" s="5094"/>
      <c r="G95" s="5094"/>
      <c r="H95" s="5094"/>
      <c r="I95" s="5094"/>
      <c r="J95" s="5094"/>
      <c r="K95" s="5094"/>
      <c r="L95" s="5094"/>
      <c r="M95" s="5094"/>
      <c r="N95" s="5094"/>
      <c r="O95" s="5094"/>
      <c r="T95" s="504"/>
      <c r="U95" s="504"/>
    </row>
    <row r="96" spans="1:21" ht="26.45" customHeight="1" thickBot="1">
      <c r="B96" s="56"/>
      <c r="C96" s="56"/>
      <c r="D96" s="56"/>
      <c r="E96" s="56"/>
      <c r="F96" s="56"/>
      <c r="G96" s="56"/>
      <c r="H96" s="56"/>
      <c r="I96" s="56"/>
      <c r="J96" s="56"/>
      <c r="K96" s="56"/>
      <c r="T96" s="2970"/>
    </row>
    <row r="97" spans="1:21" ht="28.5" customHeight="1" thickBot="1">
      <c r="A97" s="207"/>
      <c r="D97" s="5080" t="s">
        <v>1036</v>
      </c>
      <c r="E97" s="5081"/>
      <c r="F97" s="5081"/>
      <c r="G97" s="5081"/>
      <c r="H97" s="5081"/>
      <c r="I97" s="5082"/>
      <c r="J97" s="56"/>
      <c r="K97" s="56"/>
      <c r="M97" s="5080" t="s">
        <v>1034</v>
      </c>
      <c r="N97" s="5083"/>
      <c r="O97" s="5083"/>
      <c r="P97" s="5083"/>
      <c r="Q97" s="5083"/>
      <c r="R97" s="5084"/>
    </row>
    <row r="98" spans="1:21" ht="42.75" customHeight="1" thickBot="1">
      <c r="D98" s="1747" t="s">
        <v>589</v>
      </c>
      <c r="E98" s="1748" t="s">
        <v>590</v>
      </c>
      <c r="F98" s="1748" t="s">
        <v>591</v>
      </c>
      <c r="G98" s="1748" t="s">
        <v>592</v>
      </c>
      <c r="H98" s="1748" t="s">
        <v>593</v>
      </c>
      <c r="I98" s="1746" t="s">
        <v>156</v>
      </c>
      <c r="J98" s="56"/>
      <c r="K98" s="2967"/>
      <c r="M98" s="1747" t="s">
        <v>589</v>
      </c>
      <c r="N98" s="1748" t="s">
        <v>590</v>
      </c>
      <c r="O98" s="4297" t="s">
        <v>591</v>
      </c>
      <c r="P98" s="4297" t="s">
        <v>592</v>
      </c>
      <c r="Q98" s="4297" t="s">
        <v>593</v>
      </c>
      <c r="R98" s="4298" t="s">
        <v>156</v>
      </c>
    </row>
    <row r="99" spans="1:21" s="3441" customFormat="1" ht="20.25" customHeight="1">
      <c r="B99" s="3442"/>
      <c r="C99" s="3442"/>
      <c r="D99" s="566" t="s">
        <v>494</v>
      </c>
      <c r="E99" s="3878">
        <f>'10.2 -10.3 Import '!B121</f>
        <v>17.240449000000002</v>
      </c>
      <c r="F99" s="3878">
        <f>'10.2 -10.3 Import '!C121</f>
        <v>0.35497600000000001</v>
      </c>
      <c r="G99" s="3878">
        <f>'10.2 -10.3 Import '!D121</f>
        <v>95.916357000000005</v>
      </c>
      <c r="H99" s="3878">
        <f>'10.2 -10.3 Import '!E121</f>
        <v>0.94799999999999995</v>
      </c>
      <c r="I99" s="3879">
        <f>SUM(E99:H99)</f>
        <v>114.459782</v>
      </c>
      <c r="J99" s="3443"/>
      <c r="K99" s="3444"/>
      <c r="M99" s="566" t="s">
        <v>494</v>
      </c>
      <c r="N99" s="3878">
        <f>'10.2 -10.3 Import '!B116</f>
        <v>12.581585</v>
      </c>
      <c r="O99" s="4299">
        <f>'10.2 -10.3 Import '!C116</f>
        <v>0.418124</v>
      </c>
      <c r="P99" s="4299">
        <f>'10.2 -10.3 Import '!D116</f>
        <v>94.445132999999998</v>
      </c>
      <c r="Q99" s="4299">
        <f>'10.2 -10.3 Import '!E116</f>
        <v>1.0898829999999999</v>
      </c>
      <c r="R99" s="3879">
        <f>SUM(N99:Q99)</f>
        <v>108.53472499999999</v>
      </c>
      <c r="S99" s="2582"/>
      <c r="T99" s="3445"/>
      <c r="U99" s="3445"/>
    </row>
    <row r="100" spans="1:21" s="3441" customFormat="1" ht="22.7" customHeight="1" thickBot="1">
      <c r="B100" s="3442"/>
      <c r="C100" s="3442"/>
      <c r="D100" s="3249" t="s">
        <v>495</v>
      </c>
      <c r="E100" s="3880">
        <f>'10. 4- 10.5 Export'!B119</f>
        <v>2.664212</v>
      </c>
      <c r="F100" s="3880">
        <f>'10. 4- 10.5 Export'!C119</f>
        <v>9.1945340000000009</v>
      </c>
      <c r="G100" s="3880">
        <f>'10. 4- 10.5 Export'!D119</f>
        <v>145.41422800000001</v>
      </c>
      <c r="H100" s="3880">
        <f>'10. 4- 10.5 Export'!E119</f>
        <v>0.30299999999999999</v>
      </c>
      <c r="I100" s="3881">
        <f>SUM(E100:H100)</f>
        <v>157.575974</v>
      </c>
      <c r="J100" s="3443"/>
      <c r="K100" s="3444"/>
      <c r="M100" s="3249" t="s">
        <v>495</v>
      </c>
      <c r="N100" s="3880">
        <f>'10. 4- 10.5 Export'!B114</f>
        <v>2.7456749999999999</v>
      </c>
      <c r="O100" s="4300">
        <f>'10. 4- 10.5 Export'!C114</f>
        <v>8.5899990000000006</v>
      </c>
      <c r="P100" s="4300">
        <f>'10. 4- 10.5 Export'!D114</f>
        <v>136.44309899999999</v>
      </c>
      <c r="Q100" s="4300">
        <f>'10. 4- 10.5 Export'!E114</f>
        <v>0.290462</v>
      </c>
      <c r="R100" s="3881">
        <f>SUM(N100:Q100)</f>
        <v>148.06923499999999</v>
      </c>
      <c r="S100" s="2582"/>
    </row>
    <row r="101" spans="1:21" s="207" customFormat="1" ht="29.25" customHeight="1" thickBot="1">
      <c r="B101" s="269"/>
      <c r="C101" s="269"/>
      <c r="D101" s="5075" t="s">
        <v>1037</v>
      </c>
      <c r="E101" s="5076"/>
      <c r="F101" s="5076"/>
      <c r="G101" s="5076"/>
      <c r="H101" s="5076"/>
      <c r="I101" s="5077"/>
      <c r="J101" s="633"/>
      <c r="K101" s="633"/>
      <c r="M101" s="5075" t="s">
        <v>1035</v>
      </c>
      <c r="N101" s="5078"/>
      <c r="O101" s="5078"/>
      <c r="P101" s="5078"/>
      <c r="Q101" s="5078"/>
      <c r="R101" s="5079"/>
      <c r="S101" s="2582"/>
    </row>
    <row r="102" spans="1:21" s="207" customFormat="1" ht="20.25" customHeight="1">
      <c r="B102" s="269"/>
      <c r="C102" s="269"/>
      <c r="D102" s="566" t="s">
        <v>494</v>
      </c>
      <c r="E102" s="3882">
        <f>(E99/N99-1)*100</f>
        <v>37.029229624089496</v>
      </c>
      <c r="F102" s="3882">
        <f t="shared" ref="F102:I102" si="17">(F99/O99-1)*100</f>
        <v>-15.102696807645577</v>
      </c>
      <c r="G102" s="3882">
        <f t="shared" si="17"/>
        <v>1.557755231283342</v>
      </c>
      <c r="H102" s="3882">
        <f t="shared" si="17"/>
        <v>-13.018186355783145</v>
      </c>
      <c r="I102" s="3258">
        <f t="shared" si="17"/>
        <v>5.4591348529238193</v>
      </c>
      <c r="J102" s="633"/>
      <c r="K102" s="633"/>
      <c r="M102" s="3257" t="s">
        <v>494</v>
      </c>
      <c r="N102" s="3260">
        <f>'10.2 -10.3 Import '!K116</f>
        <v>39.360089905840795</v>
      </c>
      <c r="O102" s="3260">
        <f>'10.2 -10.3 Import '!L116</f>
        <v>-22.774135160593246</v>
      </c>
      <c r="P102" s="3260">
        <f>'10.2 -10.3 Import '!M116</f>
        <v>6.5151928660984737</v>
      </c>
      <c r="Q102" s="3260">
        <f>'10.2 -10.3 Import '!N116</f>
        <v>52.239983908326082</v>
      </c>
      <c r="R102" s="3258">
        <f>'10.2 -10.3 Import '!O116</f>
        <v>9.682367809572952</v>
      </c>
      <c r="S102" s="2582"/>
    </row>
    <row r="103" spans="1:21" s="207" customFormat="1" ht="22.7" customHeight="1" thickBot="1">
      <c r="B103" s="269"/>
      <c r="C103" s="269"/>
      <c r="D103" s="3249" t="s">
        <v>495</v>
      </c>
      <c r="E103" s="3259">
        <f>(E100/N100-1)*100</f>
        <v>-2.9669571234760106</v>
      </c>
      <c r="F103" s="3259">
        <f>(F100/O100-1)*100</f>
        <v>7.0376608891339787</v>
      </c>
      <c r="G103" s="3259">
        <f>(G100/P100-1)*100</f>
        <v>6.5749965119159537</v>
      </c>
      <c r="H103" s="3259">
        <f>(H100/Q100-1)*100</f>
        <v>4.3165715308715047</v>
      </c>
      <c r="I103" s="3884">
        <f t="shared" ref="I103" si="18">(I100/R100-1)*100</f>
        <v>6.4204687759749746</v>
      </c>
      <c r="J103" s="633"/>
      <c r="K103" s="633"/>
      <c r="M103" s="3875" t="s">
        <v>495</v>
      </c>
      <c r="N103" s="3876">
        <f>'10. 4- 10.5 Export'!J114</f>
        <v>2.8010037201444931</v>
      </c>
      <c r="O103" s="4301">
        <f>'10. 4- 10.5 Export'!K114</f>
        <v>-9.1567951782663215</v>
      </c>
      <c r="P103" s="4301">
        <f>'10. 4- 10.5 Export'!L114</f>
        <v>-1.6232225005623775</v>
      </c>
      <c r="Q103" s="4301">
        <f>'10. 4- 10.5 Export'!M114</f>
        <v>86.7646586035506</v>
      </c>
      <c r="R103" s="4302">
        <f>'10. 4- 10.5 Export'!N114</f>
        <v>-1.9257427325338057</v>
      </c>
      <c r="S103" s="2582"/>
      <c r="T103" s="2966"/>
    </row>
    <row r="104" spans="1:21" ht="21.2" customHeight="1">
      <c r="B104" s="56"/>
      <c r="C104" s="56"/>
      <c r="D104" s="56" t="s">
        <v>992</v>
      </c>
      <c r="E104" s="56"/>
      <c r="F104" s="56"/>
      <c r="G104" s="56"/>
      <c r="H104" s="56"/>
      <c r="I104" s="56"/>
      <c r="J104" s="56"/>
      <c r="K104" s="56"/>
    </row>
    <row r="105" spans="1:21" ht="21.2" customHeight="1">
      <c r="B105" s="56"/>
      <c r="C105" s="56"/>
      <c r="D105" s="56"/>
      <c r="E105" s="56"/>
      <c r="F105" s="56"/>
      <c r="G105" s="56"/>
      <c r="H105" s="56"/>
      <c r="I105" s="56"/>
      <c r="J105" s="56"/>
      <c r="K105" s="56"/>
    </row>
    <row r="106" spans="1:21" ht="21.2" customHeight="1">
      <c r="B106" s="56"/>
      <c r="C106" s="56"/>
      <c r="D106" s="56"/>
      <c r="E106" s="56"/>
      <c r="F106" s="56"/>
      <c r="G106" s="56"/>
      <c r="H106" s="56"/>
      <c r="I106" s="56"/>
      <c r="J106" s="56"/>
      <c r="K106" s="56"/>
    </row>
  </sheetData>
  <mergeCells count="10">
    <mergeCell ref="C3:E3"/>
    <mergeCell ref="F3:H3"/>
    <mergeCell ref="I3:K3"/>
    <mergeCell ref="M3:N3"/>
    <mergeCell ref="B95:O95"/>
    <mergeCell ref="D101:I101"/>
    <mergeCell ref="M101:R101"/>
    <mergeCell ref="D97:I97"/>
    <mergeCell ref="M97:R97"/>
    <mergeCell ref="P61:X62"/>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00B0F0"/>
    <pageSetUpPr fitToPage="1"/>
  </sheetPr>
  <dimension ref="A1:AC124"/>
  <sheetViews>
    <sheetView topLeftCell="A31" workbookViewId="0">
      <selection activeCell="I15" sqref="I15"/>
    </sheetView>
  </sheetViews>
  <sheetFormatPr defaultColWidth="8.85546875" defaultRowHeight="15"/>
  <cols>
    <col min="1" max="1" width="19.140625" style="3635" customWidth="1"/>
    <col min="2" max="7" width="15.7109375" style="3635" customWidth="1"/>
    <col min="8" max="8" width="8.28515625" style="3635" bestFit="1" customWidth="1"/>
    <col min="9" max="9" width="11" style="3635" customWidth="1"/>
    <col min="10" max="10" width="14.7109375" style="3635" customWidth="1"/>
    <col min="11" max="15" width="15.5703125" style="3635" customWidth="1"/>
    <col min="16" max="16" width="12.7109375" style="3635" customWidth="1"/>
    <col min="17" max="17" width="9.7109375" style="3635" bestFit="1" customWidth="1"/>
    <col min="18" max="20" width="10.140625" style="3635" customWidth="1"/>
    <col min="21" max="26" width="8.85546875" style="3635"/>
    <col min="27" max="29" width="16.42578125" style="3635" customWidth="1"/>
    <col min="30" max="16384" width="8.85546875" style="3635"/>
  </cols>
  <sheetData>
    <row r="1" spans="1:16" ht="10.5" customHeight="1"/>
    <row r="2" spans="1:16" ht="15.75" customHeight="1">
      <c r="A2" s="3638" t="s">
        <v>898</v>
      </c>
      <c r="B2" s="3641"/>
      <c r="C2" s="3637"/>
      <c r="D2" s="3637"/>
      <c r="E2" s="3637"/>
      <c r="F2" s="3637"/>
      <c r="G2" s="3637"/>
    </row>
    <row r="3" spans="1:16" ht="32.25" customHeight="1" thickBot="1">
      <c r="A3" s="5096" t="s">
        <v>3</v>
      </c>
      <c r="B3" s="5097"/>
      <c r="C3" s="5097"/>
      <c r="D3" s="5097"/>
      <c r="E3" s="5097"/>
      <c r="F3" s="5097"/>
      <c r="G3" s="5098"/>
      <c r="J3" s="5096" t="s">
        <v>987</v>
      </c>
      <c r="K3" s="5097"/>
      <c r="L3" s="5097"/>
      <c r="M3" s="5097"/>
      <c r="N3" s="5097"/>
      <c r="O3" s="5097"/>
      <c r="P3" s="5098"/>
    </row>
    <row r="4" spans="1:16" ht="33.75" customHeight="1" thickBot="1">
      <c r="A4" s="3792" t="s">
        <v>582</v>
      </c>
      <c r="B4" s="3811" t="s">
        <v>583</v>
      </c>
      <c r="C4" s="3793" t="s">
        <v>584</v>
      </c>
      <c r="D4" s="3812" t="s">
        <v>585</v>
      </c>
      <c r="E4" s="3793" t="s">
        <v>586</v>
      </c>
      <c r="F4" s="3794" t="s">
        <v>587</v>
      </c>
      <c r="G4" s="3795" t="s">
        <v>156</v>
      </c>
      <c r="J4" s="3796" t="s">
        <v>582</v>
      </c>
      <c r="K4" s="3797" t="s">
        <v>583</v>
      </c>
      <c r="L4" s="3797" t="s">
        <v>584</v>
      </c>
      <c r="M4" s="3797" t="s">
        <v>585</v>
      </c>
      <c r="N4" s="3797" t="s">
        <v>586</v>
      </c>
      <c r="O4" s="3798" t="s">
        <v>587</v>
      </c>
      <c r="P4" s="3799" t="s">
        <v>1019</v>
      </c>
    </row>
    <row r="5" spans="1:16" ht="16.5" thickBot="1">
      <c r="A5" s="3642" t="s">
        <v>597</v>
      </c>
      <c r="B5" s="3643">
        <v>349.93899999999996</v>
      </c>
      <c r="C5" s="3643">
        <v>8.3390000000000004</v>
      </c>
      <c r="D5" s="3813">
        <v>23.619</v>
      </c>
      <c r="E5" s="3690">
        <v>14.998999999999999</v>
      </c>
      <c r="F5" s="3690">
        <v>7.0000000000000001E-3</v>
      </c>
      <c r="G5" s="3692">
        <v>396.90299999999996</v>
      </c>
      <c r="J5" s="3814"/>
      <c r="K5" s="3815"/>
      <c r="L5" s="3815"/>
      <c r="M5" s="3815"/>
      <c r="N5" s="3815"/>
      <c r="O5" s="3816"/>
      <c r="P5" s="3817"/>
    </row>
    <row r="6" spans="1:16" ht="16.5" thickBot="1">
      <c r="A6" s="3642" t="s">
        <v>598</v>
      </c>
      <c r="B6" s="3690">
        <v>367.66899999999998</v>
      </c>
      <c r="C6" s="3690">
        <v>7.8090000000000002</v>
      </c>
      <c r="D6" s="3690">
        <v>30.283000000000001</v>
      </c>
      <c r="E6" s="3690">
        <v>22.856000000000002</v>
      </c>
      <c r="F6" s="3690">
        <v>2E-3</v>
      </c>
      <c r="G6" s="3692">
        <v>428.61900000000003</v>
      </c>
      <c r="J6" s="3642" t="s">
        <v>598</v>
      </c>
      <c r="K6" s="3646">
        <v>5.0665973212474142</v>
      </c>
      <c r="L6" s="3647">
        <v>-6.3556781388655708</v>
      </c>
      <c r="M6" s="3646">
        <v>28.21457301325205</v>
      </c>
      <c r="N6" s="3647">
        <v>52.383492232815541</v>
      </c>
      <c r="O6" s="3646">
        <v>-71.428571428571431</v>
      </c>
      <c r="P6" s="3648">
        <v>7.990869305598622</v>
      </c>
    </row>
    <row r="7" spans="1:16" ht="16.5" thickBot="1">
      <c r="A7" s="3818" t="s">
        <v>599</v>
      </c>
      <c r="B7" s="3819">
        <v>392.23500000000001</v>
      </c>
      <c r="C7" s="3819">
        <v>6.7920000000000007</v>
      </c>
      <c r="D7" s="3819">
        <v>32.783999999999999</v>
      </c>
      <c r="E7" s="3819">
        <v>22.58</v>
      </c>
      <c r="F7" s="3819">
        <v>5.4000000000000006E-2</v>
      </c>
      <c r="G7" s="3820">
        <v>454.44499999999999</v>
      </c>
      <c r="J7" s="3642" t="s">
        <v>599</v>
      </c>
      <c r="K7" s="3646">
        <v>6.6815532449023607</v>
      </c>
      <c r="L7" s="3647">
        <v>-13.023434498655391</v>
      </c>
      <c r="M7" s="3646">
        <v>8.2587590397252626</v>
      </c>
      <c r="N7" s="3647">
        <v>-1.2075603780189113</v>
      </c>
      <c r="O7" s="3646">
        <v>2600</v>
      </c>
      <c r="P7" s="3648">
        <v>6.0253978475055732</v>
      </c>
    </row>
    <row r="8" spans="1:16">
      <c r="A8" s="3649" t="s">
        <v>425</v>
      </c>
      <c r="B8" s="3674">
        <v>101.3278</v>
      </c>
      <c r="C8" s="3674">
        <v>1.728</v>
      </c>
      <c r="D8" s="3674">
        <v>8.1590000000000007</v>
      </c>
      <c r="E8" s="3674">
        <v>5.8696000000000002</v>
      </c>
      <c r="F8" s="3674">
        <v>6.5000000000000002E-2</v>
      </c>
      <c r="G8" s="3675">
        <v>117.1494</v>
      </c>
      <c r="J8" s="3667" t="s">
        <v>425</v>
      </c>
      <c r="K8" s="3671">
        <v>9.1024398647630278</v>
      </c>
      <c r="L8" s="3672">
        <v>-14.582303509639161</v>
      </c>
      <c r="M8" s="3671">
        <v>7.0594410182390703</v>
      </c>
      <c r="N8" s="3672">
        <v>-9.237668161434982</v>
      </c>
      <c r="O8" s="3671">
        <v>30</v>
      </c>
      <c r="P8" s="3673">
        <v>7.4420140321914943</v>
      </c>
    </row>
    <row r="9" spans="1:16">
      <c r="A9" s="3649" t="s">
        <v>575</v>
      </c>
      <c r="B9" s="3674">
        <v>105.923</v>
      </c>
      <c r="C9" s="3674">
        <v>1.2769999999999999</v>
      </c>
      <c r="D9" s="3674">
        <v>11.266999999999999</v>
      </c>
      <c r="E9" s="3674">
        <v>8.6829999999999998</v>
      </c>
      <c r="F9" s="3674">
        <v>2E-3</v>
      </c>
      <c r="G9" s="3675">
        <v>127.18899999999999</v>
      </c>
      <c r="J9" s="3649" t="s">
        <v>575</v>
      </c>
      <c r="K9" s="3653">
        <v>11.620089360984664</v>
      </c>
      <c r="L9" s="3637">
        <v>-14.237743451981217</v>
      </c>
      <c r="M9" s="3653">
        <v>-0.95815752461322745</v>
      </c>
      <c r="N9" s="3637">
        <v>41.624531071603315</v>
      </c>
      <c r="O9" s="3653">
        <v>200</v>
      </c>
      <c r="P9" s="3654">
        <v>11.675095704702684</v>
      </c>
    </row>
    <row r="10" spans="1:16">
      <c r="A10" s="3649" t="s">
        <v>426</v>
      </c>
      <c r="B10" s="3674">
        <v>109.5425</v>
      </c>
      <c r="C10" s="3674">
        <v>1.3169999999999999</v>
      </c>
      <c r="D10" s="3674">
        <v>9.11</v>
      </c>
      <c r="E10" s="3674">
        <v>8.5350000000000001</v>
      </c>
      <c r="F10" s="3674">
        <v>0</v>
      </c>
      <c r="G10" s="3675">
        <v>128.50450000000001</v>
      </c>
      <c r="J10" s="3649" t="s">
        <v>426</v>
      </c>
      <c r="K10" s="3653">
        <v>23.251797427905998</v>
      </c>
      <c r="L10" s="3637">
        <v>-37.434679334916865</v>
      </c>
      <c r="M10" s="3653">
        <v>0.57407816294987413</v>
      </c>
      <c r="N10" s="3637">
        <v>100.77628793225122</v>
      </c>
      <c r="O10" s="3653">
        <v>201</v>
      </c>
      <c r="P10" s="3654">
        <v>23.212522172683265</v>
      </c>
    </row>
    <row r="11" spans="1:16">
      <c r="A11" s="3655" t="s">
        <v>479</v>
      </c>
      <c r="B11" s="3722">
        <v>99.571600000000004</v>
      </c>
      <c r="C11" s="3722">
        <v>1.7989999999999999</v>
      </c>
      <c r="D11" s="3722">
        <v>5.7610000000000001</v>
      </c>
      <c r="E11" s="3722">
        <v>6.2914000000000003</v>
      </c>
      <c r="F11" s="3722">
        <v>0</v>
      </c>
      <c r="G11" s="3675">
        <v>113.423</v>
      </c>
      <c r="I11" s="3821"/>
      <c r="J11" s="3655" t="s">
        <v>479</v>
      </c>
      <c r="K11" s="3653">
        <v>-13.856455687441596</v>
      </c>
      <c r="L11" s="3637">
        <v>53.106382978723389</v>
      </c>
      <c r="M11" s="3653">
        <v>21.822795517022627</v>
      </c>
      <c r="N11" s="3637">
        <v>9.7783981853079922</v>
      </c>
      <c r="O11" s="3653">
        <v>202</v>
      </c>
      <c r="P11" s="3654">
        <v>-10.847095257932907</v>
      </c>
    </row>
    <row r="12" spans="1:16" ht="16.5" thickBot="1">
      <c r="A12" s="3642" t="s">
        <v>528</v>
      </c>
      <c r="B12" s="3690">
        <v>416.36489999999998</v>
      </c>
      <c r="C12" s="3690">
        <v>6.1210000000000004</v>
      </c>
      <c r="D12" s="3690">
        <v>34.297000000000004</v>
      </c>
      <c r="E12" s="3690">
        <v>29.379000000000001</v>
      </c>
      <c r="F12" s="3690">
        <v>6.7000000000000004E-2</v>
      </c>
      <c r="G12" s="3692">
        <v>486.26589999999999</v>
      </c>
      <c r="I12" s="3821"/>
      <c r="J12" s="3642" t="s">
        <v>528</v>
      </c>
      <c r="K12" s="3646">
        <v>6.1518987341772089</v>
      </c>
      <c r="L12" s="3647">
        <v>-9.8792697290930533</v>
      </c>
      <c r="M12" s="3646">
        <v>4.6150561249390165</v>
      </c>
      <c r="N12" s="3647">
        <v>30.110717449069995</v>
      </c>
      <c r="O12" s="3646">
        <v>24.074074074074076</v>
      </c>
      <c r="P12" s="3648">
        <v>7.0021454741497848</v>
      </c>
    </row>
    <row r="13" spans="1:16">
      <c r="A13" s="3667" t="s">
        <v>526</v>
      </c>
      <c r="B13" s="3668">
        <v>104.22369999999999</v>
      </c>
      <c r="C13" s="3684">
        <v>1.686145</v>
      </c>
      <c r="D13" s="3668">
        <v>6.7704110000000002</v>
      </c>
      <c r="E13" s="3669">
        <v>8.2089999999999996</v>
      </c>
      <c r="F13" s="3668">
        <v>2.48E-3</v>
      </c>
      <c r="G13" s="3670">
        <f>SUM(B13:F13)</f>
        <v>120.89173599999999</v>
      </c>
      <c r="J13" s="3667" t="s">
        <v>526</v>
      </c>
      <c r="K13" s="3671">
        <v>2.8579521118587365</v>
      </c>
      <c r="L13" s="3672">
        <v>-2.4221643518518476</v>
      </c>
      <c r="M13" s="3671">
        <v>-17.019107733790904</v>
      </c>
      <c r="N13" s="3672">
        <v>39.856208259506587</v>
      </c>
      <c r="O13" s="3671">
        <v>-96.184615384615384</v>
      </c>
      <c r="P13" s="3673">
        <v>3.1944986487339975</v>
      </c>
    </row>
    <row r="14" spans="1:16">
      <c r="A14" s="3649" t="s">
        <v>484</v>
      </c>
      <c r="B14" s="3822">
        <v>118.24299999999999</v>
      </c>
      <c r="C14" s="3823">
        <v>2.028</v>
      </c>
      <c r="D14" s="3824">
        <v>5.0019999999999998</v>
      </c>
      <c r="E14" s="3823">
        <v>9.7210000000000001</v>
      </c>
      <c r="F14" s="3824">
        <v>0</v>
      </c>
      <c r="G14" s="3825">
        <f>SUM(B14:F14)</f>
        <v>134.994</v>
      </c>
      <c r="J14" s="3649" t="s">
        <v>484</v>
      </c>
      <c r="K14" s="3653">
        <v>11.631090509143434</v>
      </c>
      <c r="L14" s="3637">
        <v>58.809710258418193</v>
      </c>
      <c r="M14" s="3653">
        <v>-55.604863761427175</v>
      </c>
      <c r="N14" s="3637">
        <v>11.95439364275019</v>
      </c>
      <c r="O14" s="3653">
        <v>-100</v>
      </c>
      <c r="P14" s="3654">
        <v>6.1365369646746188</v>
      </c>
    </row>
    <row r="15" spans="1:16">
      <c r="A15" s="3649" t="s">
        <v>498</v>
      </c>
      <c r="B15" s="3674">
        <v>107.73699999999999</v>
      </c>
      <c r="C15" s="3650">
        <v>1.7869999999999999</v>
      </c>
      <c r="D15" s="3674">
        <v>2.5009999999999999</v>
      </c>
      <c r="E15" s="3650">
        <v>7.7949999999999999</v>
      </c>
      <c r="F15" s="3674">
        <v>0</v>
      </c>
      <c r="G15" s="3675">
        <f>SUM(B15:F15)</f>
        <v>119.82000000000001</v>
      </c>
      <c r="J15" s="3649" t="s">
        <v>498</v>
      </c>
      <c r="K15" s="3653">
        <v>-1.6482187278910061</v>
      </c>
      <c r="L15" s="3637">
        <v>35.687167805618827</v>
      </c>
      <c r="M15" s="3653">
        <v>-72.546652030735459</v>
      </c>
      <c r="N15" s="3637">
        <v>-8.6701816051552498</v>
      </c>
      <c r="O15" s="3653">
        <v>0</v>
      </c>
      <c r="P15" s="3654">
        <v>-6.7581290927555102</v>
      </c>
    </row>
    <row r="16" spans="1:16">
      <c r="A16" s="3655" t="s">
        <v>428</v>
      </c>
      <c r="B16" s="3722">
        <v>115.2975</v>
      </c>
      <c r="C16" s="3678">
        <v>2.238</v>
      </c>
      <c r="D16" s="3722">
        <v>4.1357999999999997</v>
      </c>
      <c r="E16" s="3678">
        <v>6.0419999999999998</v>
      </c>
      <c r="F16" s="3722">
        <v>1E-3</v>
      </c>
      <c r="G16" s="3679">
        <f>SUM(B16:F16)</f>
        <v>127.71430000000001</v>
      </c>
      <c r="J16" s="3649" t="s">
        <v>428</v>
      </c>
      <c r="K16" s="3656">
        <v>15.793559609366525</v>
      </c>
      <c r="L16" s="3657">
        <v>24.402445803224012</v>
      </c>
      <c r="M16" s="3656">
        <v>-28.210380142336405</v>
      </c>
      <c r="N16" s="3637">
        <v>-3.9641415265282802</v>
      </c>
      <c r="O16" s="3653">
        <v>0</v>
      </c>
      <c r="P16" s="3654">
        <v>12.6000017633108</v>
      </c>
    </row>
    <row r="17" spans="1:16" ht="16.5" thickBot="1">
      <c r="A17" s="3642" t="s">
        <v>481</v>
      </c>
      <c r="B17" s="3680">
        <f t="shared" ref="B17:G17" si="0">SUM(B13:B16)</f>
        <v>445.50120000000004</v>
      </c>
      <c r="C17" s="3681">
        <f t="shared" si="0"/>
        <v>7.7391450000000006</v>
      </c>
      <c r="D17" s="3680">
        <f t="shared" si="0"/>
        <v>18.409210999999999</v>
      </c>
      <c r="E17" s="3681">
        <f t="shared" si="0"/>
        <v>31.767000000000003</v>
      </c>
      <c r="F17" s="3680">
        <f t="shared" si="0"/>
        <v>3.48E-3</v>
      </c>
      <c r="G17" s="3682">
        <f t="shared" si="0"/>
        <v>503.42003599999998</v>
      </c>
      <c r="J17" s="3642" t="s">
        <v>481</v>
      </c>
      <c r="K17" s="3646">
        <v>6.9977800722395216</v>
      </c>
      <c r="L17" s="3647">
        <v>26.435958176768494</v>
      </c>
      <c r="M17" s="3646">
        <v>-46.324136221826997</v>
      </c>
      <c r="N17" s="3709">
        <v>8.1282548759317876</v>
      </c>
      <c r="O17" s="3646">
        <v>-94.805970149253739</v>
      </c>
      <c r="P17" s="3648">
        <v>3.5277275252079079</v>
      </c>
    </row>
    <row r="18" spans="1:16" ht="15.75">
      <c r="A18" s="3667" t="s">
        <v>416</v>
      </c>
      <c r="B18" s="3668">
        <v>94.488523000000001</v>
      </c>
      <c r="C18" s="3684">
        <v>1.5468230000000001</v>
      </c>
      <c r="D18" s="3669">
        <v>4.4912660000000004</v>
      </c>
      <c r="E18" s="3668">
        <v>4.5229470000000003</v>
      </c>
      <c r="F18" s="3669">
        <v>1.2012E-2</v>
      </c>
      <c r="G18" s="3670">
        <f>SUM(B18:F18)</f>
        <v>105.061571</v>
      </c>
      <c r="I18" s="3683"/>
      <c r="J18" s="3667" t="s">
        <v>416</v>
      </c>
      <c r="K18" s="3671">
        <v>-9.3406557241778927</v>
      </c>
      <c r="L18" s="3695">
        <v>-8.262753203312883</v>
      </c>
      <c r="M18" s="3671">
        <v>-33.663318223960104</v>
      </c>
      <c r="N18" s="3637">
        <v>-44.902582531368004</v>
      </c>
      <c r="O18" s="3653">
        <v>384.35483870967744</v>
      </c>
      <c r="P18" s="3654">
        <v>-13.094497211951676</v>
      </c>
    </row>
    <row r="19" spans="1:16" ht="15.75">
      <c r="A19" s="3686" t="s">
        <v>211</v>
      </c>
      <c r="B19" s="3674">
        <v>93.367249000000001</v>
      </c>
      <c r="C19" s="3687">
        <v>1.5071429999999999</v>
      </c>
      <c r="D19" s="3650">
        <v>3.4722339999999998</v>
      </c>
      <c r="E19" s="3674">
        <v>5.7088539999999997</v>
      </c>
      <c r="F19" s="3650">
        <v>1.4796E-2</v>
      </c>
      <c r="G19" s="3675">
        <f>SUM(B19:F19)</f>
        <v>104.07027600000001</v>
      </c>
      <c r="I19" s="3683"/>
      <c r="J19" s="3686" t="s">
        <v>211</v>
      </c>
      <c r="K19" s="3653">
        <v>-21.037821266375161</v>
      </c>
      <c r="L19" s="3696">
        <v>-25.683284023668634</v>
      </c>
      <c r="M19" s="3653">
        <v>-30.583086765293885</v>
      </c>
      <c r="N19" s="3637">
        <v>-41.272976031272513</v>
      </c>
      <c r="O19" s="3653">
        <v>0</v>
      </c>
      <c r="P19" s="3654">
        <v>-22.907480332459215</v>
      </c>
    </row>
    <row r="20" spans="1:16" ht="15.75">
      <c r="A20" s="3689" t="s">
        <v>332</v>
      </c>
      <c r="B20" s="3674">
        <v>97.061201999999994</v>
      </c>
      <c r="C20" s="3687">
        <v>1.299706</v>
      </c>
      <c r="D20" s="3650">
        <v>3.031215</v>
      </c>
      <c r="E20" s="3674">
        <v>2.5682309999999999</v>
      </c>
      <c r="F20" s="3650">
        <v>2.5121000000000001E-2</v>
      </c>
      <c r="G20" s="3675">
        <f>SUM(B20:F20)</f>
        <v>103.98547499999999</v>
      </c>
      <c r="I20" s="3683"/>
      <c r="J20" s="3689" t="s">
        <v>332</v>
      </c>
      <c r="K20" s="3653">
        <v>-9.9091287115846853</v>
      </c>
      <c r="L20" s="3696">
        <v>-27.268830442081693</v>
      </c>
      <c r="M20" s="3653">
        <v>21.200119952019207</v>
      </c>
      <c r="N20" s="3637">
        <v>-67.052841565105837</v>
      </c>
      <c r="O20" s="3653">
        <v>0</v>
      </c>
      <c r="P20" s="3654">
        <v>-13.215260390585897</v>
      </c>
    </row>
    <row r="21" spans="1:16" ht="15.75">
      <c r="A21" s="3649" t="s">
        <v>551</v>
      </c>
      <c r="B21" s="3674">
        <v>97.768315000000001</v>
      </c>
      <c r="C21" s="3687">
        <v>1.372493</v>
      </c>
      <c r="D21" s="3650">
        <v>1.38415</v>
      </c>
      <c r="E21" s="3674">
        <v>2.9716450000000001</v>
      </c>
      <c r="F21" s="3650">
        <v>2.2457000000000001E-2</v>
      </c>
      <c r="G21" s="3675">
        <f>SUM(B21:F21)</f>
        <v>103.51906000000001</v>
      </c>
      <c r="I21" s="3683"/>
      <c r="J21" s="3649" t="s">
        <v>551</v>
      </c>
      <c r="K21" s="3653">
        <v>-15.20343892972528</v>
      </c>
      <c r="L21" s="3696">
        <v>-38.673235031277933</v>
      </c>
      <c r="M21" s="3653">
        <v>-66.532472556700043</v>
      </c>
      <c r="N21" s="3637">
        <v>-50.816865276398545</v>
      </c>
      <c r="O21" s="3656">
        <v>2145.7000000000003</v>
      </c>
      <c r="P21" s="3654">
        <v>-18.944816672839295</v>
      </c>
    </row>
    <row r="22" spans="1:16" ht="16.5" thickBot="1">
      <c r="A22" s="3826" t="s">
        <v>606</v>
      </c>
      <c r="B22" s="3827">
        <f t="shared" ref="B22:G22" si="1">SUM(B18:B21)</f>
        <v>382.68528900000001</v>
      </c>
      <c r="C22" s="3828">
        <f t="shared" si="1"/>
        <v>5.7261649999999999</v>
      </c>
      <c r="D22" s="3829">
        <f t="shared" si="1"/>
        <v>12.378864999999999</v>
      </c>
      <c r="E22" s="3827">
        <f t="shared" si="1"/>
        <v>15.771677000000002</v>
      </c>
      <c r="F22" s="3829">
        <f t="shared" si="1"/>
        <v>7.4386000000000008E-2</v>
      </c>
      <c r="G22" s="3830">
        <f t="shared" si="1"/>
        <v>416.63638200000003</v>
      </c>
      <c r="I22" s="3683"/>
      <c r="J22" s="3826" t="s">
        <v>606</v>
      </c>
      <c r="K22" s="3831">
        <v>-14.100054275948082</v>
      </c>
      <c r="L22" s="3832">
        <v>-26.010366778242314</v>
      </c>
      <c r="M22" s="3831">
        <v>-32.757221371410211</v>
      </c>
      <c r="N22" s="3833">
        <v>-50.352009947429721</v>
      </c>
      <c r="O22" s="3831">
        <v>2037.5287356321842</v>
      </c>
      <c r="P22" s="3834">
        <v>-17.238816056975523</v>
      </c>
    </row>
    <row r="23" spans="1:16" ht="15.75">
      <c r="A23" s="3667" t="s">
        <v>603</v>
      </c>
      <c r="B23" s="3669">
        <v>87.238636999999997</v>
      </c>
      <c r="C23" s="3684">
        <v>1.4656260000000001</v>
      </c>
      <c r="D23" s="3669">
        <v>2.487724</v>
      </c>
      <c r="E23" s="3669">
        <v>4.6823030000000001</v>
      </c>
      <c r="F23" s="3669">
        <v>3.2750000000000001E-3</v>
      </c>
      <c r="G23" s="3694">
        <f>SUM(B23:F23)</f>
        <v>95.877565000000004</v>
      </c>
      <c r="I23" s="3683"/>
      <c r="J23" s="3667" t="s">
        <v>603</v>
      </c>
      <c r="K23" s="3671">
        <v>-7.6727688927892359</v>
      </c>
      <c r="L23" s="3695">
        <v>-5.2492754503908969</v>
      </c>
      <c r="M23" s="3695">
        <v>-44.609738100571207</v>
      </c>
      <c r="N23" s="3695">
        <v>3.5232780751134101</v>
      </c>
      <c r="O23" s="3695">
        <v>-72.735597735597736</v>
      </c>
      <c r="P23" s="3685">
        <v>-8.7415464213837026</v>
      </c>
    </row>
    <row r="24" spans="1:16" ht="15.75">
      <c r="A24" s="3649" t="s">
        <v>641</v>
      </c>
      <c r="B24" s="3650">
        <v>109.154704</v>
      </c>
      <c r="C24" s="3835">
        <v>1.174463</v>
      </c>
      <c r="D24" s="3650">
        <v>1.972321</v>
      </c>
      <c r="E24" s="3674">
        <v>5.2488279999999996</v>
      </c>
      <c r="F24" s="3650">
        <v>0.18929000000000001</v>
      </c>
      <c r="G24" s="3652">
        <f>SUM(B24:F24)</f>
        <v>117.73960599999999</v>
      </c>
      <c r="I24" s="3683"/>
      <c r="J24" s="3649" t="s">
        <v>641</v>
      </c>
      <c r="K24" s="3653">
        <v>16.908985933600746</v>
      </c>
      <c r="L24" s="3696">
        <v>-22.073552410089817</v>
      </c>
      <c r="M24" s="3696">
        <v>-43.197347874596005</v>
      </c>
      <c r="N24" s="3696">
        <v>-8.058114640871878</v>
      </c>
      <c r="O24" s="3696">
        <v>1179.3322519599892</v>
      </c>
      <c r="P24" s="3688">
        <v>13.134711010087045</v>
      </c>
    </row>
    <row r="25" spans="1:16" ht="15.75">
      <c r="A25" s="3649" t="s">
        <v>654</v>
      </c>
      <c r="B25" s="3650">
        <v>97.793738000000005</v>
      </c>
      <c r="C25" s="3835">
        <v>1.1576040000000001</v>
      </c>
      <c r="D25" s="3650">
        <v>3.373488</v>
      </c>
      <c r="E25" s="3674">
        <v>8.8732249999999997</v>
      </c>
      <c r="F25" s="3650">
        <v>7.3980000000000001E-3</v>
      </c>
      <c r="G25" s="3675">
        <f>SUM(B25:F25)</f>
        <v>111.20545300000001</v>
      </c>
      <c r="I25" s="3683"/>
      <c r="J25" s="3711" t="s">
        <v>654</v>
      </c>
      <c r="K25" s="3653">
        <v>0.75471556595807954</v>
      </c>
      <c r="L25" s="3696">
        <v>-10.933395706413592</v>
      </c>
      <c r="M25" s="3696">
        <v>11.291610789732843</v>
      </c>
      <c r="N25" s="3696">
        <v>245.49948972658612</v>
      </c>
      <c r="O25" s="3696">
        <v>-70.550535408622267</v>
      </c>
      <c r="P25" s="3688">
        <v>6.9432562576648564</v>
      </c>
    </row>
    <row r="26" spans="1:16" ht="15.75" thickBot="1">
      <c r="A26" s="3649" t="s">
        <v>655</v>
      </c>
      <c r="B26" s="3678">
        <v>105.870977</v>
      </c>
      <c r="C26" s="3735">
        <v>1.5282640000000001</v>
      </c>
      <c r="D26" s="3678">
        <v>3.3481749999999999</v>
      </c>
      <c r="E26" s="3651">
        <v>8.4179680000000001</v>
      </c>
      <c r="F26" s="3678">
        <v>4.8430000000000001E-3</v>
      </c>
      <c r="G26" s="3652">
        <f>SUM(B26:F26)</f>
        <v>119.17022699999998</v>
      </c>
      <c r="J26" s="3649" t="s">
        <v>655</v>
      </c>
      <c r="K26" s="3653">
        <v>8.2876154713313639</v>
      </c>
      <c r="L26" s="3696">
        <v>11.349493221459056</v>
      </c>
      <c r="M26" s="3696">
        <v>141.89394213054945</v>
      </c>
      <c r="N26" s="3696">
        <v>183.27636712999026</v>
      </c>
      <c r="O26" s="3696">
        <v>-78.434341185376496</v>
      </c>
      <c r="P26" s="3688">
        <v>15.119116228451034</v>
      </c>
    </row>
    <row r="27" spans="1:16" ht="16.5" thickBot="1">
      <c r="A27" s="3642" t="s">
        <v>702</v>
      </c>
      <c r="B27" s="3690">
        <f t="shared" ref="B27:G27" si="2">SUM(B23:B26)</f>
        <v>400.05805599999997</v>
      </c>
      <c r="C27" s="3691">
        <f t="shared" si="2"/>
        <v>5.3259570000000007</v>
      </c>
      <c r="D27" s="3643">
        <f t="shared" si="2"/>
        <v>11.181708</v>
      </c>
      <c r="E27" s="3690">
        <f t="shared" si="2"/>
        <v>27.222324</v>
      </c>
      <c r="F27" s="3643">
        <f t="shared" si="2"/>
        <v>0.20480599999999999</v>
      </c>
      <c r="G27" s="3692">
        <f t="shared" si="2"/>
        <v>443.99285099999997</v>
      </c>
      <c r="J27" s="3836" t="s">
        <v>702</v>
      </c>
      <c r="K27" s="3837">
        <v>4.5397007670185019</v>
      </c>
      <c r="L27" s="3838">
        <v>-6.9891105128825188</v>
      </c>
      <c r="M27" s="3837">
        <v>-9.6709754892714273</v>
      </c>
      <c r="N27" s="3839">
        <v>72.602596413811909</v>
      </c>
      <c r="O27" s="3837">
        <v>175.32869088269297</v>
      </c>
      <c r="P27" s="3840">
        <v>6.5660298000571657</v>
      </c>
    </row>
    <row r="28" spans="1:16">
      <c r="A28" s="3697" t="s">
        <v>705</v>
      </c>
      <c r="B28" s="3669">
        <v>96.890054000000006</v>
      </c>
      <c r="C28" s="3684">
        <v>1.6256010000000001</v>
      </c>
      <c r="D28" s="3669">
        <v>8.2050509999999992</v>
      </c>
      <c r="E28" s="3669">
        <v>8.0088880000000007</v>
      </c>
      <c r="F28" s="3669">
        <v>0.19522500000000001</v>
      </c>
      <c r="G28" s="3670">
        <f>SUM(B28:F28)</f>
        <v>114.924819</v>
      </c>
      <c r="J28" s="3667" t="s">
        <v>705</v>
      </c>
      <c r="K28" s="3671">
        <v>11.063236808708979</v>
      </c>
      <c r="L28" s="3671">
        <v>10.915131145326299</v>
      </c>
      <c r="M28" s="3671">
        <v>229.82159596482563</v>
      </c>
      <c r="N28" s="3671">
        <v>71.045914798764642</v>
      </c>
      <c r="O28" s="3671">
        <v>5861.0687022900765</v>
      </c>
      <c r="P28" s="3685">
        <v>19.866226264715834</v>
      </c>
    </row>
    <row r="29" spans="1:16">
      <c r="A29" s="3703" t="s">
        <v>723</v>
      </c>
      <c r="B29" s="3650">
        <v>119.768923</v>
      </c>
      <c r="C29" s="3687">
        <v>2.145267</v>
      </c>
      <c r="D29" s="3650">
        <v>7.6060840000000001</v>
      </c>
      <c r="E29" s="3650">
        <v>4.226108</v>
      </c>
      <c r="F29" s="3650">
        <v>0.40444000000000002</v>
      </c>
      <c r="G29" s="3675">
        <f>SUM(B29:F29)</f>
        <v>134.15082200000001</v>
      </c>
      <c r="J29" s="3699" t="s">
        <v>723</v>
      </c>
      <c r="K29" s="3653">
        <v>9.7240142761048531</v>
      </c>
      <c r="L29" s="3653">
        <v>82.659394123101379</v>
      </c>
      <c r="M29" s="3653">
        <v>285.64128252956795</v>
      </c>
      <c r="N29" s="3653">
        <v>-19.484730686545632</v>
      </c>
      <c r="O29" s="3653">
        <v>113.66157747371756</v>
      </c>
      <c r="P29" s="3688">
        <v>13.938568810906332</v>
      </c>
    </row>
    <row r="30" spans="1:16">
      <c r="A30" s="3703" t="s">
        <v>724</v>
      </c>
      <c r="B30" s="3650">
        <v>97.278154999999998</v>
      </c>
      <c r="C30" s="3687">
        <v>1.9049210000000001</v>
      </c>
      <c r="D30" s="3650">
        <v>6.3239330000000002</v>
      </c>
      <c r="E30" s="3650">
        <v>7.5052130000000004</v>
      </c>
      <c r="F30" s="3650">
        <v>5.4169999999999999E-3</v>
      </c>
      <c r="G30" s="3675">
        <f>SUM(B30:F30)</f>
        <v>113.01763899999999</v>
      </c>
      <c r="J30" s="3699" t="s">
        <v>724</v>
      </c>
      <c r="K30" s="3653">
        <v>-0.52721473843243416</v>
      </c>
      <c r="L30" s="3653">
        <v>64.557223368267557</v>
      </c>
      <c r="M30" s="3653">
        <v>87.45977457160069</v>
      </c>
      <c r="N30" s="3653">
        <v>-15.417303178945645</v>
      </c>
      <c r="O30" s="3653">
        <v>-26.777507434441745</v>
      </c>
      <c r="P30" s="3688">
        <v>1.6295837579115755</v>
      </c>
    </row>
    <row r="31" spans="1:16">
      <c r="A31" s="3649" t="s">
        <v>725</v>
      </c>
      <c r="B31" s="3650">
        <v>85.624874000000005</v>
      </c>
      <c r="C31" s="3687">
        <v>0.81176599999999999</v>
      </c>
      <c r="D31" s="3650">
        <v>9.3442690000000006</v>
      </c>
      <c r="E31" s="3650">
        <v>6.126741</v>
      </c>
      <c r="F31" s="3650">
        <v>0</v>
      </c>
      <c r="G31" s="3675">
        <f>SUM(B31:F31)</f>
        <v>101.90765</v>
      </c>
      <c r="J31" s="3655" t="s">
        <v>725</v>
      </c>
      <c r="K31" s="3656">
        <v>-19.123374104689702</v>
      </c>
      <c r="L31" s="3656">
        <v>-46.883130139818775</v>
      </c>
      <c r="M31" s="3656">
        <v>179.08544206918697</v>
      </c>
      <c r="N31" s="3656">
        <v>-27.218290684877871</v>
      </c>
      <c r="O31" s="3656">
        <v>-100</v>
      </c>
      <c r="P31" s="3700">
        <v>-14.485645814872868</v>
      </c>
    </row>
    <row r="32" spans="1:16" ht="16.5" thickBot="1">
      <c r="A32" s="3826" t="s">
        <v>752</v>
      </c>
      <c r="B32" s="3827">
        <f t="shared" ref="B32:F32" si="3">SUM(B28:B31)</f>
        <v>399.562006</v>
      </c>
      <c r="C32" s="3828">
        <f>SUM(C28:C31)</f>
        <v>6.4875550000000004</v>
      </c>
      <c r="D32" s="3829">
        <f t="shared" si="3"/>
        <v>31.479337000000001</v>
      </c>
      <c r="E32" s="3827">
        <f t="shared" si="3"/>
        <v>25.866949999999999</v>
      </c>
      <c r="F32" s="3829">
        <f t="shared" si="3"/>
        <v>0.60508200000000001</v>
      </c>
      <c r="G32" s="3830">
        <f>SUM(G28:G31)</f>
        <v>464.00092999999998</v>
      </c>
      <c r="J32" s="3841" t="s">
        <v>752</v>
      </c>
      <c r="K32" s="3731">
        <v>-0.12399450343775698</v>
      </c>
      <c r="L32" s="3730">
        <v>21.810127269146179</v>
      </c>
      <c r="M32" s="3731">
        <v>181.52530007043646</v>
      </c>
      <c r="N32" s="3842">
        <v>-4.9789062829462978</v>
      </c>
      <c r="O32" s="3731">
        <v>195.44153979863876</v>
      </c>
      <c r="P32" s="3843">
        <v>4.5063966581750208</v>
      </c>
    </row>
    <row r="33" spans="1:29">
      <c r="A33" s="3697" t="s">
        <v>746</v>
      </c>
      <c r="B33" s="3669">
        <v>81.968874999999997</v>
      </c>
      <c r="C33" s="3684">
        <v>0.60965800000000003</v>
      </c>
      <c r="D33" s="3669">
        <v>2.7277809999999998</v>
      </c>
      <c r="E33" s="3669">
        <v>6.7968339999999996</v>
      </c>
      <c r="F33" s="3669">
        <v>4.1223999999999997E-2</v>
      </c>
      <c r="G33" s="3670">
        <f>SUM(B33:F33)</f>
        <v>92.14437199999999</v>
      </c>
      <c r="H33" s="3821"/>
      <c r="I33" s="3702"/>
      <c r="J33" s="3667" t="s">
        <v>746</v>
      </c>
      <c r="K33" s="3671">
        <v>-15.400114236699679</v>
      </c>
      <c r="L33" s="3671">
        <v>-62.496455157200323</v>
      </c>
      <c r="M33" s="3671">
        <v>-66.754856246475498</v>
      </c>
      <c r="N33" s="3671">
        <v>-15.133861280117799</v>
      </c>
      <c r="O33" s="3671">
        <v>-78.883851965680634</v>
      </c>
      <c r="P33" s="3685">
        <v>-19.822042965323277</v>
      </c>
    </row>
    <row r="34" spans="1:29">
      <c r="A34" s="3703" t="s">
        <v>747</v>
      </c>
      <c r="B34" s="3650">
        <v>89.071956</v>
      </c>
      <c r="C34" s="3687">
        <v>2.0547559999999998</v>
      </c>
      <c r="D34" s="3650">
        <v>5.3194090000000003</v>
      </c>
      <c r="E34" s="3650">
        <v>8.7170670000000001</v>
      </c>
      <c r="F34" s="3650">
        <v>5.6666000000000001E-2</v>
      </c>
      <c r="G34" s="3675">
        <f>SUM(B34:F34)</f>
        <v>105.21985400000001</v>
      </c>
      <c r="H34" s="3821"/>
      <c r="I34" s="3702"/>
      <c r="J34" s="3699" t="s">
        <v>747</v>
      </c>
      <c r="K34" s="3653">
        <v>-25.630160338003535</v>
      </c>
      <c r="L34" s="3653">
        <v>-4.2191018647096286</v>
      </c>
      <c r="M34" s="3653">
        <v>-30.063762114644007</v>
      </c>
      <c r="N34" s="3653">
        <v>106.26701920537761</v>
      </c>
      <c r="O34" s="3653">
        <v>-85.989021857383051</v>
      </c>
      <c r="P34" s="3688">
        <v>-21.566001287714798</v>
      </c>
      <c r="AA34" s="3844"/>
      <c r="AB34" s="3702"/>
      <c r="AC34" s="3845"/>
    </row>
    <row r="35" spans="1:29">
      <c r="A35" s="3703" t="s">
        <v>748</v>
      </c>
      <c r="B35" s="3650">
        <v>80.123317</v>
      </c>
      <c r="C35" s="3687">
        <v>1.486583</v>
      </c>
      <c r="D35" s="3650">
        <v>7.4083410000000001</v>
      </c>
      <c r="E35" s="3650">
        <v>4.9538789999999997</v>
      </c>
      <c r="F35" s="3650">
        <v>0.15575800000000001</v>
      </c>
      <c r="G35" s="3675">
        <f>SUM(B35:F35)</f>
        <v>94.127877999999995</v>
      </c>
      <c r="H35" s="3821"/>
      <c r="I35" s="3702"/>
      <c r="J35" s="3704" t="s">
        <v>748</v>
      </c>
      <c r="K35" s="3653">
        <v>-17.634830759279922</v>
      </c>
      <c r="L35" s="3653">
        <v>-21.960910714932538</v>
      </c>
      <c r="M35" s="3653">
        <v>17.147683253443688</v>
      </c>
      <c r="N35" s="3653">
        <v>-33.994158460259555</v>
      </c>
      <c r="O35" s="3653">
        <v>2775.3553627469082</v>
      </c>
      <c r="P35" s="3688">
        <v>-16.713993644832726</v>
      </c>
      <c r="AA35" s="3845"/>
      <c r="AB35" s="3845"/>
      <c r="AC35" s="3845"/>
    </row>
    <row r="36" spans="1:29">
      <c r="A36" s="3655" t="s">
        <v>749</v>
      </c>
      <c r="B36" s="3678">
        <v>84.935545000000005</v>
      </c>
      <c r="C36" s="3706">
        <v>1.165305</v>
      </c>
      <c r="D36" s="3678">
        <v>10.162203999999999</v>
      </c>
      <c r="E36" s="3678">
        <v>3.5163929999999999</v>
      </c>
      <c r="F36" s="3678">
        <v>0.13445699999999999</v>
      </c>
      <c r="G36" s="3679">
        <f>SUM(B36:F36)</f>
        <v>99.913904000000002</v>
      </c>
      <c r="H36" s="3821"/>
      <c r="I36" s="3844"/>
      <c r="J36" s="3655" t="s">
        <v>749</v>
      </c>
      <c r="K36" s="3656">
        <v>-0.8050569510911032</v>
      </c>
      <c r="L36" s="3656">
        <v>43.551836366637673</v>
      </c>
      <c r="M36" s="3656">
        <v>8.7533331927837139</v>
      </c>
      <c r="N36" s="3656">
        <v>-42.60581604477813</v>
      </c>
      <c r="O36" s="3656" t="s">
        <v>601</v>
      </c>
      <c r="P36" s="3700">
        <v>-1.9564242723681673</v>
      </c>
      <c r="AA36" s="3845"/>
      <c r="AB36" s="3845"/>
      <c r="AC36" s="3845"/>
    </row>
    <row r="37" spans="1:29" s="3847" customFormat="1" ht="16.5" thickBot="1">
      <c r="A37" s="3846" t="s">
        <v>819</v>
      </c>
      <c r="B37" s="3827">
        <f>SUM(B33:B36)</f>
        <v>336.099693</v>
      </c>
      <c r="C37" s="3828">
        <f>SUM(C33:C36)</f>
        <v>5.3163020000000003</v>
      </c>
      <c r="D37" s="3829">
        <f t="shared" ref="D37:F37" si="4">SUM(D33:D36)</f>
        <v>25.617735</v>
      </c>
      <c r="E37" s="3827">
        <f t="shared" si="4"/>
        <v>23.984173000000002</v>
      </c>
      <c r="F37" s="3829">
        <f t="shared" si="4"/>
        <v>0.38810499999999998</v>
      </c>
      <c r="G37" s="3830">
        <f>SUM(G33:G36)</f>
        <v>391.40600799999999</v>
      </c>
      <c r="H37" s="3821"/>
      <c r="I37" s="3845"/>
      <c r="J37" s="3708" t="s">
        <v>819</v>
      </c>
      <c r="K37" s="3646">
        <v>-15.882969863756273</v>
      </c>
      <c r="L37" s="3709">
        <v>-18.05384308880619</v>
      </c>
      <c r="M37" s="3646">
        <v>-18.620474757775241</v>
      </c>
      <c r="N37" s="3647">
        <v>-7.2786973338565133</v>
      </c>
      <c r="O37" s="3646">
        <v>-35.859106699587826</v>
      </c>
      <c r="P37" s="3648">
        <v>-15.645425969297094</v>
      </c>
      <c r="AA37" s="3635"/>
      <c r="AB37" s="3702"/>
      <c r="AC37" s="3848"/>
    </row>
    <row r="38" spans="1:29" s="3847" customFormat="1" ht="15.75">
      <c r="A38" s="3697" t="s">
        <v>809</v>
      </c>
      <c r="B38" s="3669">
        <v>76.724339000000001</v>
      </c>
      <c r="C38" s="3684">
        <v>1.628503</v>
      </c>
      <c r="D38" s="3669">
        <v>10.433913</v>
      </c>
      <c r="E38" s="3669">
        <v>3.5713689999999998</v>
      </c>
      <c r="F38" s="3669">
        <v>0.32774500000000001</v>
      </c>
      <c r="G38" s="3694">
        <f>SUM(B38:F38)</f>
        <v>92.685868999999997</v>
      </c>
      <c r="H38" s="3821"/>
      <c r="I38" s="3845"/>
      <c r="J38" s="3667" t="s">
        <v>809</v>
      </c>
      <c r="K38" s="3671">
        <v>-6.398204196409921</v>
      </c>
      <c r="L38" s="3671">
        <v>167.11746585790723</v>
      </c>
      <c r="M38" s="3671">
        <v>282.50552372056268</v>
      </c>
      <c r="N38" s="3671">
        <v>-47.455403501100655</v>
      </c>
      <c r="O38" s="3671">
        <v>695.03444595381336</v>
      </c>
      <c r="P38" s="3685">
        <v>0.5876615014533968</v>
      </c>
      <c r="AA38" s="3635"/>
      <c r="AB38" s="3702"/>
      <c r="AC38" s="3848"/>
    </row>
    <row r="39" spans="1:29" s="3847" customFormat="1" ht="15.75">
      <c r="A39" s="3703" t="s">
        <v>817</v>
      </c>
      <c r="B39" s="3650">
        <v>86.958326</v>
      </c>
      <c r="C39" s="3687">
        <v>1.6900329999999999</v>
      </c>
      <c r="D39" s="3650">
        <v>5.3208440000000001</v>
      </c>
      <c r="E39" s="3650">
        <v>5.466494</v>
      </c>
      <c r="F39" s="3650">
        <v>0.154921</v>
      </c>
      <c r="G39" s="3652">
        <f>SUM(B39:F39)</f>
        <v>99.590617999999992</v>
      </c>
      <c r="H39" s="3821"/>
      <c r="I39" s="3635"/>
      <c r="J39" s="3710" t="s">
        <v>817</v>
      </c>
      <c r="K39" s="3653">
        <v>-2.3729466545003248</v>
      </c>
      <c r="L39" s="3653">
        <v>-17.750185423476069</v>
      </c>
      <c r="M39" s="3653">
        <v>2.6976681056112284E-2</v>
      </c>
      <c r="N39" s="3653">
        <v>-37.289755831864092</v>
      </c>
      <c r="O39" s="3653">
        <v>173.39321639078105</v>
      </c>
      <c r="P39" s="3688">
        <v>-5.3499751102106785</v>
      </c>
      <c r="AA39" s="3635"/>
      <c r="AB39" s="3702"/>
      <c r="AC39" s="3848"/>
    </row>
    <row r="40" spans="1:29" s="3847" customFormat="1" ht="15.75">
      <c r="A40" s="3703" t="s">
        <v>797</v>
      </c>
      <c r="B40" s="3650">
        <v>81.829217</v>
      </c>
      <c r="C40" s="3687">
        <v>1.2153700000000001</v>
      </c>
      <c r="D40" s="3650">
        <v>12.311175</v>
      </c>
      <c r="E40" s="3650">
        <v>5.5218889999999998</v>
      </c>
      <c r="F40" s="3650">
        <v>0.25662800000000002</v>
      </c>
      <c r="G40" s="3652">
        <f>SUM(B40:F40)</f>
        <v>101.13427900000002</v>
      </c>
      <c r="H40" s="3821"/>
      <c r="I40" s="3635"/>
      <c r="J40" s="3703" t="s">
        <v>797</v>
      </c>
      <c r="K40" s="3653">
        <v>2.1290930828537569</v>
      </c>
      <c r="L40" s="3653">
        <v>-18.244053645171505</v>
      </c>
      <c r="M40" s="3653">
        <v>66.17991801403312</v>
      </c>
      <c r="N40" s="3653">
        <v>11.46596434834197</v>
      </c>
      <c r="O40" s="3653">
        <v>64.760718550572051</v>
      </c>
      <c r="P40" s="3688">
        <v>7.4434919270144633</v>
      </c>
      <c r="AA40" s="3821"/>
      <c r="AB40" s="3702"/>
      <c r="AC40" s="3848"/>
    </row>
    <row r="41" spans="1:29" s="3847" customFormat="1" ht="15.75">
      <c r="A41" s="3703" t="s">
        <v>818</v>
      </c>
      <c r="B41" s="3650">
        <v>88.088369999999998</v>
      </c>
      <c r="C41" s="3687">
        <v>1.0134730000000001</v>
      </c>
      <c r="D41" s="3650">
        <v>9.5366389999999992</v>
      </c>
      <c r="E41" s="3650">
        <v>3.7106669999999999</v>
      </c>
      <c r="F41" s="3650">
        <v>0.12884599999999999</v>
      </c>
      <c r="G41" s="3652">
        <f>SUM(B41:F41)</f>
        <v>102.47799499999999</v>
      </c>
      <c r="H41" s="3821"/>
      <c r="I41" s="3635"/>
      <c r="J41" s="3703" t="s">
        <v>818</v>
      </c>
      <c r="K41" s="3653">
        <v>3.7120206858035658</v>
      </c>
      <c r="L41" s="3653">
        <v>-13.029378574707906</v>
      </c>
      <c r="M41" s="3653">
        <v>-6.1558004543109064</v>
      </c>
      <c r="N41" s="3653">
        <v>5.5248090870389177</v>
      </c>
      <c r="O41" s="3653">
        <v>-4.1730813568650262</v>
      </c>
      <c r="P41" s="3688">
        <v>2.5663004820630277</v>
      </c>
      <c r="AA41" s="3845"/>
      <c r="AB41" s="3845"/>
      <c r="AC41" s="3845"/>
    </row>
    <row r="42" spans="1:29" s="3847" customFormat="1" ht="16.5" thickBot="1">
      <c r="A42" s="3708" t="s">
        <v>863</v>
      </c>
      <c r="B42" s="3690">
        <f>SUM(B38:B41)</f>
        <v>333.60025199999995</v>
      </c>
      <c r="C42" s="3691">
        <f>SUM(C38:C41)</f>
        <v>5.5473790000000003</v>
      </c>
      <c r="D42" s="3643">
        <f t="shared" ref="D42:F42" si="5">SUM(D38:D41)</f>
        <v>37.602571000000005</v>
      </c>
      <c r="E42" s="3690">
        <f t="shared" si="5"/>
        <v>18.270419</v>
      </c>
      <c r="F42" s="3643">
        <f t="shared" si="5"/>
        <v>0.86814000000000013</v>
      </c>
      <c r="G42" s="3692">
        <f>SUM(G38:G41)</f>
        <v>395.88876099999993</v>
      </c>
      <c r="H42" s="3821"/>
      <c r="I42" s="3821"/>
      <c r="J42" s="3708" t="s">
        <v>863</v>
      </c>
      <c r="K42" s="3646">
        <v>-0.74366060191553629</v>
      </c>
      <c r="L42" s="3709">
        <v>4.3465739907176015</v>
      </c>
      <c r="M42" s="3646">
        <v>46.783355359090137</v>
      </c>
      <c r="N42" s="3647">
        <v>-23.82301862148843</v>
      </c>
      <c r="O42" s="3646">
        <v>123.68688885739689</v>
      </c>
      <c r="P42" s="3648">
        <v>1.1452948877575579</v>
      </c>
      <c r="AA42" s="3845"/>
      <c r="AB42" s="3845"/>
      <c r="AC42" s="3845"/>
    </row>
    <row r="43" spans="1:29" s="3847" customFormat="1" ht="15.75">
      <c r="A43" s="3649" t="s">
        <v>866</v>
      </c>
      <c r="B43" s="3674">
        <v>91.574214999999995</v>
      </c>
      <c r="C43" s="3687">
        <v>0.85460000000000003</v>
      </c>
      <c r="D43" s="3650">
        <v>3.9150429999999998</v>
      </c>
      <c r="E43" s="3674">
        <v>6.3519319999999997</v>
      </c>
      <c r="F43" s="3650">
        <v>0.458677</v>
      </c>
      <c r="G43" s="3849">
        <f>SUM(B43:F43)</f>
        <v>103.154467</v>
      </c>
      <c r="H43" s="3821"/>
      <c r="I43" s="3845"/>
      <c r="J43" s="3649" t="s">
        <v>866</v>
      </c>
      <c r="K43" s="3653">
        <v>19.354843839058674</v>
      </c>
      <c r="L43" s="3653">
        <v>-47.522356421818081</v>
      </c>
      <c r="M43" s="3653">
        <v>-62.477710902899041</v>
      </c>
      <c r="N43" s="3653">
        <v>77.857062655805095</v>
      </c>
      <c r="O43" s="3653">
        <v>39.949350867290121</v>
      </c>
      <c r="P43" s="3688">
        <v>11.294707718605949</v>
      </c>
      <c r="AA43" s="3635"/>
      <c r="AB43" s="3702"/>
      <c r="AC43" s="3635"/>
    </row>
    <row r="44" spans="1:29" s="3847" customFormat="1" ht="15.75">
      <c r="A44" s="3649" t="s">
        <v>873</v>
      </c>
      <c r="B44" s="3674">
        <v>84.939794000000006</v>
      </c>
      <c r="C44" s="3687">
        <v>1.9325380000000001</v>
      </c>
      <c r="D44" s="3650">
        <v>4.5155810000000001</v>
      </c>
      <c r="E44" s="3650">
        <v>5.4023669999999999</v>
      </c>
      <c r="F44" s="3650">
        <v>0.136932</v>
      </c>
      <c r="G44" s="3675">
        <f>SUM(B44:F44)</f>
        <v>96.927211999999997</v>
      </c>
      <c r="H44" s="3821"/>
      <c r="I44" s="3845"/>
      <c r="J44" s="3649" t="s">
        <v>873</v>
      </c>
      <c r="K44" s="3653">
        <v>-2.3212636361008094</v>
      </c>
      <c r="L44" s="3653">
        <v>14.34912809394848</v>
      </c>
      <c r="M44" s="3653">
        <v>-15.134121579208113</v>
      </c>
      <c r="N44" s="3653">
        <v>-1.1730919305865939</v>
      </c>
      <c r="O44" s="3653">
        <v>-11.611724685484859</v>
      </c>
      <c r="P44" s="3688">
        <v>-2.674354325223689</v>
      </c>
    </row>
    <row r="45" spans="1:29">
      <c r="A45" s="3703" t="s">
        <v>860</v>
      </c>
      <c r="B45" s="3650">
        <v>87.390005000000002</v>
      </c>
      <c r="C45" s="3687">
        <v>1.447327</v>
      </c>
      <c r="D45" s="3650">
        <v>8.1307080000000003</v>
      </c>
      <c r="E45" s="3650">
        <v>4.2835809999999999</v>
      </c>
      <c r="F45" s="3650">
        <v>0</v>
      </c>
      <c r="G45" s="3675">
        <f>SUM(B45:F45)</f>
        <v>101.251621</v>
      </c>
      <c r="H45" s="3821"/>
      <c r="J45" s="3703" t="s">
        <v>860</v>
      </c>
      <c r="K45" s="3653">
        <v>6.7956021136069182</v>
      </c>
      <c r="L45" s="3653">
        <v>19.085299127014821</v>
      </c>
      <c r="M45" s="3653">
        <v>-33.956685694095</v>
      </c>
      <c r="N45" s="3653">
        <v>-22.425441728365058</v>
      </c>
      <c r="O45" s="3653">
        <v>-100</v>
      </c>
      <c r="P45" s="3688">
        <v>0.11602594210413031</v>
      </c>
    </row>
    <row r="46" spans="1:29" s="3847" customFormat="1" ht="15.75">
      <c r="A46" s="3655" t="s">
        <v>874</v>
      </c>
      <c r="B46" s="3678">
        <v>76.611039000000005</v>
      </c>
      <c r="C46" s="3706">
        <v>1.681929</v>
      </c>
      <c r="D46" s="3678">
        <v>10.318014</v>
      </c>
      <c r="E46" s="3678">
        <v>5.4073349999999998</v>
      </c>
      <c r="F46" s="3678">
        <v>1.7719999999999999E-3</v>
      </c>
      <c r="G46" s="3679">
        <f>SUM(B46:F46)</f>
        <v>94.020089000000013</v>
      </c>
      <c r="H46" s="3821"/>
      <c r="I46" s="3635"/>
      <c r="J46" s="3703" t="s">
        <v>874</v>
      </c>
      <c r="K46" s="3653">
        <v>-13.029337470996452</v>
      </c>
      <c r="L46" s="3653">
        <v>65.956961852955118</v>
      </c>
      <c r="M46" s="3653">
        <v>8.1934002115420412</v>
      </c>
      <c r="N46" s="3653">
        <v>45.724070632045397</v>
      </c>
      <c r="O46" s="3653">
        <v>-98.624714775778841</v>
      </c>
      <c r="P46" s="3688">
        <v>-8.25338747113463</v>
      </c>
    </row>
    <row r="47" spans="1:29" s="3847" customFormat="1" ht="16.5" thickBot="1">
      <c r="A47" s="3708" t="s">
        <v>914</v>
      </c>
      <c r="B47" s="3690">
        <f>SUM(B43:B46)</f>
        <v>340.51505299999997</v>
      </c>
      <c r="C47" s="3691">
        <f>SUM(C43:C46)</f>
        <v>5.9163940000000004</v>
      </c>
      <c r="D47" s="3643">
        <f t="shared" ref="D47:F47" si="6">SUM(D43:D46)</f>
        <v>26.879345999999998</v>
      </c>
      <c r="E47" s="3690">
        <f t="shared" si="6"/>
        <v>21.445215000000001</v>
      </c>
      <c r="F47" s="3643">
        <f t="shared" si="6"/>
        <v>0.59738100000000005</v>
      </c>
      <c r="G47" s="3692">
        <f>SUM(G43:G46)</f>
        <v>395.35338899999999</v>
      </c>
      <c r="H47" s="3821"/>
      <c r="I47" s="3821"/>
      <c r="J47" s="3708" t="s">
        <v>914</v>
      </c>
      <c r="K47" s="3646">
        <v>2.0727805085710997</v>
      </c>
      <c r="L47" s="3709">
        <v>6.6520603694104778</v>
      </c>
      <c r="M47" s="3646">
        <v>-28.517265481660829</v>
      </c>
      <c r="N47" s="3647">
        <v>17.376700556237921</v>
      </c>
      <c r="O47" s="3646">
        <v>-31.18840279217639</v>
      </c>
      <c r="P47" s="3648">
        <v>-0.13523293731492458</v>
      </c>
    </row>
    <row r="48" spans="1:29" s="3847" customFormat="1" ht="15.75">
      <c r="A48" s="3649" t="s">
        <v>912</v>
      </c>
      <c r="B48" s="3674">
        <v>77.618110999999999</v>
      </c>
      <c r="C48" s="3687">
        <v>1.7342420000000001</v>
      </c>
      <c r="D48" s="3650">
        <v>11.934885</v>
      </c>
      <c r="E48" s="3674">
        <v>7.6572100000000001</v>
      </c>
      <c r="F48" s="3650">
        <v>9.2189999999999998E-3</v>
      </c>
      <c r="G48" s="3849">
        <f>SUM(B48:F48)</f>
        <v>98.953666999999996</v>
      </c>
      <c r="H48" s="3821"/>
      <c r="I48" s="3635"/>
      <c r="J48" s="3649" t="s">
        <v>912</v>
      </c>
      <c r="K48" s="3653">
        <v>-16.184847448596742</v>
      </c>
      <c r="L48" s="3653">
        <v>102.93025977065295</v>
      </c>
      <c r="M48" s="3653">
        <v>204.84684331691886</v>
      </c>
      <c r="N48" s="3653">
        <v>20.549306888046033</v>
      </c>
      <c r="O48" s="3653">
        <v>-97.99008888607888</v>
      </c>
      <c r="P48" s="3688">
        <v>-4.91092935413063</v>
      </c>
    </row>
    <row r="49" spans="1:17" s="3847" customFormat="1" ht="15.75">
      <c r="A49" s="3649" t="s">
        <v>916</v>
      </c>
      <c r="B49" s="3674">
        <v>96.966192000000007</v>
      </c>
      <c r="C49" s="3687">
        <v>3.1984110000000001</v>
      </c>
      <c r="D49" s="3650">
        <v>9.5199719999999992</v>
      </c>
      <c r="E49" s="3650">
        <v>9.4009420000000006</v>
      </c>
      <c r="F49" s="3650">
        <v>0</v>
      </c>
      <c r="G49" s="3675">
        <f>SUM(B49:F49)</f>
        <v>119.085517</v>
      </c>
      <c r="H49" s="3821"/>
      <c r="I49" s="3635"/>
      <c r="J49" s="3649" t="s">
        <v>916</v>
      </c>
      <c r="K49" s="3653">
        <v>13.718682906153504</v>
      </c>
      <c r="L49" s="3653">
        <v>65.503136290204907</v>
      </c>
      <c r="M49" s="3653">
        <v>110.82496360933396</v>
      </c>
      <c r="N49" s="3653">
        <v>74.015241837513088</v>
      </c>
      <c r="O49" s="3653">
        <v>-100</v>
      </c>
      <c r="P49" s="3688">
        <v>22.475141449441466</v>
      </c>
    </row>
    <row r="50" spans="1:17" s="3847" customFormat="1" ht="15.75">
      <c r="A50" s="3703" t="s">
        <v>934</v>
      </c>
      <c r="B50" s="3650">
        <v>81.080726999999996</v>
      </c>
      <c r="C50" s="3687">
        <v>3.3538679999999998</v>
      </c>
      <c r="D50" s="3650">
        <v>8.7798619999999996</v>
      </c>
      <c r="E50" s="3650">
        <v>10.034691</v>
      </c>
      <c r="F50" s="3650">
        <v>3.5279999999999999E-3</v>
      </c>
      <c r="G50" s="3675">
        <f>SUM(B50:F50)</f>
        <v>103.25267599999999</v>
      </c>
      <c r="H50" s="3821"/>
      <c r="I50" s="3635"/>
      <c r="J50" s="3703" t="s">
        <v>934</v>
      </c>
      <c r="K50" s="3653">
        <v>-8.2398336056852202</v>
      </c>
      <c r="L50" s="3653">
        <v>131.72842073698615</v>
      </c>
      <c r="M50" s="3653">
        <v>7.9839787629810246</v>
      </c>
      <c r="N50" s="3653">
        <v>134.2593965189406</v>
      </c>
      <c r="O50" s="3653">
        <v>0</v>
      </c>
      <c r="P50" s="3688">
        <v>1.0958264065718026</v>
      </c>
    </row>
    <row r="51" spans="1:17" s="3847" customFormat="1" ht="15.75">
      <c r="A51" s="3655" t="s">
        <v>935</v>
      </c>
      <c r="B51" s="3678">
        <v>87.379067000000006</v>
      </c>
      <c r="C51" s="3706">
        <v>2.5868699999999998</v>
      </c>
      <c r="D51" s="3678">
        <v>10.966053</v>
      </c>
      <c r="E51" s="3678">
        <v>11.17295</v>
      </c>
      <c r="F51" s="3678">
        <v>1.3960000000000001E-3</v>
      </c>
      <c r="G51" s="3679">
        <f>SUM(B51:F51)</f>
        <v>112.10633600000001</v>
      </c>
      <c r="H51" s="3821"/>
      <c r="I51" s="3635"/>
      <c r="J51" s="3703" t="s">
        <v>935</v>
      </c>
      <c r="K51" s="3653">
        <v>15.816899441867633</v>
      </c>
      <c r="L51" s="3653">
        <v>53.803757471332005</v>
      </c>
      <c r="M51" s="3653">
        <v>6.2806563356087679</v>
      </c>
      <c r="N51" s="3653">
        <v>106.62581474977969</v>
      </c>
      <c r="O51" s="3653">
        <v>-21.218961625282162</v>
      </c>
      <c r="P51" s="3688">
        <v>20.671869391657353</v>
      </c>
    </row>
    <row r="52" spans="1:17" s="3847" customFormat="1" ht="16.5" thickBot="1">
      <c r="A52" s="3708" t="s">
        <v>957</v>
      </c>
      <c r="B52" s="3690">
        <f t="shared" ref="B52:G52" si="7">SUM(B48:B51)</f>
        <v>343.04409700000002</v>
      </c>
      <c r="C52" s="3691">
        <f t="shared" si="7"/>
        <v>10.873391</v>
      </c>
      <c r="D52" s="3643">
        <f t="shared" si="7"/>
        <v>41.200772000000001</v>
      </c>
      <c r="E52" s="3690">
        <f t="shared" si="7"/>
        <v>38.265793000000002</v>
      </c>
      <c r="F52" s="3643">
        <f t="shared" si="7"/>
        <v>1.4142999999999999E-2</v>
      </c>
      <c r="G52" s="3692">
        <f t="shared" si="7"/>
        <v>433.39819599999998</v>
      </c>
      <c r="H52" s="3821"/>
      <c r="I52" s="3635"/>
      <c r="J52" s="3708" t="s">
        <v>957</v>
      </c>
      <c r="K52" s="3646">
        <f t="shared" ref="K52:L57" si="8">SUM(B52/B47)*100-100</f>
        <v>0.74271136553838346</v>
      </c>
      <c r="L52" s="3646">
        <f t="shared" ref="L52:P52" si="9">SUM(C52/C47)*100-100</f>
        <v>83.784092134499474</v>
      </c>
      <c r="M52" s="3646">
        <f t="shared" si="9"/>
        <v>53.280410914759614</v>
      </c>
      <c r="N52" s="3646">
        <f t="shared" si="9"/>
        <v>78.435110116639095</v>
      </c>
      <c r="O52" s="3646">
        <f t="shared" si="9"/>
        <v>-97.632499192307762</v>
      </c>
      <c r="P52" s="3646">
        <f t="shared" si="9"/>
        <v>9.622987448325631</v>
      </c>
    </row>
    <row r="53" spans="1:17">
      <c r="A53" s="3649" t="s">
        <v>936</v>
      </c>
      <c r="B53" s="3674">
        <v>78.002858000000003</v>
      </c>
      <c r="C53" s="3684">
        <v>2.28024</v>
      </c>
      <c r="D53" s="3650">
        <v>15.958686999999999</v>
      </c>
      <c r="E53" s="3669">
        <v>12.29294</v>
      </c>
      <c r="F53" s="3650">
        <v>0</v>
      </c>
      <c r="G53" s="3670">
        <f>SUM(B53:F53)</f>
        <v>108.53472500000001</v>
      </c>
      <c r="H53" s="3702"/>
      <c r="I53" s="3641"/>
      <c r="J53" s="3649" t="s">
        <v>936</v>
      </c>
      <c r="K53" s="3653">
        <f t="shared" si="8"/>
        <v>0.49569230047355006</v>
      </c>
      <c r="L53" s="3653">
        <f>SUM(C53/C48)*100-100</f>
        <v>31.483380058838378</v>
      </c>
      <c r="M53" s="3653">
        <f>SUM(D53/D48)*100-100</f>
        <v>33.71462732988212</v>
      </c>
      <c r="N53" s="3653">
        <f>SUM(E53/E48)*100-100</f>
        <v>60.540719139216492</v>
      </c>
      <c r="O53" s="3653">
        <f>SUM(F53/F48)*100-100</f>
        <v>-100</v>
      </c>
      <c r="P53" s="3688">
        <f t="shared" ref="P53" si="10">SUM(G53/G48)*100-100</f>
        <v>9.682367809572952</v>
      </c>
    </row>
    <row r="54" spans="1:17">
      <c r="A54" s="3711" t="s">
        <v>962</v>
      </c>
      <c r="B54" s="3650">
        <v>86.241187999999994</v>
      </c>
      <c r="C54" s="3687">
        <v>2.170401</v>
      </c>
      <c r="D54" s="3650">
        <v>4.107005</v>
      </c>
      <c r="E54" s="3674">
        <v>9.8016079999999999</v>
      </c>
      <c r="F54" s="3650">
        <v>0</v>
      </c>
      <c r="G54" s="3675">
        <f>SUM(B54:F54)</f>
        <v>102.32020199999999</v>
      </c>
      <c r="H54" s="3850"/>
      <c r="I54" s="3641"/>
      <c r="J54" s="3649" t="s">
        <v>962</v>
      </c>
      <c r="K54" s="3653">
        <f t="shared" si="8"/>
        <v>-11.060560158946956</v>
      </c>
      <c r="L54" s="3653">
        <f t="shared" ref="L54:N57" si="11">SUM(C54/C49)*100-100</f>
        <v>-32.141272650700614</v>
      </c>
      <c r="M54" s="3653">
        <f t="shared" si="11"/>
        <v>-56.859064291365556</v>
      </c>
      <c r="N54" s="3653">
        <f t="shared" si="11"/>
        <v>4.261977150800405</v>
      </c>
      <c r="O54" s="3653">
        <v>0</v>
      </c>
      <c r="P54" s="3688">
        <f>SUM(G54/G49)*100-100</f>
        <v>-14.078382848184631</v>
      </c>
    </row>
    <row r="55" spans="1:17" s="3847" customFormat="1" ht="15.75">
      <c r="A55" s="3703" t="s">
        <v>981</v>
      </c>
      <c r="B55" s="3650">
        <v>73.598502999999994</v>
      </c>
      <c r="C55" s="3687">
        <v>1.9701630000000001</v>
      </c>
      <c r="D55" s="3650">
        <v>3.4620000000000002</v>
      </c>
      <c r="E55" s="3650">
        <v>12.133035</v>
      </c>
      <c r="F55" s="3650">
        <v>4.7349999999999996E-3</v>
      </c>
      <c r="G55" s="3675">
        <f>SUM(B55:F55)</f>
        <v>91.168436</v>
      </c>
      <c r="H55" s="3821"/>
      <c r="I55" s="3635"/>
      <c r="J55" s="3703" t="s">
        <v>981</v>
      </c>
      <c r="K55" s="3653">
        <f t="shared" si="8"/>
        <v>-9.228116565851721</v>
      </c>
      <c r="L55" s="3653">
        <f t="shared" si="11"/>
        <v>-41.256990436117334</v>
      </c>
      <c r="M55" s="3653">
        <f t="shared" si="11"/>
        <v>-60.56885632143193</v>
      </c>
      <c r="N55" s="3653">
        <f t="shared" si="11"/>
        <v>20.910898003735227</v>
      </c>
      <c r="O55" s="3653">
        <v>0</v>
      </c>
      <c r="P55" s="3688">
        <f>SUM(G55/G50)*100-100</f>
        <v>-11.703561077680931</v>
      </c>
    </row>
    <row r="56" spans="1:17" s="3847" customFormat="1" ht="15.75">
      <c r="A56" s="3655" t="s">
        <v>1000</v>
      </c>
      <c r="B56" s="3678">
        <v>81.955905999999999</v>
      </c>
      <c r="C56" s="3706">
        <v>2.549785</v>
      </c>
      <c r="D56" s="3678">
        <v>3.4591630000000002</v>
      </c>
      <c r="E56" s="3678">
        <v>9.7998580000000004</v>
      </c>
      <c r="F56" s="3678">
        <v>7.1242E-2</v>
      </c>
      <c r="G56" s="3679">
        <f>SUM(B56:F56)</f>
        <v>97.835954000000001</v>
      </c>
      <c r="H56" s="3821"/>
      <c r="I56" s="3635"/>
      <c r="J56" s="3655" t="s">
        <v>1000</v>
      </c>
      <c r="K56" s="3653">
        <f t="shared" si="8"/>
        <v>-6.2064762032764804</v>
      </c>
      <c r="L56" s="3653">
        <f t="shared" si="8"/>
        <v>-1.4335857619439736</v>
      </c>
      <c r="M56" s="3653">
        <f t="shared" ref="M56" si="12">SUM(D56/D51)*100-100</f>
        <v>-68.455715105516987</v>
      </c>
      <c r="N56" s="3653">
        <f t="shared" si="11"/>
        <v>-12.289431170818816</v>
      </c>
      <c r="O56" s="3653">
        <v>0</v>
      </c>
      <c r="P56" s="3688">
        <f>SUM(G56/G51)*100-100</f>
        <v>-12.729326913333438</v>
      </c>
    </row>
    <row r="57" spans="1:17" s="3847" customFormat="1" ht="16.5" thickBot="1">
      <c r="A57" s="3872" t="s">
        <v>1017</v>
      </c>
      <c r="B57" s="3690">
        <f t="shared" ref="B57:G57" si="13">SUM(B53:B56)</f>
        <v>319.79845499999999</v>
      </c>
      <c r="C57" s="3690">
        <f t="shared" si="13"/>
        <v>8.9705890000000004</v>
      </c>
      <c r="D57" s="3690">
        <f t="shared" si="13"/>
        <v>26.986854999999998</v>
      </c>
      <c r="E57" s="3690">
        <f t="shared" si="13"/>
        <v>44.027440999999996</v>
      </c>
      <c r="F57" s="3690">
        <f t="shared" si="13"/>
        <v>7.5977000000000003E-2</v>
      </c>
      <c r="G57" s="3692">
        <f t="shared" si="13"/>
        <v>399.85931700000003</v>
      </c>
      <c r="H57" s="3821"/>
      <c r="I57" s="3635"/>
      <c r="J57" s="3708" t="s">
        <v>1012</v>
      </c>
      <c r="K57" s="3646">
        <f t="shared" si="8"/>
        <v>-6.776283924803991</v>
      </c>
      <c r="L57" s="3646">
        <f t="shared" ref="L57:M57" si="14">SUM(C57/C52)*100-100</f>
        <v>-17.499619024092851</v>
      </c>
      <c r="M57" s="3646">
        <f t="shared" si="14"/>
        <v>-34.499152103266411</v>
      </c>
      <c r="N57" s="3646">
        <f t="shared" si="11"/>
        <v>15.056915193159568</v>
      </c>
      <c r="O57" s="3646">
        <v>0</v>
      </c>
      <c r="P57" s="3646">
        <f>SUM(G57/G52)*100-100</f>
        <v>-7.7385829727818987</v>
      </c>
    </row>
    <row r="58" spans="1:17" ht="15.75" thickBot="1">
      <c r="A58" s="3649" t="s">
        <v>1009</v>
      </c>
      <c r="B58" s="3674">
        <v>94.205287999999996</v>
      </c>
      <c r="C58" s="3684">
        <v>2.942485</v>
      </c>
      <c r="D58" s="3650">
        <v>5.5352139999999999</v>
      </c>
      <c r="E58" s="3669">
        <v>11.776590000000001</v>
      </c>
      <c r="F58" s="3650">
        <v>0</v>
      </c>
      <c r="G58" s="3670">
        <f>SUM(B58:F58)</f>
        <v>114.459577</v>
      </c>
      <c r="H58" s="3702"/>
      <c r="I58" s="3641"/>
      <c r="J58" s="3686" t="str">
        <f>A58</f>
        <v>1-2017</v>
      </c>
      <c r="K58" s="3653">
        <f t="shared" ref="K58" si="15">SUM(B58/B53)*100-100</f>
        <v>20.771585061665292</v>
      </c>
      <c r="L58" s="3653">
        <f>SUM(C58/C53)*100-100</f>
        <v>29.042776198996592</v>
      </c>
      <c r="M58" s="3653">
        <f>SUM(D58/D53)*100-100</f>
        <v>-65.315354577729352</v>
      </c>
      <c r="N58" s="3653">
        <f>SUM(E58/E53)*100-100</f>
        <v>-4.2003784285939645</v>
      </c>
      <c r="O58" s="3653" t="e">
        <f>SUM(F58/F53)*100-100</f>
        <v>#DIV/0!</v>
      </c>
      <c r="P58" s="3688">
        <f t="shared" ref="P58" si="16">SUM(G58/G53)*100-100</f>
        <v>5.4589459732818</v>
      </c>
    </row>
    <row r="59" spans="1:17">
      <c r="A59" s="3713" t="s">
        <v>389</v>
      </c>
      <c r="B59" s="3714"/>
      <c r="C59" s="3714"/>
      <c r="D59" s="3714"/>
      <c r="E59" s="3714"/>
      <c r="F59" s="3714"/>
      <c r="G59" s="3714"/>
      <c r="H59" s="3851"/>
      <c r="J59" s="3852" t="s">
        <v>389</v>
      </c>
      <c r="K59" s="3672"/>
      <c r="L59" s="3672"/>
      <c r="M59" s="3672"/>
      <c r="N59" s="3672"/>
      <c r="O59" s="3672"/>
      <c r="P59" s="3672"/>
      <c r="Q59" s="3641"/>
    </row>
    <row r="60" spans="1:17">
      <c r="A60" s="3641" t="s">
        <v>600</v>
      </c>
      <c r="B60" s="3641"/>
      <c r="C60" s="3641"/>
      <c r="D60" s="3641"/>
      <c r="E60" s="3641"/>
      <c r="F60" s="3641"/>
      <c r="G60" s="3702"/>
      <c r="H60" s="3853"/>
      <c r="I60" s="3641"/>
      <c r="J60" s="3641"/>
      <c r="K60" s="3641"/>
      <c r="L60" s="3641"/>
      <c r="M60" s="3641"/>
      <c r="N60" s="3641"/>
      <c r="O60" s="3641"/>
      <c r="P60" s="3641"/>
    </row>
    <row r="61" spans="1:17">
      <c r="A61" s="3854"/>
      <c r="B61" s="3854"/>
      <c r="C61" s="3854"/>
      <c r="D61" s="3854"/>
      <c r="E61" s="3854"/>
      <c r="F61" s="3854"/>
      <c r="G61" s="3854"/>
      <c r="H61" s="3641"/>
      <c r="I61" s="3641"/>
      <c r="J61" s="3641"/>
      <c r="K61" s="3641"/>
      <c r="L61" s="3641"/>
      <c r="M61" s="3641"/>
      <c r="P61" s="3641"/>
    </row>
    <row r="62" spans="1:17">
      <c r="A62" s="3636"/>
      <c r="B62" s="3637"/>
      <c r="C62" s="3637"/>
      <c r="D62" s="3637"/>
      <c r="E62" s="3637"/>
      <c r="F62" s="3637"/>
      <c r="G62" s="3637"/>
    </row>
    <row r="63" spans="1:17">
      <c r="A63" s="3636"/>
      <c r="B63" s="3637"/>
      <c r="C63" s="3637"/>
      <c r="D63" s="3637"/>
      <c r="E63" s="3637"/>
      <c r="F63" s="3637"/>
      <c r="G63" s="3637"/>
    </row>
    <row r="64" spans="1:17">
      <c r="F64" s="3641"/>
      <c r="H64" s="3641"/>
      <c r="I64" s="3641"/>
      <c r="J64" s="3641"/>
      <c r="K64" s="3715"/>
      <c r="L64" s="3715"/>
      <c r="M64" s="3715"/>
      <c r="N64" s="3716"/>
      <c r="O64" s="3716"/>
      <c r="P64" s="3716"/>
    </row>
    <row r="65" spans="1:16" ht="15.75">
      <c r="A65" s="3638" t="s">
        <v>899</v>
      </c>
      <c r="B65" s="3637"/>
      <c r="C65" s="3637"/>
      <c r="D65" s="3637"/>
      <c r="E65" s="3637"/>
      <c r="F65" s="3637"/>
      <c r="G65" s="3637"/>
      <c r="H65" s="3641"/>
    </row>
    <row r="66" spans="1:16" ht="15.75" thickBot="1">
      <c r="A66" s="5096" t="s">
        <v>990</v>
      </c>
      <c r="B66" s="5097"/>
      <c r="C66" s="5097"/>
      <c r="D66" s="5097"/>
      <c r="E66" s="5097"/>
      <c r="F66" s="5097"/>
      <c r="J66" s="5096" t="s">
        <v>987</v>
      </c>
      <c r="K66" s="5097"/>
      <c r="L66" s="5097"/>
      <c r="M66" s="5097"/>
      <c r="N66" s="5097"/>
      <c r="O66" s="5097"/>
      <c r="P66" s="3641"/>
    </row>
    <row r="67" spans="1:16" s="3868" customFormat="1" ht="63.75" thickBot="1">
      <c r="A67" s="3810" t="s">
        <v>589</v>
      </c>
      <c r="B67" s="3798" t="s">
        <v>590</v>
      </c>
      <c r="C67" s="3798" t="s">
        <v>591</v>
      </c>
      <c r="D67" s="3798" t="s">
        <v>592</v>
      </c>
      <c r="E67" s="3798" t="s">
        <v>593</v>
      </c>
      <c r="F67" s="3798" t="s">
        <v>156</v>
      </c>
      <c r="J67" s="3810" t="s">
        <v>589</v>
      </c>
      <c r="K67" s="3798" t="s">
        <v>590</v>
      </c>
      <c r="L67" s="3798" t="s">
        <v>591</v>
      </c>
      <c r="M67" s="3798" t="s">
        <v>592</v>
      </c>
      <c r="N67" s="3798" t="s">
        <v>596</v>
      </c>
      <c r="O67" s="3798" t="s">
        <v>588</v>
      </c>
    </row>
    <row r="68" spans="1:16" ht="16.5" thickBot="1">
      <c r="A68" s="3642" t="s">
        <v>597</v>
      </c>
      <c r="B68" s="3643">
        <v>22.173000000000002</v>
      </c>
      <c r="C68" s="3644">
        <v>4.32</v>
      </c>
      <c r="D68" s="3643">
        <v>356.57299999999998</v>
      </c>
      <c r="E68" s="3644">
        <v>13.869</v>
      </c>
      <c r="F68" s="3692">
        <v>396.935</v>
      </c>
      <c r="J68" s="3642"/>
      <c r="K68" s="3646"/>
      <c r="L68" s="3647"/>
      <c r="M68" s="3646"/>
      <c r="N68" s="3647"/>
      <c r="O68" s="3693"/>
    </row>
    <row r="69" spans="1:16" ht="16.5" thickBot="1">
      <c r="A69" s="3642" t="s">
        <v>598</v>
      </c>
      <c r="B69" s="3643">
        <v>22.469000000000001</v>
      </c>
      <c r="C69" s="3644">
        <v>4.5449999999999999</v>
      </c>
      <c r="D69" s="3643">
        <v>393.60599999999999</v>
      </c>
      <c r="E69" s="3644">
        <v>8</v>
      </c>
      <c r="F69" s="3692">
        <v>428.62</v>
      </c>
      <c r="J69" s="3642" t="s">
        <v>598</v>
      </c>
      <c r="K69" s="3646">
        <v>1.3349569295990591</v>
      </c>
      <c r="L69" s="3647">
        <v>5.2083333333333286</v>
      </c>
      <c r="M69" s="3646">
        <v>10.38581160099055</v>
      </c>
      <c r="N69" s="3647">
        <v>-42.317398514673009</v>
      </c>
      <c r="O69" s="3693">
        <v>7.9824152569060374</v>
      </c>
    </row>
    <row r="70" spans="1:16" ht="16.5" thickBot="1">
      <c r="A70" s="3642" t="s">
        <v>599</v>
      </c>
      <c r="B70" s="3643">
        <v>25.725999999999999</v>
      </c>
      <c r="C70" s="3644">
        <v>4.1890000000000001</v>
      </c>
      <c r="D70" s="3643">
        <v>424.5</v>
      </c>
      <c r="E70" s="3644">
        <v>0.318</v>
      </c>
      <c r="F70" s="3692">
        <v>454.73300000000006</v>
      </c>
      <c r="H70" s="3821"/>
      <c r="J70" s="3642" t="s">
        <v>599</v>
      </c>
      <c r="K70" s="3646">
        <v>14.495527170768611</v>
      </c>
      <c r="L70" s="3647">
        <v>-7.832783278327824</v>
      </c>
      <c r="M70" s="3646">
        <v>7.8489657169860294</v>
      </c>
      <c r="N70" s="3647">
        <v>-96.025000000000006</v>
      </c>
      <c r="O70" s="3693">
        <v>6.0923428678083269</v>
      </c>
    </row>
    <row r="71" spans="1:16">
      <c r="A71" s="3649" t="s">
        <v>425</v>
      </c>
      <c r="B71" s="3650">
        <v>5.3087999999999997</v>
      </c>
      <c r="C71" s="3651">
        <v>0.69899999999999995</v>
      </c>
      <c r="D71" s="3650">
        <v>111.06780000000001</v>
      </c>
      <c r="E71" s="3651">
        <v>7.3599999999999999E-2</v>
      </c>
      <c r="F71" s="3675">
        <v>117.14920000000001</v>
      </c>
      <c r="J71" s="3649" t="s">
        <v>425</v>
      </c>
      <c r="K71" s="3653">
        <v>3.1155956806401264E-3</v>
      </c>
      <c r="L71" s="3637">
        <v>26.466380543633775</v>
      </c>
      <c r="M71" s="3653">
        <v>7.6123587273988278</v>
      </c>
      <c r="N71" s="3637">
        <v>-78.260869565217391</v>
      </c>
      <c r="O71" s="3688">
        <v>7.3020088813702415</v>
      </c>
    </row>
    <row r="72" spans="1:16">
      <c r="A72" s="3649" t="s">
        <v>575</v>
      </c>
      <c r="B72" s="3650">
        <v>7.0039999999999996</v>
      </c>
      <c r="C72" s="3651">
        <v>0.83399999999999996</v>
      </c>
      <c r="D72" s="3650">
        <v>119.026</v>
      </c>
      <c r="E72" s="3651">
        <v>0.2868</v>
      </c>
      <c r="F72" s="3675">
        <v>127.15079999999999</v>
      </c>
      <c r="J72" s="3649" t="s">
        <v>575</v>
      </c>
      <c r="K72" s="3653">
        <v>-10.5834290820886</v>
      </c>
      <c r="L72" s="3637">
        <v>-14.549180327868854</v>
      </c>
      <c r="M72" s="3653">
        <v>14.431572369369803</v>
      </c>
      <c r="N72" s="3637">
        <v>1493.3333333333335</v>
      </c>
      <c r="O72" s="3688">
        <v>12.680384963045668</v>
      </c>
    </row>
    <row r="73" spans="1:16">
      <c r="A73" s="3649" t="s">
        <v>426</v>
      </c>
      <c r="B73" s="3650">
        <v>4.0709999999999997</v>
      </c>
      <c r="C73" s="3651">
        <v>0.82599999999999996</v>
      </c>
      <c r="D73" s="3650">
        <v>123.307</v>
      </c>
      <c r="E73" s="3651">
        <v>0.3</v>
      </c>
      <c r="F73" s="3675">
        <v>128.50400000000002</v>
      </c>
      <c r="J73" s="3649" t="s">
        <v>426</v>
      </c>
      <c r="K73" s="3653">
        <v>-32.420318725099605</v>
      </c>
      <c r="L73" s="3637">
        <v>-29.761904761904773</v>
      </c>
      <c r="M73" s="3653">
        <v>25.399924743976968</v>
      </c>
      <c r="N73" s="3637">
        <v>1664.705882352941</v>
      </c>
      <c r="O73" s="3688">
        <v>21.749346268996121</v>
      </c>
    </row>
    <row r="74" spans="1:16">
      <c r="A74" s="3655" t="s">
        <v>479</v>
      </c>
      <c r="B74" s="3718">
        <v>6.1689999999999996</v>
      </c>
      <c r="C74" s="3719">
        <v>0.83199999999999996</v>
      </c>
      <c r="D74" s="3718">
        <v>105.907</v>
      </c>
      <c r="E74" s="3719">
        <v>0.51380000000000003</v>
      </c>
      <c r="F74" s="3679">
        <v>113.4218</v>
      </c>
      <c r="G74" s="3651" t="s">
        <v>99</v>
      </c>
      <c r="H74" s="3821"/>
      <c r="J74" s="3655" t="s">
        <v>479</v>
      </c>
      <c r="K74" s="3656">
        <v>-0.8199356913183351</v>
      </c>
      <c r="L74" s="3657">
        <v>-37.817638266068762</v>
      </c>
      <c r="M74" s="3656">
        <v>-11.582805286314198</v>
      </c>
      <c r="N74" s="3657">
        <v>116.7932489451477</v>
      </c>
      <c r="O74" s="3700">
        <v>-11.094720010033228</v>
      </c>
    </row>
    <row r="75" spans="1:16" ht="16.5" thickBot="1">
      <c r="A75" s="3663" t="s">
        <v>528</v>
      </c>
      <c r="B75" s="3681">
        <v>22.552800000000001</v>
      </c>
      <c r="C75" s="3720">
        <v>3.1909999999999998</v>
      </c>
      <c r="D75" s="3681">
        <v>459.30779999999999</v>
      </c>
      <c r="E75" s="3720">
        <v>1.1741999999999999</v>
      </c>
      <c r="F75" s="3682">
        <v>486.22580000000005</v>
      </c>
      <c r="G75" s="3651"/>
      <c r="H75" s="3855"/>
      <c r="I75" s="3855" t="s">
        <v>99</v>
      </c>
      <c r="J75" s="3663" t="s">
        <v>528</v>
      </c>
      <c r="K75" s="3664">
        <v>-12.334603125242936</v>
      </c>
      <c r="L75" s="3665">
        <v>-23.824301742659344</v>
      </c>
      <c r="M75" s="3664">
        <v>8.1997173144876285</v>
      </c>
      <c r="N75" s="3665">
        <v>269.24528301886789</v>
      </c>
      <c r="O75" s="3721">
        <v>6.9255585145568972</v>
      </c>
    </row>
    <row r="76" spans="1:16">
      <c r="A76" s="3667" t="s">
        <v>526</v>
      </c>
      <c r="B76" s="3668">
        <v>7.2220000000000004</v>
      </c>
      <c r="C76" s="3668">
        <v>0.78739999999999999</v>
      </c>
      <c r="D76" s="3669">
        <v>112.7595</v>
      </c>
      <c r="E76" s="3668">
        <v>0.1231</v>
      </c>
      <c r="F76" s="3670">
        <v>120.892</v>
      </c>
      <c r="G76" s="3651"/>
      <c r="H76" s="3855"/>
      <c r="I76" s="3855"/>
      <c r="J76" s="3667" t="s">
        <v>526</v>
      </c>
      <c r="K76" s="3695">
        <v>36.038276069921636</v>
      </c>
      <c r="L76" s="3695">
        <v>12.646638054363393</v>
      </c>
      <c r="M76" s="3671">
        <v>1.5231237136235762</v>
      </c>
      <c r="N76" s="3695">
        <v>67.255434782608688</v>
      </c>
      <c r="O76" s="3685">
        <v>3.1949001785756934</v>
      </c>
    </row>
    <row r="77" spans="1:16">
      <c r="A77" s="3649" t="s">
        <v>484</v>
      </c>
      <c r="B77" s="3674">
        <v>7.3559999999999999</v>
      </c>
      <c r="C77" s="3674">
        <v>1.026</v>
      </c>
      <c r="D77" s="3650">
        <v>126.096</v>
      </c>
      <c r="E77" s="3674">
        <v>0.51429999999999998</v>
      </c>
      <c r="F77" s="3675">
        <v>134.9923</v>
      </c>
      <c r="G77" s="3651"/>
      <c r="H77" s="3855"/>
      <c r="I77" s="3855"/>
      <c r="J77" s="3649" t="s">
        <v>484</v>
      </c>
      <c r="K77" s="3696">
        <v>5.0256996002284495</v>
      </c>
      <c r="L77" s="3696">
        <v>23.021582733812963</v>
      </c>
      <c r="M77" s="3653">
        <v>5.9398786819686507</v>
      </c>
      <c r="N77" s="3696">
        <v>79.32357043235703</v>
      </c>
      <c r="O77" s="3688">
        <v>6.1670866404301137</v>
      </c>
    </row>
    <row r="78" spans="1:16">
      <c r="A78" s="3649" t="s">
        <v>498</v>
      </c>
      <c r="B78" s="3674">
        <v>4.5039999999999996</v>
      </c>
      <c r="C78" s="3674">
        <v>1.28</v>
      </c>
      <c r="D78" s="3650">
        <v>113.568</v>
      </c>
      <c r="E78" s="3674">
        <v>0.46600000000000003</v>
      </c>
      <c r="F78" s="3675">
        <v>119.818</v>
      </c>
      <c r="G78" s="3651"/>
      <c r="H78" s="3855"/>
      <c r="I78" s="3855"/>
      <c r="J78" s="3649" t="s">
        <v>498</v>
      </c>
      <c r="K78" s="3696">
        <v>10.636207320068777</v>
      </c>
      <c r="L78" s="3696">
        <v>54.963680387409227</v>
      </c>
      <c r="M78" s="3653">
        <v>-7.898172853122702</v>
      </c>
      <c r="N78" s="3696">
        <v>55.333333333333343</v>
      </c>
      <c r="O78" s="3688">
        <v>-6.7593226669987132</v>
      </c>
    </row>
    <row r="79" spans="1:16">
      <c r="A79" s="3655" t="s">
        <v>428</v>
      </c>
      <c r="B79" s="3722">
        <v>4.242</v>
      </c>
      <c r="C79" s="3722">
        <v>1.0840000000000001</v>
      </c>
      <c r="D79" s="3718">
        <v>122.18300000000001</v>
      </c>
      <c r="E79" s="3722">
        <v>0.20380000000000001</v>
      </c>
      <c r="F79" s="3679">
        <v>127.71280000000002</v>
      </c>
      <c r="G79" s="3651"/>
      <c r="H79" s="3855"/>
      <c r="I79" s="3855"/>
      <c r="J79" s="3655" t="s">
        <v>428</v>
      </c>
      <c r="K79" s="3723">
        <v>-31.236829307829467</v>
      </c>
      <c r="L79" s="3723">
        <v>30.288461538461576</v>
      </c>
      <c r="M79" s="3656">
        <v>15.368200402239722</v>
      </c>
      <c r="N79" s="3723">
        <v>-60.33476060724017</v>
      </c>
      <c r="O79" s="3700">
        <v>12.59987057161851</v>
      </c>
    </row>
    <row r="80" spans="1:16" ht="16.5" thickBot="1">
      <c r="A80" s="3642" t="s">
        <v>481</v>
      </c>
      <c r="B80" s="3690">
        <v>23.324000000000002</v>
      </c>
      <c r="C80" s="3690">
        <v>4.1774000000000004</v>
      </c>
      <c r="D80" s="3690">
        <v>474.60649999999998</v>
      </c>
      <c r="E80" s="3690">
        <v>1.3071999999999999</v>
      </c>
      <c r="F80" s="3692">
        <v>503.4151</v>
      </c>
      <c r="G80" s="3651"/>
      <c r="H80" s="3683"/>
      <c r="I80" s="3683"/>
      <c r="J80" s="3663" t="s">
        <v>481</v>
      </c>
      <c r="K80" s="3701">
        <v>3.4195310560107828</v>
      </c>
      <c r="L80" s="3701">
        <v>30.91193983077406</v>
      </c>
      <c r="M80" s="3701">
        <v>3.3308165025719205</v>
      </c>
      <c r="N80" s="3701">
        <v>11.326860841423951</v>
      </c>
      <c r="O80" s="3721">
        <v>3.5352504947289844</v>
      </c>
    </row>
    <row r="81" spans="1:15" ht="15.75">
      <c r="A81" s="3667" t="s">
        <v>416</v>
      </c>
      <c r="B81" s="3668">
        <v>3.6388769999999999</v>
      </c>
      <c r="C81" s="3684">
        <v>0.38435900000000001</v>
      </c>
      <c r="D81" s="3669">
        <v>100.92188299999999</v>
      </c>
      <c r="E81" s="3668">
        <v>0.116452</v>
      </c>
      <c r="F81" s="3670">
        <f>SUM(B81:E81)</f>
        <v>105.06157099999999</v>
      </c>
      <c r="G81" s="3651"/>
      <c r="H81" s="3683"/>
      <c r="I81" s="3683"/>
      <c r="J81" s="3667" t="s">
        <v>416</v>
      </c>
      <c r="K81" s="3695">
        <v>-49.613998892273614</v>
      </c>
      <c r="L81" s="3671">
        <v>-51.186309372618744</v>
      </c>
      <c r="M81" s="3671">
        <v>-10.498110580483242</v>
      </c>
      <c r="N81" s="3695">
        <v>-5.4004874086108856</v>
      </c>
      <c r="O81" s="3685">
        <v>-13.094686993349441</v>
      </c>
    </row>
    <row r="82" spans="1:15" ht="15.75">
      <c r="A82" s="3686" t="s">
        <v>211</v>
      </c>
      <c r="B82" s="3674">
        <v>4.4943080000000002</v>
      </c>
      <c r="C82" s="3687">
        <v>0.828129</v>
      </c>
      <c r="D82" s="3650">
        <v>98.558788000000007</v>
      </c>
      <c r="E82" s="3674">
        <v>0.189051</v>
      </c>
      <c r="F82" s="3675">
        <f>SUM(B82:E82)</f>
        <v>104.07027600000001</v>
      </c>
      <c r="G82" s="3651"/>
      <c r="H82" s="3683"/>
      <c r="I82" s="3683"/>
      <c r="J82" s="3686" t="s">
        <v>211</v>
      </c>
      <c r="K82" s="3696">
        <v>-38.902827623708532</v>
      </c>
      <c r="L82" s="3653">
        <v>-19.28567251461989</v>
      </c>
      <c r="M82" s="3653">
        <v>-21.838291460474551</v>
      </c>
      <c r="N82" s="3696">
        <v>-63.241104413766287</v>
      </c>
      <c r="O82" s="3688">
        <v>-22.906509482392693</v>
      </c>
    </row>
    <row r="83" spans="1:15" ht="15.75">
      <c r="A83" s="3856" t="s">
        <v>332</v>
      </c>
      <c r="B83" s="3674">
        <v>3.5202209999999998</v>
      </c>
      <c r="C83" s="3687">
        <v>0.89153000000000004</v>
      </c>
      <c r="D83" s="3650">
        <v>99.038454999999999</v>
      </c>
      <c r="E83" s="3674">
        <v>0.53526899999999999</v>
      </c>
      <c r="F83" s="3675">
        <f>SUM(B83:E83)</f>
        <v>103.98547499999999</v>
      </c>
      <c r="G83" s="3651"/>
      <c r="H83" s="3683"/>
      <c r="I83" s="3683"/>
      <c r="J83" s="3686" t="s">
        <v>332</v>
      </c>
      <c r="K83" s="3696">
        <v>-21.842340142095907</v>
      </c>
      <c r="L83" s="3653">
        <v>-30.349218749999991</v>
      </c>
      <c r="M83" s="3653">
        <v>-12.793696287686672</v>
      </c>
      <c r="N83" s="3696">
        <v>14.864592274678117</v>
      </c>
      <c r="O83" s="3688">
        <v>-13.213811781201485</v>
      </c>
    </row>
    <row r="84" spans="1:15" ht="15.75">
      <c r="A84" s="3655" t="s">
        <v>551</v>
      </c>
      <c r="B84" s="3722">
        <v>4.5566199999999997</v>
      </c>
      <c r="C84" s="3725">
        <v>1.2636890000000001</v>
      </c>
      <c r="D84" s="3718">
        <v>97.503888000000003</v>
      </c>
      <c r="E84" s="3722">
        <v>0.19486300000000001</v>
      </c>
      <c r="F84" s="3679">
        <f>SUM(B84:E84)</f>
        <v>103.51906</v>
      </c>
      <c r="G84" s="3651"/>
      <c r="H84" s="3683"/>
      <c r="I84" s="3683"/>
      <c r="J84" s="3724" t="s">
        <v>551</v>
      </c>
      <c r="K84" s="3723">
        <v>7.4167845355964062</v>
      </c>
      <c r="L84" s="3656">
        <v>16.576476014760161</v>
      </c>
      <c r="M84" s="3656">
        <v>-20.198482603962901</v>
      </c>
      <c r="N84" s="3723">
        <v>-4.3851815505397411</v>
      </c>
      <c r="O84" s="3700">
        <v>-18.943864671356366</v>
      </c>
    </row>
    <row r="85" spans="1:15" ht="16.5" thickBot="1">
      <c r="A85" s="3841" t="s">
        <v>606</v>
      </c>
      <c r="B85" s="3827">
        <f>SUM(B81:B84)</f>
        <v>16.210025999999999</v>
      </c>
      <c r="C85" s="3829">
        <f>SUM(C81:C84)</f>
        <v>3.3677070000000002</v>
      </c>
      <c r="D85" s="3727">
        <f>SUM(D81:D84)</f>
        <v>396.02301400000005</v>
      </c>
      <c r="E85" s="3727">
        <f>SUM(E81:E84)</f>
        <v>1.0356350000000001</v>
      </c>
      <c r="F85" s="3830">
        <f>SUM(F81:F84)</f>
        <v>416.63638200000003</v>
      </c>
      <c r="G85" s="3651"/>
      <c r="H85" s="3683"/>
      <c r="I85" s="3683"/>
      <c r="J85" s="3726" t="s">
        <v>606</v>
      </c>
      <c r="K85" s="3730">
        <v>-30.500660264105647</v>
      </c>
      <c r="L85" s="3731">
        <v>-19.382702159237809</v>
      </c>
      <c r="M85" s="3730">
        <v>-16.557608460903921</v>
      </c>
      <c r="N85" s="3730">
        <v>-20.774556303549559</v>
      </c>
      <c r="O85" s="3732">
        <v>-17.238004581110104</v>
      </c>
    </row>
    <row r="86" spans="1:15" ht="15.75">
      <c r="A86" s="3738" t="s">
        <v>603</v>
      </c>
      <c r="B86" s="3669">
        <v>4.3335819999999998</v>
      </c>
      <c r="C86" s="3734">
        <v>0.89040799999999998</v>
      </c>
      <c r="D86" s="3669">
        <v>90.533451999999997</v>
      </c>
      <c r="E86" s="3734">
        <v>0.12012299999999999</v>
      </c>
      <c r="F86" s="3685">
        <f>SUM(B86:E86)</f>
        <v>95.877565000000004</v>
      </c>
      <c r="G86" s="3651"/>
      <c r="H86" s="3683"/>
      <c r="I86" s="3683"/>
      <c r="J86" s="3733" t="s">
        <v>603</v>
      </c>
      <c r="K86" s="3671">
        <v>19.091192145268991</v>
      </c>
      <c r="L86" s="3672">
        <v>131.66050489256139</v>
      </c>
      <c r="M86" s="3671">
        <v>-10.293536635657105</v>
      </c>
      <c r="N86" s="3672">
        <v>3.1523717926699391</v>
      </c>
      <c r="O86" s="3685">
        <v>-8.7415464213836884</v>
      </c>
    </row>
    <row r="87" spans="1:15" ht="15.75">
      <c r="A87" s="3740" t="s">
        <v>641</v>
      </c>
      <c r="B87" s="3650">
        <v>5.4183770000000004</v>
      </c>
      <c r="C87" s="3651">
        <v>0.70446200000000003</v>
      </c>
      <c r="D87" s="3650">
        <v>111.257817</v>
      </c>
      <c r="E87" s="3651">
        <v>0.35894999999999999</v>
      </c>
      <c r="F87" s="3688">
        <f>SUM(B87:E87)</f>
        <v>117.73960599999999</v>
      </c>
      <c r="G87" s="3651"/>
      <c r="H87" s="3683"/>
      <c r="I87" s="3683"/>
      <c r="J87" s="3686" t="s">
        <v>641</v>
      </c>
      <c r="K87" s="3653">
        <v>20.560873887592933</v>
      </c>
      <c r="L87" s="3637">
        <v>-14.933301454242027</v>
      </c>
      <c r="M87" s="3653">
        <v>12.884725205833504</v>
      </c>
      <c r="N87" s="3637">
        <v>89.869400320548408</v>
      </c>
      <c r="O87" s="3688">
        <v>13.134711010087045</v>
      </c>
    </row>
    <row r="88" spans="1:15">
      <c r="A88" s="3649" t="s">
        <v>654</v>
      </c>
      <c r="B88" s="3650">
        <v>4.7837519999999998</v>
      </c>
      <c r="C88" s="3735">
        <v>0.67663200000000001</v>
      </c>
      <c r="D88" s="3650">
        <v>105.196748</v>
      </c>
      <c r="E88" s="3651">
        <v>0.54832099999999995</v>
      </c>
      <c r="F88" s="3688">
        <f>SUM(B88:E88)</f>
        <v>111.20545300000001</v>
      </c>
      <c r="G88" s="3651"/>
      <c r="H88" s="3821"/>
      <c r="J88" s="3686" t="s">
        <v>654</v>
      </c>
      <c r="K88" s="3653">
        <v>35.893513503839671</v>
      </c>
      <c r="L88" s="3637">
        <v>-24.104404787275811</v>
      </c>
      <c r="M88" s="3653">
        <v>6.2180826629413701</v>
      </c>
      <c r="N88" s="3637">
        <v>2.4384001315226556</v>
      </c>
      <c r="O88" s="3688">
        <v>6.9432562576648564</v>
      </c>
    </row>
    <row r="89" spans="1:15">
      <c r="A89" s="3649" t="s">
        <v>655</v>
      </c>
      <c r="B89" s="3650">
        <v>5.8968210000000001</v>
      </c>
      <c r="C89" s="3735">
        <v>0.73259799999999997</v>
      </c>
      <c r="D89" s="3718">
        <v>111.883263</v>
      </c>
      <c r="E89" s="3741">
        <v>0.65754500000000005</v>
      </c>
      <c r="F89" s="3688">
        <f>SUM(B89:E89)</f>
        <v>119.170227</v>
      </c>
      <c r="G89" s="3651"/>
      <c r="H89" s="3821"/>
      <c r="J89" s="3655" t="s">
        <v>655</v>
      </c>
      <c r="K89" s="3656">
        <v>29.412173935943741</v>
      </c>
      <c r="L89" s="3657">
        <v>-42.027033550185223</v>
      </c>
      <c r="M89" s="3656">
        <v>14.747488838598926</v>
      </c>
      <c r="N89" s="3657">
        <v>237.43963707835763</v>
      </c>
      <c r="O89" s="3700">
        <v>15.119116228451077</v>
      </c>
    </row>
    <row r="90" spans="1:15" ht="16.5" thickBot="1">
      <c r="A90" s="3642" t="s">
        <v>702</v>
      </c>
      <c r="B90" s="3690">
        <f>SUM(B86:B89)</f>
        <v>20.432531999999998</v>
      </c>
      <c r="C90" s="3643">
        <f>SUM(C86:C89)</f>
        <v>3.0040999999999998</v>
      </c>
      <c r="D90" s="3680">
        <f>SUM(D86:D89)</f>
        <v>418.87128000000001</v>
      </c>
      <c r="E90" s="3680">
        <f>SUM(E86:E89)</f>
        <v>1.684939</v>
      </c>
      <c r="F90" s="3692">
        <f>SUM(F86:F89)</f>
        <v>443.99285100000003</v>
      </c>
      <c r="G90" s="3651"/>
      <c r="J90" s="3663" t="s">
        <v>702</v>
      </c>
      <c r="K90" s="3701">
        <v>26.048730581925028</v>
      </c>
      <c r="L90" s="3664">
        <v>-10.796871580573978</v>
      </c>
      <c r="M90" s="3701">
        <v>5.7694288443549908</v>
      </c>
      <c r="N90" s="3701">
        <v>62.696220193407896</v>
      </c>
      <c r="O90" s="3721">
        <v>6.5660298000571657</v>
      </c>
    </row>
    <row r="91" spans="1:15">
      <c r="A91" s="3738" t="s">
        <v>705</v>
      </c>
      <c r="B91" s="3668">
        <v>6.3966589999999997</v>
      </c>
      <c r="C91" s="3669">
        <v>0.55188700000000002</v>
      </c>
      <c r="D91" s="3668">
        <v>107.717114</v>
      </c>
      <c r="E91" s="3668">
        <v>0.25915899999999997</v>
      </c>
      <c r="F91" s="3685">
        <f>SUM(B91:E91)</f>
        <v>114.92481899999999</v>
      </c>
      <c r="G91" s="3651"/>
      <c r="J91" s="3738" t="s">
        <v>705</v>
      </c>
      <c r="K91" s="3695">
        <v>47.606737336457456</v>
      </c>
      <c r="L91" s="3671">
        <v>-38.018638646553036</v>
      </c>
      <c r="M91" s="3695">
        <v>18.98045597554372</v>
      </c>
      <c r="N91" s="3695">
        <v>115.74469502093686</v>
      </c>
      <c r="O91" s="3685">
        <v>19.86622626471582</v>
      </c>
    </row>
    <row r="92" spans="1:15">
      <c r="A92" s="3739" t="s">
        <v>723</v>
      </c>
      <c r="B92" s="3674">
        <v>6.1986230000000004</v>
      </c>
      <c r="C92" s="3650">
        <v>0.94860500000000003</v>
      </c>
      <c r="D92" s="3674">
        <v>126.277005</v>
      </c>
      <c r="E92" s="3674">
        <v>0.72658900000000004</v>
      </c>
      <c r="F92" s="3688">
        <f>SUM(B92:E92)</f>
        <v>134.15082200000001</v>
      </c>
      <c r="G92" s="3651"/>
      <c r="J92" s="3739" t="s">
        <v>723</v>
      </c>
      <c r="K92" s="3696">
        <v>14.399994684755228</v>
      </c>
      <c r="L92" s="3696">
        <v>34.656659975981654</v>
      </c>
      <c r="M92" s="3696">
        <v>13.499445167075308</v>
      </c>
      <c r="N92" s="3653">
        <v>102.42067140270231</v>
      </c>
      <c r="O92" s="3688">
        <v>13.938568810906332</v>
      </c>
    </row>
    <row r="93" spans="1:15">
      <c r="A93" s="3740" t="s">
        <v>724</v>
      </c>
      <c r="B93" s="3674">
        <v>4.137276</v>
      </c>
      <c r="C93" s="3650">
        <v>1.1807799999999999</v>
      </c>
      <c r="D93" s="3674">
        <v>106.85602900000001</v>
      </c>
      <c r="E93" s="3674">
        <v>0.84355400000000003</v>
      </c>
      <c r="F93" s="3688">
        <f>SUM(B93:E93)</f>
        <v>113.017639</v>
      </c>
      <c r="G93" s="3651"/>
      <c r="J93" s="3740" t="s">
        <v>724</v>
      </c>
      <c r="K93" s="3696">
        <v>-13.513994872643892</v>
      </c>
      <c r="L93" s="3696">
        <v>74.508447723430152</v>
      </c>
      <c r="M93" s="3696">
        <v>1.5773120667190312</v>
      </c>
      <c r="N93" s="3653">
        <v>53.843095558988267</v>
      </c>
      <c r="O93" s="3688">
        <v>1.6295837579115755</v>
      </c>
    </row>
    <row r="94" spans="1:15" s="3752" customFormat="1">
      <c r="A94" s="3686" t="s">
        <v>725</v>
      </c>
      <c r="B94" s="3755">
        <v>5.7780149999999999</v>
      </c>
      <c r="C94" s="3857">
        <v>0.97226199999999996</v>
      </c>
      <c r="D94" s="3778">
        <v>94.068068999999994</v>
      </c>
      <c r="E94" s="3858">
        <v>1.0893040000000001</v>
      </c>
      <c r="F94" s="3759">
        <f>SUM(B94:E94)</f>
        <v>101.90764999999999</v>
      </c>
      <c r="G94" s="3747"/>
      <c r="J94" s="3649" t="s">
        <v>725</v>
      </c>
      <c r="K94" s="3653">
        <v>-2.0147465897302936</v>
      </c>
      <c r="L94" s="3637">
        <v>32.714258024182413</v>
      </c>
      <c r="M94" s="3656">
        <v>-15.923019692409227</v>
      </c>
      <c r="N94" s="3742">
        <v>65.662274064892898</v>
      </c>
      <c r="O94" s="3688">
        <v>-14.485645814872882</v>
      </c>
    </row>
    <row r="95" spans="1:15" s="3752" customFormat="1" ht="16.5" thickBot="1">
      <c r="A95" s="3859" t="s">
        <v>752</v>
      </c>
      <c r="B95" s="3767">
        <f>SUM(B91:B94)</f>
        <v>22.510573000000001</v>
      </c>
      <c r="C95" s="3768">
        <f>SUM(C91:C94)</f>
        <v>3.6535339999999996</v>
      </c>
      <c r="D95" s="3767">
        <f>SUM(D91:D94)</f>
        <v>434.91821699999997</v>
      </c>
      <c r="E95" s="3767">
        <f>SUM(E91:E94)</f>
        <v>2.9186060000000005</v>
      </c>
      <c r="F95" s="3770">
        <f>SUM(F91:F94)</f>
        <v>464.00092999999998</v>
      </c>
      <c r="G95" s="3747"/>
      <c r="H95" s="3748"/>
      <c r="J95" s="3642" t="s">
        <v>752</v>
      </c>
      <c r="K95" s="3709">
        <v>10.170256921658066</v>
      </c>
      <c r="L95" s="3646">
        <v>21.618255051429713</v>
      </c>
      <c r="M95" s="3701">
        <v>3.8309948106253415</v>
      </c>
      <c r="N95" s="3701">
        <v>73.217309350664948</v>
      </c>
      <c r="O95" s="3693">
        <v>4.5063966581750066</v>
      </c>
    </row>
    <row r="96" spans="1:15" s="3752" customFormat="1">
      <c r="A96" s="3743" t="s">
        <v>746</v>
      </c>
      <c r="B96" s="3744">
        <v>5.0644470000000004</v>
      </c>
      <c r="C96" s="3745">
        <v>0.73702800000000002</v>
      </c>
      <c r="D96" s="3744">
        <v>85.627491000000006</v>
      </c>
      <c r="E96" s="3744">
        <v>0.71540599999999988</v>
      </c>
      <c r="F96" s="3751">
        <f>SUM(B96:E96)</f>
        <v>92.144372000000004</v>
      </c>
      <c r="G96" s="3747"/>
      <c r="H96" s="3748"/>
      <c r="I96" s="3748"/>
      <c r="J96" s="3743" t="s">
        <v>746</v>
      </c>
      <c r="K96" s="3749">
        <v>-20.82668468023698</v>
      </c>
      <c r="L96" s="3750">
        <v>33.546903623386669</v>
      </c>
      <c r="M96" s="3749">
        <v>-20.507069099530455</v>
      </c>
      <c r="N96" s="3749">
        <v>176.04906640325049</v>
      </c>
      <c r="O96" s="3751">
        <v>-19.822042965323249</v>
      </c>
    </row>
    <row r="97" spans="1:15" s="3752" customFormat="1">
      <c r="A97" s="3753" t="s">
        <v>747</v>
      </c>
      <c r="B97" s="3754">
        <v>5.9890030000000003</v>
      </c>
      <c r="C97" s="3755">
        <v>0.72761500000000001</v>
      </c>
      <c r="D97" s="3754">
        <v>97.0715</v>
      </c>
      <c r="E97" s="3754">
        <v>1.4317359999999999</v>
      </c>
      <c r="F97" s="3759">
        <f>SUM(B97:E97)</f>
        <v>105.219854</v>
      </c>
      <c r="G97" s="3747"/>
      <c r="H97" s="3748"/>
      <c r="I97" s="3748"/>
      <c r="J97" s="3753" t="s">
        <v>747</v>
      </c>
      <c r="K97" s="3757">
        <v>-3.3817188107745864</v>
      </c>
      <c r="L97" s="3757">
        <v>-23.296314061174044</v>
      </c>
      <c r="M97" s="3757">
        <v>-23.128126138246628</v>
      </c>
      <c r="N97" s="3758">
        <v>97.04895064472484</v>
      </c>
      <c r="O97" s="3759">
        <v>-21.566001287714812</v>
      </c>
    </row>
    <row r="98" spans="1:15" s="3752" customFormat="1">
      <c r="A98" s="3760" t="s">
        <v>748</v>
      </c>
      <c r="B98" s="3754">
        <v>5.3902720000000004</v>
      </c>
      <c r="C98" s="3755">
        <v>0.89525999999999994</v>
      </c>
      <c r="D98" s="3754">
        <v>86.581331000000006</v>
      </c>
      <c r="E98" s="3754">
        <v>1.261015</v>
      </c>
      <c r="F98" s="3759">
        <v>94.127877999999995</v>
      </c>
      <c r="G98" s="3747"/>
      <c r="H98" s="3748"/>
      <c r="I98" s="3748"/>
      <c r="J98" s="3760" t="s">
        <v>748</v>
      </c>
      <c r="K98" s="3757">
        <v>30.285530866202805</v>
      </c>
      <c r="L98" s="3757">
        <v>-24.180626365622729</v>
      </c>
      <c r="M98" s="3757">
        <v>-18.973845640473868</v>
      </c>
      <c r="N98" s="3758">
        <v>49.488355220886859</v>
      </c>
      <c r="O98" s="3759">
        <v>-16.71399364483274</v>
      </c>
    </row>
    <row r="99" spans="1:15" s="3752" customFormat="1">
      <c r="A99" s="3761" t="s">
        <v>749</v>
      </c>
      <c r="B99" s="3762">
        <v>5.1884360000000003</v>
      </c>
      <c r="C99" s="3763">
        <v>0.86980000000000002</v>
      </c>
      <c r="D99" s="3763">
        <v>92.289979000000002</v>
      </c>
      <c r="E99" s="3763">
        <v>1.5656890000000001</v>
      </c>
      <c r="F99" s="3759">
        <f>SUM(B99:E99)</f>
        <v>99.913904000000002</v>
      </c>
      <c r="G99" s="3747"/>
      <c r="H99" s="3748"/>
      <c r="I99" s="3748"/>
      <c r="J99" s="3761" t="s">
        <v>749</v>
      </c>
      <c r="K99" s="3764">
        <v>-10.203832977242172</v>
      </c>
      <c r="L99" s="3765">
        <v>-10.538517395516848</v>
      </c>
      <c r="M99" s="3765">
        <v>-1.8902163283483446</v>
      </c>
      <c r="N99" s="3765">
        <v>43.732970777670886</v>
      </c>
      <c r="O99" s="3759">
        <v>-1.9564242723681531</v>
      </c>
    </row>
    <row r="100" spans="1:15" s="3752" customFormat="1" ht="16.5" thickBot="1">
      <c r="A100" s="3766" t="s">
        <v>819</v>
      </c>
      <c r="B100" s="3767">
        <f>SUM(B96:B99)</f>
        <v>21.632158</v>
      </c>
      <c r="C100" s="3768">
        <f>SUM(C96:C99)</f>
        <v>3.2297030000000002</v>
      </c>
      <c r="D100" s="3767">
        <f>SUM(D96:D99)</f>
        <v>361.57030100000003</v>
      </c>
      <c r="E100" s="3767">
        <f>SUM(E96:E99)</f>
        <v>4.973846</v>
      </c>
      <c r="F100" s="3770">
        <f>SUM(F96:F99)</f>
        <v>391.40600799999999</v>
      </c>
      <c r="G100" s="3747"/>
      <c r="H100" s="3748"/>
      <c r="I100" s="3748"/>
      <c r="J100" s="3766" t="s">
        <v>819</v>
      </c>
      <c r="K100" s="3771">
        <v>-3.902232964038717</v>
      </c>
      <c r="L100" s="3772">
        <v>-11.600576318709486</v>
      </c>
      <c r="M100" s="3773">
        <v>-16.864760576354513</v>
      </c>
      <c r="N100" s="3773">
        <v>70.418549129276073</v>
      </c>
      <c r="O100" s="3774">
        <v>-15.645425969297094</v>
      </c>
    </row>
    <row r="101" spans="1:15" s="3752" customFormat="1">
      <c r="A101" s="3743" t="s">
        <v>809</v>
      </c>
      <c r="B101" s="3744">
        <v>4.9035000000000002</v>
      </c>
      <c r="C101" s="3745">
        <v>0.63497400000000004</v>
      </c>
      <c r="D101" s="3744">
        <v>86.611489000000006</v>
      </c>
      <c r="E101" s="3744">
        <f>0.485892+0.032474+0.0152+0.00234</f>
        <v>0.53590599999999999</v>
      </c>
      <c r="F101" s="3751">
        <f>SUM(B101:E101)</f>
        <v>92.685868999999997</v>
      </c>
      <c r="G101" s="3747"/>
      <c r="H101" s="3748"/>
      <c r="I101" s="3748"/>
      <c r="J101" s="3743" t="s">
        <v>809</v>
      </c>
      <c r="K101" s="3749">
        <v>-3.1779777732889727</v>
      </c>
      <c r="L101" s="3750">
        <v>-13.846692391605202</v>
      </c>
      <c r="M101" s="3749">
        <v>1.1491613131581886</v>
      </c>
      <c r="N101" s="3749">
        <v>-25.09064782794664</v>
      </c>
      <c r="O101" s="3751">
        <v>0.5876615014533968</v>
      </c>
    </row>
    <row r="102" spans="1:15" s="3752" customFormat="1">
      <c r="A102" s="3775" t="s">
        <v>817</v>
      </c>
      <c r="B102" s="3754">
        <v>6.7874129999999999</v>
      </c>
      <c r="C102" s="3755">
        <v>2.6391269999999998</v>
      </c>
      <c r="D102" s="3754">
        <v>88.775812999999999</v>
      </c>
      <c r="E102" s="3754">
        <v>1.3882650000000001</v>
      </c>
      <c r="F102" s="3759">
        <v>99.590618000000006</v>
      </c>
      <c r="G102" s="3747"/>
      <c r="H102" s="3860"/>
      <c r="I102" s="3748"/>
      <c r="J102" s="3775" t="s">
        <v>817</v>
      </c>
      <c r="K102" s="3757">
        <v>13.331267324461166</v>
      </c>
      <c r="L102" s="3757">
        <v>262.70926245335784</v>
      </c>
      <c r="M102" s="3757">
        <v>-8.5459553009894762</v>
      </c>
      <c r="N102" s="3758">
        <v>-3.0362441120429793</v>
      </c>
      <c r="O102" s="3759">
        <v>-5.3499751102106643</v>
      </c>
    </row>
    <row r="103" spans="1:15" s="3752" customFormat="1">
      <c r="A103" s="3776" t="s">
        <v>797</v>
      </c>
      <c r="B103" s="3754">
        <v>7.1527469999999997</v>
      </c>
      <c r="C103" s="3755">
        <v>2.160193</v>
      </c>
      <c r="D103" s="3754">
        <v>90.843356</v>
      </c>
      <c r="E103" s="3754">
        <v>0.97799999999999998</v>
      </c>
      <c r="F103" s="3759">
        <v>101.13427900000001</v>
      </c>
      <c r="G103" s="3747"/>
      <c r="H103" s="3748"/>
      <c r="I103" s="3748"/>
      <c r="J103" s="3776" t="s">
        <v>797</v>
      </c>
      <c r="K103" s="3757">
        <v>32.697329559621465</v>
      </c>
      <c r="L103" s="3757">
        <v>141.2922502960034</v>
      </c>
      <c r="M103" s="3757">
        <v>4.922568122682236</v>
      </c>
      <c r="N103" s="3758">
        <v>-22.443428507987619</v>
      </c>
      <c r="O103" s="3759">
        <v>7.4434919270144633</v>
      </c>
    </row>
    <row r="104" spans="1:15" s="3752" customFormat="1">
      <c r="A104" s="3776" t="s">
        <v>818</v>
      </c>
      <c r="B104" s="3754">
        <v>7.3122420000000004</v>
      </c>
      <c r="C104" s="3755">
        <v>0.87476399999999999</v>
      </c>
      <c r="D104" s="3754">
        <v>93.162816000000007</v>
      </c>
      <c r="E104" s="3754">
        <v>1.1279999999999999</v>
      </c>
      <c r="F104" s="3759">
        <v>102.47799500000001</v>
      </c>
      <c r="G104" s="3747"/>
      <c r="H104" s="3748"/>
      <c r="I104" s="3748"/>
      <c r="J104" s="3777" t="s">
        <v>818</v>
      </c>
      <c r="K104" s="3765">
        <v>40.933452778448071</v>
      </c>
      <c r="L104" s="3765">
        <v>0.57070590940446664</v>
      </c>
      <c r="M104" s="3765">
        <v>0.94575490151535746</v>
      </c>
      <c r="N104" s="3780">
        <v>-27.955040879766045</v>
      </c>
      <c r="O104" s="3781">
        <v>2.5663004820630277</v>
      </c>
    </row>
    <row r="105" spans="1:15" s="3752" customFormat="1" ht="16.5" thickBot="1">
      <c r="A105" s="3861" t="s">
        <v>863</v>
      </c>
      <c r="B105" s="3767">
        <f>SUM(B101:B104)</f>
        <v>26.155902000000001</v>
      </c>
      <c r="C105" s="3768">
        <f>SUM(C101:C104)</f>
        <v>6.3090579999999994</v>
      </c>
      <c r="D105" s="3767">
        <f>SUM(D101:D104)</f>
        <v>359.39347400000003</v>
      </c>
      <c r="E105" s="3767">
        <f>SUM(E101:E104)</f>
        <v>4.0301710000000002</v>
      </c>
      <c r="F105" s="3770">
        <f>SUM(F101:F104)</f>
        <v>395.88876100000004</v>
      </c>
      <c r="G105" s="3747"/>
      <c r="H105" s="3748"/>
      <c r="I105" s="3748"/>
      <c r="J105" s="3766" t="s">
        <v>863</v>
      </c>
      <c r="K105" s="3773">
        <v>20.912125364468963</v>
      </c>
      <c r="L105" s="3784">
        <v>95.344835113321523</v>
      </c>
      <c r="M105" s="3773">
        <v>-0.60204806478284922</v>
      </c>
      <c r="N105" s="3773">
        <v>-18.972742622107717</v>
      </c>
      <c r="O105" s="3785">
        <v>1.1452948877575864</v>
      </c>
    </row>
    <row r="106" spans="1:15" s="3752" customFormat="1">
      <c r="A106" s="3686" t="s">
        <v>866</v>
      </c>
      <c r="B106" s="3745">
        <v>10.343289</v>
      </c>
      <c r="C106" s="3755">
        <v>0.49135200000000001</v>
      </c>
      <c r="D106" s="3754">
        <v>91.644304000000005</v>
      </c>
      <c r="E106" s="3754">
        <f>F106-(D106+C106+B106)</f>
        <v>0.67552199999998663</v>
      </c>
      <c r="F106" s="3756">
        <v>103.154467</v>
      </c>
      <c r="G106" s="3747"/>
      <c r="H106" s="3748"/>
      <c r="I106" s="3748"/>
      <c r="J106" s="3686" t="s">
        <v>866</v>
      </c>
      <c r="K106" s="3750">
        <v>110.9368614255124</v>
      </c>
      <c r="L106" s="3758">
        <v>-22.618563909703397</v>
      </c>
      <c r="M106" s="3757">
        <v>5.8107937620146544</v>
      </c>
      <c r="N106" s="3757">
        <v>26.052330072808786</v>
      </c>
      <c r="O106" s="3759">
        <v>11.294707718605949</v>
      </c>
    </row>
    <row r="107" spans="1:15" s="3752" customFormat="1">
      <c r="A107" s="3686" t="s">
        <v>873</v>
      </c>
      <c r="B107" s="3754">
        <v>7.2885150000000003</v>
      </c>
      <c r="C107" s="3755">
        <v>2.4078599999999999</v>
      </c>
      <c r="D107" s="3755">
        <v>85.894968000000006</v>
      </c>
      <c r="E107" s="3755">
        <f>F107-(D107+C107+B107)</f>
        <v>1.3358689999999882</v>
      </c>
      <c r="F107" s="3756">
        <v>96.927211999999997</v>
      </c>
      <c r="G107" s="3747"/>
      <c r="H107" s="3748"/>
      <c r="I107" s="3748"/>
      <c r="J107" s="3686" t="s">
        <v>873</v>
      </c>
      <c r="K107" s="3758">
        <v>7.3828128625737151</v>
      </c>
      <c r="L107" s="3758">
        <v>-8.7630114049077577</v>
      </c>
      <c r="M107" s="3758">
        <v>-3.2450787017855731</v>
      </c>
      <c r="N107" s="3758">
        <v>-3.7742073739532316</v>
      </c>
      <c r="O107" s="3759">
        <v>-2.674354325223689</v>
      </c>
    </row>
    <row r="108" spans="1:15" s="3752" customFormat="1">
      <c r="A108" s="3776" t="s">
        <v>860</v>
      </c>
      <c r="B108" s="3754">
        <v>7.8331999999999997</v>
      </c>
      <c r="C108" s="3755">
        <v>0.81563699999999995</v>
      </c>
      <c r="D108" s="3754">
        <v>91.549183999999997</v>
      </c>
      <c r="E108" s="3754">
        <f>F108-(D108+C108+B108)</f>
        <v>1.053600000000003</v>
      </c>
      <c r="F108" s="3759">
        <v>101.251621</v>
      </c>
      <c r="G108" s="3747"/>
      <c r="H108" s="3748"/>
      <c r="I108" s="3748"/>
      <c r="J108" s="3776" t="s">
        <v>860</v>
      </c>
      <c r="K108" s="3757">
        <v>9.5131702547287063</v>
      </c>
      <c r="L108" s="3757">
        <v>-62.242401489126202</v>
      </c>
      <c r="M108" s="3757">
        <v>0.77697261646740401</v>
      </c>
      <c r="N108" s="3758">
        <v>7.7300613496935568</v>
      </c>
      <c r="O108" s="3759">
        <v>0.11602594210415873</v>
      </c>
    </row>
    <row r="109" spans="1:15" s="3752" customFormat="1">
      <c r="A109" s="3776" t="s">
        <v>874</v>
      </c>
      <c r="B109" s="3754">
        <v>8.5871399999999998</v>
      </c>
      <c r="C109" s="3755">
        <v>0.71123800000000004</v>
      </c>
      <c r="D109" s="3754">
        <v>83.918334000000002</v>
      </c>
      <c r="E109" s="3754">
        <f>F109-(D109+C109+B109)</f>
        <v>0.80339700000000391</v>
      </c>
      <c r="F109" s="3759">
        <v>94.020109000000005</v>
      </c>
      <c r="G109" s="3747"/>
      <c r="H109" s="3748"/>
      <c r="I109" s="3748"/>
      <c r="J109" s="3777" t="s">
        <v>874</v>
      </c>
      <c r="K109" s="3765">
        <v>17.435117710819739</v>
      </c>
      <c r="L109" s="3765">
        <v>-18.693727679694177</v>
      </c>
      <c r="M109" s="3765">
        <v>-9.9229310543811948</v>
      </c>
      <c r="N109" s="3780">
        <v>-28.776861702127306</v>
      </c>
      <c r="O109" s="3781">
        <v>-8.2533679547497059</v>
      </c>
    </row>
    <row r="110" spans="1:15" s="3752" customFormat="1" ht="16.5" thickBot="1">
      <c r="A110" s="3861" t="s">
        <v>914</v>
      </c>
      <c r="B110" s="3767">
        <f>SUM(B106:B109)</f>
        <v>34.052143999999998</v>
      </c>
      <c r="C110" s="3768">
        <f>SUM(C106:C109)</f>
        <v>4.4260869999999999</v>
      </c>
      <c r="D110" s="3767">
        <f>SUM(D106:D109)</f>
        <v>353.00679000000002</v>
      </c>
      <c r="E110" s="3767">
        <f>SUM(E106:E109)</f>
        <v>3.8683879999999817</v>
      </c>
      <c r="F110" s="3770">
        <f>SUM(F106:F109)</f>
        <v>395.353409</v>
      </c>
      <c r="G110" s="3747"/>
      <c r="H110" s="3748"/>
      <c r="I110" s="3748"/>
      <c r="J110" s="3766" t="s">
        <v>914</v>
      </c>
      <c r="K110" s="3773">
        <v>30.189140485386417</v>
      </c>
      <c r="L110" s="3784">
        <v>-29.845517349816717</v>
      </c>
      <c r="M110" s="3773">
        <v>-1.7770728914237424</v>
      </c>
      <c r="N110" s="3773">
        <v>-4.0142961675824296</v>
      </c>
      <c r="O110" s="3785">
        <v>-0.13522788539077624</v>
      </c>
    </row>
    <row r="111" spans="1:15" s="3752" customFormat="1">
      <c r="A111" s="3686" t="s">
        <v>912</v>
      </c>
      <c r="B111" s="3745">
        <v>9.0281120000000001</v>
      </c>
      <c r="C111" s="3755">
        <v>0.54142999999999997</v>
      </c>
      <c r="D111" s="3754">
        <v>88.668227000000002</v>
      </c>
      <c r="E111" s="3754">
        <f>F111-(D111+C111+B111)</f>
        <v>0.71589799999998149</v>
      </c>
      <c r="F111" s="3756">
        <v>98.953666999999996</v>
      </c>
      <c r="G111" s="3747"/>
      <c r="H111" s="3748"/>
      <c r="I111" s="3747"/>
      <c r="J111" s="3686" t="s">
        <v>912</v>
      </c>
      <c r="K111" s="3750">
        <v>-16.918380604080568</v>
      </c>
      <c r="L111" s="3758">
        <v>10.19187873459353</v>
      </c>
      <c r="M111" s="3757">
        <v>-3.7169576845714261</v>
      </c>
      <c r="N111" s="3757">
        <v>5.9770074105648234</v>
      </c>
      <c r="O111" s="3759">
        <v>-4.91092935413063</v>
      </c>
    </row>
    <row r="112" spans="1:15" s="3752" customFormat="1">
      <c r="A112" s="3686" t="s">
        <v>916</v>
      </c>
      <c r="B112" s="3754">
        <v>12.006130000000001</v>
      </c>
      <c r="C112" s="3755">
        <v>0.73984899999999998</v>
      </c>
      <c r="D112" s="3755">
        <v>105.395205</v>
      </c>
      <c r="E112" s="3754">
        <f>F112-(D112+C112+B112)</f>
        <v>0.9443329999999861</v>
      </c>
      <c r="F112" s="3756">
        <v>119.085517</v>
      </c>
      <c r="G112" s="3747"/>
      <c r="H112" s="3748"/>
      <c r="I112" s="3748"/>
      <c r="J112" s="3686" t="s">
        <v>916</v>
      </c>
      <c r="K112" s="3758">
        <v>63.707970690874589</v>
      </c>
      <c r="L112" s="3758">
        <v>-69.273587334811822</v>
      </c>
      <c r="M112" s="3758">
        <v>22.353707611835887</v>
      </c>
      <c r="N112" s="3758">
        <v>-29.309460733051338</v>
      </c>
      <c r="O112" s="3759">
        <v>22.475141449441466</v>
      </c>
    </row>
    <row r="113" spans="1:17" s="3752" customFormat="1">
      <c r="A113" s="3776" t="s">
        <v>934</v>
      </c>
      <c r="B113" s="3754">
        <v>11.024619</v>
      </c>
      <c r="C113" s="3755">
        <v>0.90458099999999997</v>
      </c>
      <c r="D113" s="3754">
        <v>90.675228000000004</v>
      </c>
      <c r="E113" s="3754">
        <f>F113-(D113+C113+B113)</f>
        <v>0.64824799999999527</v>
      </c>
      <c r="F113" s="3759">
        <v>103.25267599999999</v>
      </c>
      <c r="G113" s="3747"/>
      <c r="H113" s="3748"/>
      <c r="I113" s="3748"/>
      <c r="J113" s="3776" t="s">
        <v>934</v>
      </c>
      <c r="K113" s="3757">
        <v>28.541362406168616</v>
      </c>
      <c r="L113" s="3757">
        <v>10.904851055064938</v>
      </c>
      <c r="M113" s="3757">
        <v>-0.88668403641915461</v>
      </c>
      <c r="N113" s="3758">
        <v>-38.283219438115303</v>
      </c>
      <c r="O113" s="3759">
        <v>1.0958264065718026</v>
      </c>
    </row>
    <row r="114" spans="1:17" s="3752" customFormat="1">
      <c r="A114" s="3776" t="s">
        <v>935</v>
      </c>
      <c r="B114" s="3754">
        <v>12.047468</v>
      </c>
      <c r="C114" s="3755">
        <v>0.90195599999999998</v>
      </c>
      <c r="D114" s="3754">
        <v>98.183328000000003</v>
      </c>
      <c r="E114" s="3754">
        <f>F114-(D114+C114+B114)</f>
        <v>0.97358400000000245</v>
      </c>
      <c r="F114" s="3759">
        <v>112.106336</v>
      </c>
      <c r="G114" s="3747"/>
      <c r="H114" s="3748"/>
      <c r="I114" s="3748"/>
      <c r="J114" s="3777" t="s">
        <v>935</v>
      </c>
      <c r="K114" s="3765">
        <v>57.484109959777072</v>
      </c>
      <c r="L114" s="3765">
        <v>26.814933960221452</v>
      </c>
      <c r="M114" s="3765">
        <v>16.847901198801196</v>
      </c>
      <c r="N114" s="3780">
        <v>21.191639998655901</v>
      </c>
      <c r="O114" s="3781">
        <v>20.671843722282858</v>
      </c>
    </row>
    <row r="115" spans="1:17" s="3752" customFormat="1" ht="16.5" thickBot="1">
      <c r="A115" s="3861" t="s">
        <v>957</v>
      </c>
      <c r="B115" s="3767">
        <f>SUM(B111:B114)</f>
        <v>44.106329000000002</v>
      </c>
      <c r="C115" s="3768">
        <f>SUM(C111:C114)</f>
        <v>3.0878160000000001</v>
      </c>
      <c r="D115" s="3767">
        <f>SUM(D111:D114)</f>
        <v>382.921988</v>
      </c>
      <c r="E115" s="3767">
        <f>SUM(E111:E114)</f>
        <v>3.2820629999999653</v>
      </c>
      <c r="F115" s="3770">
        <f>SUM(F111:F114)</f>
        <v>433.39819599999998</v>
      </c>
      <c r="G115" s="3747"/>
      <c r="H115" s="3748"/>
      <c r="I115" s="3748"/>
      <c r="J115" s="3766" t="s">
        <v>957</v>
      </c>
      <c r="K115" s="3773">
        <f t="shared" ref="K115:K120" si="17">SUM(B115/B110)*100-100</f>
        <v>29.525850119745769</v>
      </c>
      <c r="L115" s="3784">
        <f t="shared" ref="L115" si="18">SUM(C115/C110)*100-100</f>
        <v>-30.235984968212321</v>
      </c>
      <c r="M115" s="3773">
        <f t="shared" ref="M115:O120" si="19">SUM(D115/D110)*100-100</f>
        <v>8.4743973338303107</v>
      </c>
      <c r="N115" s="3773">
        <f t="shared" si="19"/>
        <v>-15.156830183529138</v>
      </c>
      <c r="O115" s="3785">
        <f t="shared" si="19"/>
        <v>9.6229819027562797</v>
      </c>
    </row>
    <row r="116" spans="1:17" s="3752" customFormat="1">
      <c r="A116" s="3686" t="s">
        <v>936</v>
      </c>
      <c r="B116" s="3745">
        <v>12.581585</v>
      </c>
      <c r="C116" s="3755">
        <v>0.418124</v>
      </c>
      <c r="D116" s="3754">
        <v>94.445132999999998</v>
      </c>
      <c r="E116" s="3754">
        <v>1.0898829999999999</v>
      </c>
      <c r="F116" s="3756">
        <f>SUM(B116:E116)</f>
        <v>108.53472499999999</v>
      </c>
      <c r="G116" s="3747"/>
      <c r="H116" s="3748"/>
      <c r="I116" s="3747"/>
      <c r="J116" s="3686" t="s">
        <v>936</v>
      </c>
      <c r="K116" s="3750">
        <f t="shared" si="17"/>
        <v>39.360089905840795</v>
      </c>
      <c r="L116" s="3758">
        <f t="shared" ref="L116:L118" si="20">SUM(C116/C111)*100-100</f>
        <v>-22.774135160593246</v>
      </c>
      <c r="M116" s="3757">
        <f t="shared" si="19"/>
        <v>6.5151928660984737</v>
      </c>
      <c r="N116" s="3757">
        <f t="shared" si="19"/>
        <v>52.239983908326082</v>
      </c>
      <c r="O116" s="3759">
        <f t="shared" ref="O116:O121" si="21">SUM(F116/F111)*100-100</f>
        <v>9.682367809572952</v>
      </c>
    </row>
    <row r="117" spans="1:17" s="3752" customFormat="1">
      <c r="A117" s="3686" t="s">
        <v>962</v>
      </c>
      <c r="B117" s="3754">
        <v>12.911034000000001</v>
      </c>
      <c r="C117" s="3755">
        <v>0.83440800000000004</v>
      </c>
      <c r="D117" s="3755">
        <v>87.670770000000005</v>
      </c>
      <c r="E117" s="3754">
        <v>0.90398999999999996</v>
      </c>
      <c r="F117" s="3756">
        <f>SUM(B117:E117)</f>
        <v>102.32020199999999</v>
      </c>
      <c r="G117" s="3747"/>
      <c r="H117" s="3748"/>
      <c r="I117" s="3748"/>
      <c r="J117" s="3686" t="s">
        <v>962</v>
      </c>
      <c r="K117" s="3758">
        <f t="shared" si="17"/>
        <v>7.5370165074007929</v>
      </c>
      <c r="L117" s="3758">
        <f t="shared" si="20"/>
        <v>12.780851227750546</v>
      </c>
      <c r="M117" s="3758">
        <f t="shared" si="19"/>
        <v>-16.817117059547442</v>
      </c>
      <c r="N117" s="3758">
        <f t="shared" si="19"/>
        <v>-4.2721158743776613</v>
      </c>
      <c r="O117" s="3759">
        <f t="shared" si="21"/>
        <v>-14.078382848184631</v>
      </c>
    </row>
    <row r="118" spans="1:17" s="3752" customFormat="1">
      <c r="A118" s="3776" t="s">
        <v>981</v>
      </c>
      <c r="B118" s="3754">
        <v>15.107564999999999</v>
      </c>
      <c r="C118" s="3755">
        <v>0.78069200000000005</v>
      </c>
      <c r="D118" s="3754">
        <v>74.452273000000005</v>
      </c>
      <c r="E118" s="3754">
        <f>0.828215</f>
        <v>0.82821500000000003</v>
      </c>
      <c r="F118" s="3759">
        <f>SUM(B118:E118)</f>
        <v>91.168745000000001</v>
      </c>
      <c r="G118" s="3747"/>
      <c r="H118" s="3748"/>
      <c r="I118" s="3748"/>
      <c r="J118" s="3776" t="s">
        <v>981</v>
      </c>
      <c r="K118" s="3757">
        <f t="shared" si="17"/>
        <v>37.034803651718022</v>
      </c>
      <c r="L118" s="3757">
        <f t="shared" si="20"/>
        <v>-13.695733162646562</v>
      </c>
      <c r="M118" s="3757">
        <f t="shared" si="19"/>
        <v>-17.891275663514179</v>
      </c>
      <c r="N118" s="3758">
        <f t="shared" si="19"/>
        <v>27.762060199183964</v>
      </c>
      <c r="O118" s="3759">
        <f t="shared" si="21"/>
        <v>-11.703261811829449</v>
      </c>
    </row>
    <row r="119" spans="1:17" s="3752" customFormat="1">
      <c r="A119" s="3776" t="s">
        <v>1000</v>
      </c>
      <c r="B119" s="3754">
        <v>15.787102000000001</v>
      </c>
      <c r="C119" s="3755">
        <v>0.79620000000000002</v>
      </c>
      <c r="D119" s="3754">
        <v>80.019272999999998</v>
      </c>
      <c r="E119" s="3754">
        <v>1.233379</v>
      </c>
      <c r="F119" s="3759">
        <f>SUM(B119:E119)</f>
        <v>97.835954000000001</v>
      </c>
      <c r="G119" s="3747"/>
      <c r="H119" s="3748"/>
      <c r="I119" s="3748"/>
      <c r="J119" s="3777" t="s">
        <v>981</v>
      </c>
      <c r="K119" s="3765">
        <f t="shared" si="17"/>
        <v>31.040829492138926</v>
      </c>
      <c r="L119" s="3765">
        <f t="shared" ref="L119" si="22">SUM(C119/C114)*100-100</f>
        <v>-11.725183933584333</v>
      </c>
      <c r="M119" s="3765">
        <f t="shared" ref="M119:M121" si="23">SUM(D119/D114)*100-100</f>
        <v>-18.50014189781794</v>
      </c>
      <c r="N119" s="3780">
        <f t="shared" si="19"/>
        <v>26.684394977731458</v>
      </c>
      <c r="O119" s="3781">
        <f t="shared" si="21"/>
        <v>-12.729326913333423</v>
      </c>
      <c r="Q119" s="3883"/>
    </row>
    <row r="120" spans="1:17" s="3752" customFormat="1" ht="16.5" thickBot="1">
      <c r="A120" s="3872" t="s">
        <v>1017</v>
      </c>
      <c r="B120" s="3767">
        <f>SUM(B116:B119)</f>
        <v>56.387286000000003</v>
      </c>
      <c r="C120" s="3768">
        <f>SUM(C116:C119)</f>
        <v>2.8294240000000004</v>
      </c>
      <c r="D120" s="3767">
        <f>SUM(D116:D119)</f>
        <v>336.58744899999999</v>
      </c>
      <c r="E120" s="3767">
        <f>SUM(E116:E119)</f>
        <v>4.0554670000000002</v>
      </c>
      <c r="F120" s="3770">
        <f>SUM(F116:F119)</f>
        <v>399.85962599999999</v>
      </c>
      <c r="G120" s="3747"/>
      <c r="H120" s="3748"/>
      <c r="I120" s="3748"/>
      <c r="J120" s="3766" t="s">
        <v>1012</v>
      </c>
      <c r="K120" s="3773">
        <f t="shared" si="17"/>
        <v>27.843979035298986</v>
      </c>
      <c r="L120" s="3784">
        <f t="shared" ref="L120:L121" si="24">SUM(C120/C115)*100-100</f>
        <v>-8.368115198574003</v>
      </c>
      <c r="M120" s="3773">
        <f t="shared" si="23"/>
        <v>-12.100255522542625</v>
      </c>
      <c r="N120" s="3773">
        <f t="shared" si="19"/>
        <v>23.564568992126084</v>
      </c>
      <c r="O120" s="3785">
        <f t="shared" si="21"/>
        <v>-7.7385116757615577</v>
      </c>
    </row>
    <row r="121" spans="1:17" s="3752" customFormat="1" ht="15.75" thickBot="1">
      <c r="A121" s="3686" t="s">
        <v>1009</v>
      </c>
      <c r="B121" s="3745">
        <v>17.240449000000002</v>
      </c>
      <c r="C121" s="3755">
        <v>0.35497600000000001</v>
      </c>
      <c r="D121" s="3754">
        <v>95.916357000000005</v>
      </c>
      <c r="E121" s="3754">
        <v>0.94799999999999995</v>
      </c>
      <c r="F121" s="3756">
        <f>SUM(B121:E121)</f>
        <v>114.459782</v>
      </c>
      <c r="G121" s="3747"/>
      <c r="H121" s="3748"/>
      <c r="I121" s="3747"/>
      <c r="J121" s="3686" t="str">
        <f>A121</f>
        <v>1-2017</v>
      </c>
      <c r="K121" s="3750">
        <f t="shared" ref="K121" si="25">SUM(B121/B116)*100-100</f>
        <v>37.02922962408951</v>
      </c>
      <c r="L121" s="3758">
        <f t="shared" si="24"/>
        <v>-15.102696807645572</v>
      </c>
      <c r="M121" s="3757">
        <f t="shared" si="23"/>
        <v>1.5577552312833376</v>
      </c>
      <c r="N121" s="3757">
        <f t="shared" ref="N121" si="26">SUM(E121/E116)*100-100</f>
        <v>-13.018186355783143</v>
      </c>
      <c r="O121" s="3759">
        <f t="shared" si="21"/>
        <v>5.4591348529238246</v>
      </c>
    </row>
    <row r="122" spans="1:17" s="3752" customFormat="1">
      <c r="A122" s="3862" t="s">
        <v>389</v>
      </c>
      <c r="B122" s="3863"/>
      <c r="C122" s="3863"/>
      <c r="D122" s="3863"/>
      <c r="E122" s="3863"/>
      <c r="F122" s="3863"/>
      <c r="G122" s="3787"/>
      <c r="H122" s="3864"/>
      <c r="J122" s="3865" t="s">
        <v>389</v>
      </c>
      <c r="K122" s="3866"/>
      <c r="L122" s="3866"/>
      <c r="M122" s="3866"/>
      <c r="N122" s="3866"/>
      <c r="O122" s="3866"/>
    </row>
    <row r="123" spans="1:17" s="3752" customFormat="1">
      <c r="A123" s="5095" t="s">
        <v>595</v>
      </c>
      <c r="B123" s="5095"/>
      <c r="C123" s="5095"/>
      <c r="D123" s="5095"/>
      <c r="E123" s="5095"/>
      <c r="F123" s="5095"/>
      <c r="G123" s="3748"/>
      <c r="K123" s="3867"/>
      <c r="L123" s="3867"/>
      <c r="M123" s="3867"/>
      <c r="N123" s="3867"/>
      <c r="O123" s="3867"/>
    </row>
    <row r="124" spans="1:17">
      <c r="A124" s="3790" t="s">
        <v>600</v>
      </c>
      <c r="B124" s="3641"/>
      <c r="C124" s="3641"/>
      <c r="D124" s="3641"/>
      <c r="E124" s="3641"/>
      <c r="F124" s="3641"/>
    </row>
  </sheetData>
  <mergeCells count="5">
    <mergeCell ref="A123:F123"/>
    <mergeCell ref="A3:G3"/>
    <mergeCell ref="J3:P3"/>
    <mergeCell ref="J66:O66"/>
    <mergeCell ref="A66:F66"/>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29.xml><?xml version="1.0" encoding="utf-8"?>
<worksheet xmlns="http://schemas.openxmlformats.org/spreadsheetml/2006/main" xmlns:r="http://schemas.openxmlformats.org/officeDocument/2006/relationships">
  <sheetPr>
    <tabColor rgb="FF00B0F0"/>
    <pageSetUpPr fitToPage="1"/>
  </sheetPr>
  <dimension ref="A1:Q122"/>
  <sheetViews>
    <sheetView topLeftCell="D1" workbookViewId="0">
      <selection activeCell="F114" sqref="F114"/>
    </sheetView>
  </sheetViews>
  <sheetFormatPr defaultColWidth="8.85546875" defaultRowHeight="15"/>
  <cols>
    <col min="1" max="1" width="19.28515625" style="3635" customWidth="1"/>
    <col min="2" max="7" width="15.5703125" style="3635" customWidth="1"/>
    <col min="8" max="8" width="4.7109375" style="3635" customWidth="1"/>
    <col min="9" max="9" width="15.7109375" style="3635" customWidth="1"/>
    <col min="10" max="15" width="17" style="3635" customWidth="1"/>
    <col min="16" max="16" width="9.140625" style="3635" bestFit="1" customWidth="1"/>
    <col min="17" max="19" width="10.140625" style="3635" customWidth="1"/>
    <col min="20" max="25" width="8.85546875" style="3635"/>
    <col min="26" max="28" width="16.42578125" style="3635" customWidth="1"/>
    <col min="29" max="16384" width="8.85546875" style="3635"/>
  </cols>
  <sheetData>
    <row r="1" spans="1:15" ht="10.5" customHeight="1"/>
    <row r="2" spans="1:15" ht="17.45" customHeight="1">
      <c r="A2" s="3636"/>
      <c r="B2" s="3637"/>
      <c r="C2" s="3637"/>
      <c r="D2" s="3637"/>
      <c r="E2" s="3637"/>
      <c r="F2" s="3637"/>
      <c r="G2" s="3637"/>
    </row>
    <row r="3" spans="1:15" ht="17.45" customHeight="1">
      <c r="A3" s="3638" t="s">
        <v>900</v>
      </c>
      <c r="B3" s="3637"/>
      <c r="C3" s="3637"/>
      <c r="D3" s="3637"/>
      <c r="E3" s="3637"/>
      <c r="F3" s="3637"/>
      <c r="G3" s="3637"/>
    </row>
    <row r="4" spans="1:15" ht="15.75" thickBot="1">
      <c r="A4" s="5099" t="s">
        <v>802</v>
      </c>
      <c r="B4" s="5100"/>
      <c r="C4" s="5100"/>
      <c r="D4" s="5100"/>
      <c r="E4" s="5100"/>
      <c r="F4" s="5100"/>
      <c r="G4" s="5101"/>
      <c r="I4" s="3639" t="s">
        <v>986</v>
      </c>
      <c r="N4" s="3640"/>
    </row>
    <row r="5" spans="1:15" s="3752" customFormat="1" ht="37.5" thickBot="1">
      <c r="A5" s="3800" t="s">
        <v>582</v>
      </c>
      <c r="B5" s="3801" t="s">
        <v>583</v>
      </c>
      <c r="C5" s="3801" t="s">
        <v>584</v>
      </c>
      <c r="D5" s="3801" t="s">
        <v>585</v>
      </c>
      <c r="E5" s="3801" t="s">
        <v>586</v>
      </c>
      <c r="F5" s="3802" t="s">
        <v>587</v>
      </c>
      <c r="G5" s="3803" t="s">
        <v>156</v>
      </c>
      <c r="H5" s="3787"/>
      <c r="I5" s="3804" t="s">
        <v>582</v>
      </c>
      <c r="J5" s="3805" t="s">
        <v>583</v>
      </c>
      <c r="K5" s="3805" t="s">
        <v>584</v>
      </c>
      <c r="L5" s="3805" t="s">
        <v>585</v>
      </c>
      <c r="M5" s="3805" t="s">
        <v>586</v>
      </c>
      <c r="N5" s="3806" t="s">
        <v>587</v>
      </c>
      <c r="O5" s="3807" t="s">
        <v>1020</v>
      </c>
    </row>
    <row r="6" spans="1:15" ht="16.5" thickBot="1">
      <c r="A6" s="3642" t="s">
        <v>1015</v>
      </c>
      <c r="B6" s="3643">
        <v>383.26</v>
      </c>
      <c r="C6" s="3644">
        <v>10.55763</v>
      </c>
      <c r="D6" s="3643">
        <v>27.614311999999998</v>
      </c>
      <c r="E6" s="3644">
        <v>17.739597</v>
      </c>
      <c r="F6" s="3643">
        <v>2.1953300000000002</v>
      </c>
      <c r="G6" s="3645">
        <v>441.36686900000001</v>
      </c>
      <c r="H6" s="3641"/>
      <c r="I6" s="3642"/>
      <c r="J6" s="3646"/>
      <c r="K6" s="3647"/>
      <c r="L6" s="3646"/>
      <c r="M6" s="3647"/>
      <c r="N6" s="3646"/>
      <c r="O6" s="3648"/>
    </row>
    <row r="7" spans="1:15" ht="16.5" thickBot="1">
      <c r="A7" s="3642" t="s">
        <v>1016</v>
      </c>
      <c r="B7" s="3643">
        <v>426.37369100000001</v>
      </c>
      <c r="C7" s="3644">
        <v>24.867851000000002</v>
      </c>
      <c r="D7" s="3643">
        <v>22.970253</v>
      </c>
      <c r="E7" s="3644">
        <v>34.611272999999997</v>
      </c>
      <c r="F7" s="3643">
        <v>3.3171059999999999</v>
      </c>
      <c r="G7" s="3645">
        <v>512.140174</v>
      </c>
      <c r="H7" s="3641"/>
      <c r="I7" s="3642" t="s">
        <v>1016</v>
      </c>
      <c r="J7" s="3646">
        <v>11.249201847309934</v>
      </c>
      <c r="K7" s="3647">
        <v>135.54387679810716</v>
      </c>
      <c r="L7" s="3646">
        <v>-16.817579956364654</v>
      </c>
      <c r="M7" s="3647">
        <v>95.107436769843162</v>
      </c>
      <c r="N7" s="3646">
        <v>51.098285906902362</v>
      </c>
      <c r="O7" s="3648">
        <v>16.035028900186887</v>
      </c>
    </row>
    <row r="8" spans="1:15" ht="16.5" thickBot="1">
      <c r="A8" s="3642" t="s">
        <v>519</v>
      </c>
      <c r="B8" s="3643">
        <v>462.09648600000003</v>
      </c>
      <c r="C8" s="3644">
        <v>17.650328000000002</v>
      </c>
      <c r="D8" s="3643">
        <v>33.669199999999996</v>
      </c>
      <c r="E8" s="3644">
        <v>48.727603999999999</v>
      </c>
      <c r="F8" s="3643">
        <v>1.686272</v>
      </c>
      <c r="G8" s="3645">
        <v>563.82988999999998</v>
      </c>
      <c r="H8" s="3641"/>
      <c r="I8" s="3642" t="s">
        <v>519</v>
      </c>
      <c r="J8" s="3646">
        <v>8.3782831244154039</v>
      </c>
      <c r="K8" s="3647">
        <v>-29.023509108205602</v>
      </c>
      <c r="L8" s="3646">
        <v>46.57740165073497</v>
      </c>
      <c r="M8" s="3647">
        <v>40.785356262394629</v>
      </c>
      <c r="N8" s="3646">
        <v>-49.164361946829551</v>
      </c>
      <c r="O8" s="3648">
        <v>10.092884453153644</v>
      </c>
    </row>
    <row r="9" spans="1:15">
      <c r="A9" s="3649" t="s">
        <v>425</v>
      </c>
      <c r="B9" s="3650">
        <v>138.85300000000001</v>
      </c>
      <c r="C9" s="3651">
        <v>2.0070100000000002</v>
      </c>
      <c r="D9" s="3650">
        <v>6.3571239999999998</v>
      </c>
      <c r="E9" s="3651">
        <v>9.1424000000000003</v>
      </c>
      <c r="F9" s="3650">
        <v>1.0798749999999999</v>
      </c>
      <c r="G9" s="3652">
        <v>157.43940900000001</v>
      </c>
      <c r="H9" s="3641"/>
      <c r="I9" s="3649" t="s">
        <v>425</v>
      </c>
      <c r="J9" s="3653">
        <v>20.349584059907116</v>
      </c>
      <c r="K9" s="3637">
        <v>-51.703658784560162</v>
      </c>
      <c r="L9" s="3653">
        <v>8.5426171288075494</v>
      </c>
      <c r="M9" s="3637">
        <v>-36.689961968549959</v>
      </c>
      <c r="N9" s="3653">
        <v>150.69704166463529</v>
      </c>
      <c r="O9" s="3654">
        <v>12.106950478711909</v>
      </c>
    </row>
    <row r="10" spans="1:15">
      <c r="A10" s="3649" t="s">
        <v>575</v>
      </c>
      <c r="B10" s="3650">
        <v>140.2415</v>
      </c>
      <c r="C10" s="3651">
        <v>4.5709999999999997</v>
      </c>
      <c r="D10" s="3650">
        <v>10.494999999999999</v>
      </c>
      <c r="E10" s="3651">
        <v>9.3569999999999993</v>
      </c>
      <c r="F10" s="3650">
        <v>0.32</v>
      </c>
      <c r="G10" s="3652">
        <v>164.9845</v>
      </c>
      <c r="H10" s="3641"/>
      <c r="I10" s="3649" t="s">
        <v>575</v>
      </c>
      <c r="J10" s="3653">
        <v>10.957536208655824</v>
      </c>
      <c r="K10" s="3637">
        <v>5.6598994567019787</v>
      </c>
      <c r="L10" s="3653">
        <v>5.6569932043274491</v>
      </c>
      <c r="M10" s="3637">
        <v>-18.556256958383315</v>
      </c>
      <c r="N10" s="3653">
        <v>-40.797093137273045</v>
      </c>
      <c r="O10" s="3654">
        <v>8.0697252305302953</v>
      </c>
    </row>
    <row r="11" spans="1:15">
      <c r="A11" s="3649" t="s">
        <v>426</v>
      </c>
      <c r="B11" s="3650">
        <v>115.5676</v>
      </c>
      <c r="C11" s="3651">
        <v>5.19</v>
      </c>
      <c r="D11" s="3650">
        <v>7.4627999999999997</v>
      </c>
      <c r="E11" s="3651">
        <v>7.0629999999999997</v>
      </c>
      <c r="F11" s="3650">
        <v>0.47399999999999998</v>
      </c>
      <c r="G11" s="3652">
        <v>135.75739999999996</v>
      </c>
      <c r="H11" s="3641"/>
      <c r="I11" s="3649" t="s">
        <v>426</v>
      </c>
      <c r="J11" s="3653">
        <v>17.049003740916206</v>
      </c>
      <c r="K11" s="3637">
        <v>27.441461643066674</v>
      </c>
      <c r="L11" s="3653">
        <v>-29.61081250365531</v>
      </c>
      <c r="M11" s="3637">
        <v>-40.476376082442108</v>
      </c>
      <c r="N11" s="3653">
        <v>24.677784207480656</v>
      </c>
      <c r="O11" s="3654">
        <v>8.0875485393927278</v>
      </c>
    </row>
    <row r="12" spans="1:15">
      <c r="A12" s="3649" t="s">
        <v>521</v>
      </c>
      <c r="B12" s="3650">
        <v>116.2316</v>
      </c>
      <c r="C12" s="3651">
        <v>4.8280000000000003</v>
      </c>
      <c r="D12" s="3650">
        <v>6.851</v>
      </c>
      <c r="E12" s="3651">
        <v>8.0109999999999992</v>
      </c>
      <c r="F12" s="3650">
        <v>0.38690000000000002</v>
      </c>
      <c r="G12" s="3652">
        <v>136.30850000000001</v>
      </c>
      <c r="H12" s="3641"/>
      <c r="I12" s="3655" t="s">
        <v>479</v>
      </c>
      <c r="J12" s="3656">
        <v>-4.720136766373713</v>
      </c>
      <c r="K12" s="3657">
        <v>-5.2434818584838325</v>
      </c>
      <c r="L12" s="3656">
        <v>-5.8702815263111177</v>
      </c>
      <c r="M12" s="3657">
        <v>-26.248473138093857</v>
      </c>
      <c r="N12" s="3656">
        <v>15.581386319584027</v>
      </c>
      <c r="O12" s="3658">
        <v>-6.3557847448511637</v>
      </c>
    </row>
    <row r="13" spans="1:15" ht="16.5" thickBot="1">
      <c r="A13" s="3659" t="s">
        <v>528</v>
      </c>
      <c r="B13" s="3660">
        <v>510.89370000000002</v>
      </c>
      <c r="C13" s="3661">
        <v>16.59601</v>
      </c>
      <c r="D13" s="3660">
        <v>31.165923999999997</v>
      </c>
      <c r="E13" s="3661">
        <v>33.573399999999999</v>
      </c>
      <c r="F13" s="3660">
        <v>2.2607749999999998</v>
      </c>
      <c r="G13" s="3662">
        <v>594.48980899999992</v>
      </c>
      <c r="H13" s="3641"/>
      <c r="I13" s="3663" t="s">
        <v>528</v>
      </c>
      <c r="J13" s="3664">
        <v>10.559962146087386</v>
      </c>
      <c r="K13" s="3665">
        <v>-5.9733620814298831</v>
      </c>
      <c r="L13" s="3664">
        <v>-7.4349138084658932</v>
      </c>
      <c r="M13" s="3665">
        <v>-31.099834089933907</v>
      </c>
      <c r="N13" s="3664">
        <v>34.069414661454374</v>
      </c>
      <c r="O13" s="3666">
        <v>5.437795963601701</v>
      </c>
    </row>
    <row r="14" spans="1:15">
      <c r="A14" s="3667" t="s">
        <v>526</v>
      </c>
      <c r="B14" s="3668">
        <v>140.90690000000001</v>
      </c>
      <c r="C14" s="3668">
        <v>2.5034999999999998</v>
      </c>
      <c r="D14" s="3669">
        <v>8.2082379999999997</v>
      </c>
      <c r="E14" s="3668">
        <v>8.2765249999999995</v>
      </c>
      <c r="F14" s="3669">
        <v>0.57999999999999996</v>
      </c>
      <c r="G14" s="3670">
        <f>SUM(B14:F14)</f>
        <v>160.47516300000001</v>
      </c>
      <c r="H14" s="3641"/>
      <c r="I14" s="3667" t="s">
        <v>526</v>
      </c>
      <c r="J14" s="3671">
        <v>1.4791902227535587</v>
      </c>
      <c r="K14" s="3672">
        <v>24.737794031918114</v>
      </c>
      <c r="L14" s="3671">
        <v>29.118733565681595</v>
      </c>
      <c r="M14" s="3672">
        <v>-9.4709813615680929</v>
      </c>
      <c r="N14" s="3671">
        <v>-46.290079870355363</v>
      </c>
      <c r="O14" s="3673">
        <v>1.9282046466523468</v>
      </c>
    </row>
    <row r="15" spans="1:15">
      <c r="A15" s="3649" t="s">
        <v>484</v>
      </c>
      <c r="B15" s="3674">
        <v>168.874</v>
      </c>
      <c r="C15" s="3674">
        <v>5.1550000000000002</v>
      </c>
      <c r="D15" s="3650">
        <v>6.9340000000000002</v>
      </c>
      <c r="E15" s="3674">
        <v>9.6120000000000001</v>
      </c>
      <c r="F15" s="3650">
        <v>0.40699999999999997</v>
      </c>
      <c r="G15" s="3675">
        <f>SUM(B15:F15)</f>
        <v>190.982</v>
      </c>
      <c r="H15" s="3641"/>
      <c r="I15" s="3649" t="s">
        <v>484</v>
      </c>
      <c r="J15" s="3653">
        <v>20.416567135976152</v>
      </c>
      <c r="K15" s="3637">
        <v>12.776197768540825</v>
      </c>
      <c r="L15" s="3653">
        <v>-33.930443068127673</v>
      </c>
      <c r="M15" s="3637">
        <v>2.7252324462969</v>
      </c>
      <c r="N15" s="3653">
        <v>27.187499999999986</v>
      </c>
      <c r="O15" s="3654">
        <v>15.757540859898953</v>
      </c>
    </row>
    <row r="16" spans="1:15" s="3641" customFormat="1">
      <c r="A16" s="3649" t="s">
        <v>498</v>
      </c>
      <c r="B16" s="3674">
        <v>129.1317</v>
      </c>
      <c r="C16" s="3674">
        <v>5.1840000000000002</v>
      </c>
      <c r="D16" s="3650">
        <v>7.7290000000000001</v>
      </c>
      <c r="E16" s="3674">
        <v>7.6890000000000001</v>
      </c>
      <c r="F16" s="3650">
        <v>0.14149999999999999</v>
      </c>
      <c r="G16" s="3675">
        <f>SUM(B16:F16)</f>
        <v>149.87520000000001</v>
      </c>
      <c r="I16" s="3649" t="s">
        <v>498</v>
      </c>
      <c r="J16" s="3653">
        <v>11.736940111242248</v>
      </c>
      <c r="K16" s="3637">
        <v>-0.11560693641618514</v>
      </c>
      <c r="L16" s="3653">
        <v>3.5670257812081303</v>
      </c>
      <c r="M16" s="3637">
        <v>8.8630893388078817</v>
      </c>
      <c r="N16" s="3653">
        <v>-70.147679324894511</v>
      </c>
      <c r="O16" s="3654">
        <v>10.399285784789654</v>
      </c>
    </row>
    <row r="17" spans="1:15">
      <c r="A17" s="3676" t="s">
        <v>428</v>
      </c>
      <c r="B17" s="3677">
        <v>113.31100000000001</v>
      </c>
      <c r="C17" s="3677">
        <v>4.5679999999999996</v>
      </c>
      <c r="D17" s="3678">
        <v>9.07</v>
      </c>
      <c r="E17" s="3677">
        <v>12.58</v>
      </c>
      <c r="F17" s="3678">
        <v>0.64500000000000002</v>
      </c>
      <c r="G17" s="3679">
        <f>SUM(B17:F17)</f>
        <v>140.17400000000004</v>
      </c>
      <c r="H17" s="3641"/>
      <c r="I17" s="3655" t="s">
        <v>428</v>
      </c>
      <c r="J17" s="3656">
        <v>-2.5127418017131191</v>
      </c>
      <c r="K17" s="3657">
        <v>-5.3852526926263664</v>
      </c>
      <c r="L17" s="3656">
        <v>32.389432199678879</v>
      </c>
      <c r="M17" s="3657">
        <v>57.034078142554023</v>
      </c>
      <c r="N17" s="3656">
        <v>66.70974411992762</v>
      </c>
      <c r="O17" s="3658">
        <v>2.8358466273196541</v>
      </c>
    </row>
    <row r="18" spans="1:15" ht="16.5" thickBot="1">
      <c r="A18" s="3663" t="s">
        <v>481</v>
      </c>
      <c r="B18" s="3680">
        <f t="shared" ref="B18:G18" si="0">SUM(B14:B17)</f>
        <v>552.22360000000003</v>
      </c>
      <c r="C18" s="3680">
        <f t="shared" si="0"/>
        <v>17.410499999999999</v>
      </c>
      <c r="D18" s="3681">
        <f t="shared" si="0"/>
        <v>31.941237999999998</v>
      </c>
      <c r="E18" s="3680">
        <f t="shared" si="0"/>
        <v>38.157525</v>
      </c>
      <c r="F18" s="3681">
        <f t="shared" si="0"/>
        <v>1.7734999999999999</v>
      </c>
      <c r="G18" s="3682">
        <f t="shared" si="0"/>
        <v>641.50636300000008</v>
      </c>
      <c r="H18" s="3683"/>
      <c r="I18" s="3663" t="s">
        <v>481</v>
      </c>
      <c r="J18" s="3646">
        <v>8.0897259057999662</v>
      </c>
      <c r="K18" s="3647">
        <v>4.9077458979598134</v>
      </c>
      <c r="L18" s="3646">
        <v>2.4876977817182677</v>
      </c>
      <c r="M18" s="3646">
        <v>13.654038613902657</v>
      </c>
      <c r="N18" s="3646">
        <v>-21.553449591401176</v>
      </c>
      <c r="O18" s="3648">
        <v>7.9087232931860427</v>
      </c>
    </row>
    <row r="19" spans="1:15" ht="15.75">
      <c r="A19" s="3667" t="s">
        <v>416</v>
      </c>
      <c r="B19" s="3668">
        <v>104.347572</v>
      </c>
      <c r="C19" s="3684">
        <v>3.2766500000000001</v>
      </c>
      <c r="D19" s="3669">
        <v>6.2733179999999997</v>
      </c>
      <c r="E19" s="3668">
        <v>16.332552</v>
      </c>
      <c r="F19" s="3669">
        <v>0.12989500000000001</v>
      </c>
      <c r="G19" s="3670">
        <f>SUM(B19:F19)</f>
        <v>130.35998700000002</v>
      </c>
      <c r="H19" s="3683"/>
      <c r="I19" s="3667" t="s">
        <v>416</v>
      </c>
      <c r="J19" s="3671">
        <v>-25.945732962686719</v>
      </c>
      <c r="K19" s="3671">
        <v>30.882764130217708</v>
      </c>
      <c r="L19" s="3672">
        <v>-23.572903222348089</v>
      </c>
      <c r="M19" s="3671">
        <v>97.335862575174957</v>
      </c>
      <c r="N19" s="3672">
        <v>-77.604310344827582</v>
      </c>
      <c r="O19" s="3685">
        <v>-18.766253566603325</v>
      </c>
    </row>
    <row r="20" spans="1:15" ht="15.75">
      <c r="A20" s="3686" t="s">
        <v>211</v>
      </c>
      <c r="B20" s="3674">
        <v>110.174695</v>
      </c>
      <c r="C20" s="3687">
        <v>5.7889330000000001</v>
      </c>
      <c r="D20" s="3650">
        <v>5.40395</v>
      </c>
      <c r="E20" s="3674">
        <v>15.697732999999999</v>
      </c>
      <c r="F20" s="3650">
        <v>0.201346</v>
      </c>
      <c r="G20" s="3675">
        <f>SUM(B20:F20)</f>
        <v>137.26665700000001</v>
      </c>
      <c r="H20" s="3683"/>
      <c r="I20" s="3686" t="s">
        <v>211</v>
      </c>
      <c r="J20" s="3653">
        <v>-34.75923173490294</v>
      </c>
      <c r="K20" s="3653">
        <v>12.297439379243457</v>
      </c>
      <c r="L20" s="3637">
        <v>-22.065907124314975</v>
      </c>
      <c r="M20" s="3653">
        <v>63.313909696213074</v>
      </c>
      <c r="N20" s="3637">
        <v>-50.529238329238325</v>
      </c>
      <c r="O20" s="3688">
        <v>-28.125866835618012</v>
      </c>
    </row>
    <row r="21" spans="1:15" ht="15.75">
      <c r="A21" s="3689" t="s">
        <v>332</v>
      </c>
      <c r="B21" s="3674">
        <v>94.687763000000004</v>
      </c>
      <c r="C21" s="3687">
        <v>3.0646650000000002</v>
      </c>
      <c r="D21" s="3650">
        <v>5.7453320000000003</v>
      </c>
      <c r="E21" s="3674">
        <v>6.6786519999999996</v>
      </c>
      <c r="F21" s="3650">
        <v>0.34873599999999999</v>
      </c>
      <c r="G21" s="3675">
        <f>SUM(B21:F21)</f>
        <v>110.52514800000002</v>
      </c>
      <c r="H21" s="3683"/>
      <c r="I21" s="3689" t="s">
        <v>332</v>
      </c>
      <c r="J21" s="3653">
        <v>-26.673494579564888</v>
      </c>
      <c r="K21" s="3653">
        <v>-40.882233796296298</v>
      </c>
      <c r="L21" s="3637">
        <v>-25.665260706430331</v>
      </c>
      <c r="M21" s="3653">
        <v>-13.140174274938232</v>
      </c>
      <c r="N21" s="3637">
        <v>146.45653710247353</v>
      </c>
      <c r="O21" s="3688">
        <v>-26.255212336664101</v>
      </c>
    </row>
    <row r="22" spans="1:15" ht="15.75">
      <c r="A22" s="3649" t="s">
        <v>551</v>
      </c>
      <c r="B22" s="3674">
        <v>111.59732099999999</v>
      </c>
      <c r="C22" s="3687">
        <v>3.4096850000000001</v>
      </c>
      <c r="D22" s="3650">
        <v>6.3151830000000002</v>
      </c>
      <c r="E22" s="3674">
        <v>6.8163479999999996</v>
      </c>
      <c r="F22" s="3650">
        <v>0.36447600000000002</v>
      </c>
      <c r="G22" s="3675">
        <f>SUM(B22:F22)</f>
        <v>128.50301299999998</v>
      </c>
      <c r="H22" s="3683"/>
      <c r="I22" s="3649" t="s">
        <v>551</v>
      </c>
      <c r="J22" s="3653">
        <v>-1.5123677312882364</v>
      </c>
      <c r="K22" s="3653">
        <v>-25.357158493870386</v>
      </c>
      <c r="L22" s="3637">
        <v>-30.372844542447623</v>
      </c>
      <c r="M22" s="3653">
        <v>-45.815993640699524</v>
      </c>
      <c r="N22" s="3637">
        <v>-43.492093023255805</v>
      </c>
      <c r="O22" s="3688">
        <v>-8.3260711686903761</v>
      </c>
    </row>
    <row r="23" spans="1:15" ht="16.5" thickBot="1">
      <c r="A23" s="3642" t="s">
        <v>606</v>
      </c>
      <c r="B23" s="3690">
        <f t="shared" ref="B23:G23" si="1">SUM(B19:B22)</f>
        <v>420.80735100000004</v>
      </c>
      <c r="C23" s="3691">
        <f t="shared" si="1"/>
        <v>15.539933</v>
      </c>
      <c r="D23" s="3643">
        <f t="shared" si="1"/>
        <v>23.737783</v>
      </c>
      <c r="E23" s="3690">
        <f t="shared" si="1"/>
        <v>45.525284999999997</v>
      </c>
      <c r="F23" s="3643">
        <f t="shared" si="1"/>
        <v>1.0444530000000001</v>
      </c>
      <c r="G23" s="3692">
        <f t="shared" si="1"/>
        <v>506.65480500000001</v>
      </c>
      <c r="H23" s="3683"/>
      <c r="I23" s="3642" t="s">
        <v>606</v>
      </c>
      <c r="J23" s="3646">
        <v>-23.797651712096339</v>
      </c>
      <c r="K23" s="3646">
        <v>-10.743901668533354</v>
      </c>
      <c r="L23" s="3647">
        <v>-25.682958813305859</v>
      </c>
      <c r="M23" s="3646">
        <v>19.308799509402135</v>
      </c>
      <c r="N23" s="3647">
        <v>-41.107809416408223</v>
      </c>
      <c r="O23" s="3693">
        <v>-21.0210787885825</v>
      </c>
    </row>
    <row r="24" spans="1:15" ht="15.75">
      <c r="A24" s="3667" t="s">
        <v>603</v>
      </c>
      <c r="B24" s="3669">
        <v>101.588802</v>
      </c>
      <c r="C24" s="3669">
        <v>2.1883919999999999</v>
      </c>
      <c r="D24" s="3669">
        <v>5.9479119999999996</v>
      </c>
      <c r="E24" s="3669">
        <v>10.249302</v>
      </c>
      <c r="F24" s="3669">
        <v>0.64068499999999995</v>
      </c>
      <c r="G24" s="3694">
        <f>SUM(B24:F24)</f>
        <v>120.615093</v>
      </c>
      <c r="H24" s="3683"/>
      <c r="I24" s="3667" t="s">
        <v>603</v>
      </c>
      <c r="J24" s="3695">
        <v>-2.6438276877204174</v>
      </c>
      <c r="K24" s="3695">
        <v>-33.2125188836159</v>
      </c>
      <c r="L24" s="3695">
        <v>-5.1871433904673694</v>
      </c>
      <c r="M24" s="3695">
        <v>-37.246169490230308</v>
      </c>
      <c r="N24" s="3695">
        <v>393.23299588128862</v>
      </c>
      <c r="O24" s="3685">
        <v>-7.4753720250064219</v>
      </c>
    </row>
    <row r="25" spans="1:15" ht="15.75">
      <c r="A25" s="3649" t="s">
        <v>641</v>
      </c>
      <c r="B25" s="3650">
        <v>115.25574</v>
      </c>
      <c r="C25" s="3650">
        <v>3.0687679999999999</v>
      </c>
      <c r="D25" s="3650">
        <v>7.2274219999999998</v>
      </c>
      <c r="E25" s="3650">
        <v>12.497258</v>
      </c>
      <c r="F25" s="3650">
        <v>0.35151199999999999</v>
      </c>
      <c r="G25" s="3652">
        <f>SUM(B25:F25)</f>
        <v>138.40070000000003</v>
      </c>
      <c r="H25" s="3683"/>
      <c r="I25" s="3649" t="s">
        <v>641</v>
      </c>
      <c r="J25" s="3696">
        <v>4.6118076387686102</v>
      </c>
      <c r="K25" s="3696">
        <v>-46.989056532525076</v>
      </c>
      <c r="L25" s="3653">
        <v>33.743317388206776</v>
      </c>
      <c r="M25" s="3696">
        <v>-20.38813502561166</v>
      </c>
      <c r="N25" s="3696">
        <v>74.581069402918359</v>
      </c>
      <c r="O25" s="3688">
        <v>0.82616057299335921</v>
      </c>
    </row>
    <row r="26" spans="1:15">
      <c r="A26" s="3649" t="s">
        <v>654</v>
      </c>
      <c r="B26" s="3650">
        <v>95.967015000000004</v>
      </c>
      <c r="C26" s="3687">
        <v>3.1242019999999999</v>
      </c>
      <c r="D26" s="3650">
        <v>6.826613</v>
      </c>
      <c r="E26" s="3650">
        <v>9.8577270000000006</v>
      </c>
      <c r="F26" s="3650">
        <v>0.28668700000000003</v>
      </c>
      <c r="G26" s="3652">
        <f>SUM(B26:F26)</f>
        <v>116.06224399999999</v>
      </c>
      <c r="I26" s="3649" t="s">
        <v>654</v>
      </c>
      <c r="J26" s="3696">
        <v>1.3510214619813183</v>
      </c>
      <c r="K26" s="3696">
        <v>1.9426919418598771</v>
      </c>
      <c r="L26" s="3653">
        <v>18.820165657963713</v>
      </c>
      <c r="M26" s="3696">
        <v>47.60054873348696</v>
      </c>
      <c r="N26" s="3696">
        <v>-17.792542209579736</v>
      </c>
      <c r="O26" s="3688">
        <v>5.009806455993143</v>
      </c>
    </row>
    <row r="27" spans="1:15">
      <c r="A27" s="3649" t="s">
        <v>655</v>
      </c>
      <c r="B27" s="3650">
        <v>109.679672</v>
      </c>
      <c r="C27" s="3687">
        <v>3.2203409999999999</v>
      </c>
      <c r="D27" s="3650">
        <v>6.5893050000000004</v>
      </c>
      <c r="E27" s="3650">
        <v>8.0546039999999994</v>
      </c>
      <c r="F27" s="3650">
        <v>0.34335100000000002</v>
      </c>
      <c r="G27" s="3652">
        <f>SUM(B27:F27)</f>
        <v>127.88727299999999</v>
      </c>
      <c r="I27" s="3649" t="s">
        <v>655</v>
      </c>
      <c r="J27" s="3696">
        <v>-1.7183647266944604</v>
      </c>
      <c r="K27" s="3696">
        <v>-5.5531229424419024</v>
      </c>
      <c r="L27" s="3653">
        <v>4.3406818139711874</v>
      </c>
      <c r="M27" s="3696">
        <v>18.165973920345621</v>
      </c>
      <c r="N27" s="3696">
        <v>-5.7959920543465131</v>
      </c>
      <c r="O27" s="3688">
        <v>-0.47916386209557515</v>
      </c>
    </row>
    <row r="28" spans="1:15" ht="16.5" thickBot="1">
      <c r="A28" s="3642" t="s">
        <v>702</v>
      </c>
      <c r="B28" s="3690">
        <f t="shared" ref="B28:G28" si="2">SUM(B24:B27)</f>
        <v>422.49122899999998</v>
      </c>
      <c r="C28" s="3691">
        <f t="shared" si="2"/>
        <v>11.601702999999999</v>
      </c>
      <c r="D28" s="3643">
        <f t="shared" si="2"/>
        <v>26.591252000000001</v>
      </c>
      <c r="E28" s="3690">
        <f t="shared" si="2"/>
        <v>40.658890999999997</v>
      </c>
      <c r="F28" s="3643">
        <f t="shared" si="2"/>
        <v>1.6222350000000001</v>
      </c>
      <c r="G28" s="3692">
        <f t="shared" si="2"/>
        <v>502.96530999999999</v>
      </c>
      <c r="H28" s="3641"/>
      <c r="I28" s="3642" t="s">
        <v>702</v>
      </c>
      <c r="J28" s="3646">
        <v>0.40015413133787092</v>
      </c>
      <c r="K28" s="3646">
        <v>-25.342644656189961</v>
      </c>
      <c r="L28" s="3647">
        <v>12.020789810067782</v>
      </c>
      <c r="M28" s="3646">
        <v>-10.689431158970237</v>
      </c>
      <c r="N28" s="3647">
        <v>55.319100045669842</v>
      </c>
      <c r="O28" s="3693">
        <v>-0.72820685081632064</v>
      </c>
    </row>
    <row r="29" spans="1:15">
      <c r="A29" s="3697" t="s">
        <v>705</v>
      </c>
      <c r="B29" s="3669">
        <v>107.25523</v>
      </c>
      <c r="C29" s="3684">
        <v>4.0487739999999999</v>
      </c>
      <c r="D29" s="3669">
        <v>8.3461839999999992</v>
      </c>
      <c r="E29" s="3669">
        <v>7.3060299999999998</v>
      </c>
      <c r="F29" s="3669">
        <v>0.21210000000000001</v>
      </c>
      <c r="G29" s="3694">
        <f>SUM(B29:F29)</f>
        <v>127.16831799999999</v>
      </c>
      <c r="H29" s="3641"/>
      <c r="I29" s="3667" t="s">
        <v>705</v>
      </c>
      <c r="J29" s="3671">
        <v>5.5778076800236249</v>
      </c>
      <c r="K29" s="3671">
        <v>85.011369078300419</v>
      </c>
      <c r="L29" s="3671">
        <v>40.321242143461433</v>
      </c>
      <c r="M29" s="3695">
        <v>-28.716804324821339</v>
      </c>
      <c r="N29" s="3695">
        <v>-66.894807900918551</v>
      </c>
      <c r="O29" s="3685">
        <v>5.433171618082639</v>
      </c>
    </row>
    <row r="30" spans="1:15">
      <c r="A30" s="3698" t="s">
        <v>723</v>
      </c>
      <c r="B30" s="3650">
        <v>119.331146</v>
      </c>
      <c r="C30" s="3687">
        <v>4.8947390000000004</v>
      </c>
      <c r="D30" s="3650">
        <v>8.3325689999999994</v>
      </c>
      <c r="E30" s="3650">
        <v>9.0082439999999995</v>
      </c>
      <c r="F30" s="3650">
        <v>0.39264900000000003</v>
      </c>
      <c r="G30" s="3652">
        <f>SUM(B30:F30)</f>
        <v>141.95934700000001</v>
      </c>
      <c r="H30" s="3641"/>
      <c r="I30" s="3699" t="s">
        <v>723</v>
      </c>
      <c r="J30" s="3653">
        <v>3.5359679266299366</v>
      </c>
      <c r="K30" s="3653">
        <v>59.501760967267671</v>
      </c>
      <c r="L30" s="3653">
        <v>15.291026316160867</v>
      </c>
      <c r="M30" s="3653">
        <v>-27.918236144280613</v>
      </c>
      <c r="N30" s="3653">
        <v>11.702872163681491</v>
      </c>
      <c r="O30" s="3688">
        <v>2.5712637291574083</v>
      </c>
    </row>
    <row r="31" spans="1:15">
      <c r="A31" s="3698" t="s">
        <v>724</v>
      </c>
      <c r="B31" s="3650">
        <v>106.593329</v>
      </c>
      <c r="C31" s="3687">
        <v>3.6747860000000001</v>
      </c>
      <c r="D31" s="3650">
        <v>11.291422000000001</v>
      </c>
      <c r="E31" s="3650">
        <v>13.033201</v>
      </c>
      <c r="F31" s="3650">
        <v>0.25759399999999999</v>
      </c>
      <c r="G31" s="3652">
        <f>SUM(B31:F31)</f>
        <v>134.85033200000001</v>
      </c>
      <c r="H31" s="3641"/>
      <c r="I31" s="3649" t="s">
        <v>724</v>
      </c>
      <c r="J31" s="3653">
        <v>11.072881656264897</v>
      </c>
      <c r="K31" s="3653">
        <v>17.623188257353405</v>
      </c>
      <c r="L31" s="3653">
        <v>65.4029897403002</v>
      </c>
      <c r="M31" s="3653">
        <v>32.21304465015109</v>
      </c>
      <c r="N31" s="3653">
        <v>-10.148001130152409</v>
      </c>
      <c r="O31" s="3688">
        <v>16.187941360154994</v>
      </c>
    </row>
    <row r="32" spans="1:15">
      <c r="A32" s="3649" t="s">
        <v>725</v>
      </c>
      <c r="B32" s="3650">
        <v>114.692469</v>
      </c>
      <c r="C32" s="3687">
        <v>3.9547379999999999</v>
      </c>
      <c r="D32" s="3650">
        <v>10.153650000000001</v>
      </c>
      <c r="E32" s="3650">
        <v>9.4065600000000007</v>
      </c>
      <c r="F32" s="3650">
        <v>0.34879199999999999</v>
      </c>
      <c r="G32" s="3652">
        <f>SUM(B32:F32)</f>
        <v>138.55620900000002</v>
      </c>
      <c r="H32" s="3641"/>
      <c r="I32" s="3655" t="s">
        <v>725</v>
      </c>
      <c r="J32" s="3656">
        <v>4.5703975117649946</v>
      </c>
      <c r="K32" s="3656">
        <v>22.804945190586949</v>
      </c>
      <c r="L32" s="3656">
        <v>54.092882329775307</v>
      </c>
      <c r="M32" s="3656">
        <v>16.784884769009139</v>
      </c>
      <c r="N32" s="3656">
        <v>1.5846757399861957</v>
      </c>
      <c r="O32" s="3700">
        <v>8.3424532791468948</v>
      </c>
    </row>
    <row r="33" spans="1:15" ht="16.5" thickBot="1">
      <c r="A33" s="3642" t="s">
        <v>752</v>
      </c>
      <c r="B33" s="3690">
        <f>SUM(B29:B32)</f>
        <v>447.87217400000003</v>
      </c>
      <c r="C33" s="3691">
        <f t="shared" ref="C33:F33" si="3">SUM(C29:C32)</f>
        <v>16.573036999999999</v>
      </c>
      <c r="D33" s="3643">
        <f>SUM(D29:D32)</f>
        <v>38.123825000000004</v>
      </c>
      <c r="E33" s="3690">
        <f t="shared" si="3"/>
        <v>38.754034999999995</v>
      </c>
      <c r="F33" s="3643">
        <f t="shared" si="3"/>
        <v>1.2111350000000001</v>
      </c>
      <c r="G33" s="3692">
        <f>SUM(G29:G32)</f>
        <v>542.53420600000004</v>
      </c>
      <c r="H33" s="3641"/>
      <c r="I33" s="3663" t="s">
        <v>752</v>
      </c>
      <c r="J33" s="3664">
        <v>6.0074489735738581</v>
      </c>
      <c r="K33" s="3701">
        <v>42.850036757534639</v>
      </c>
      <c r="L33" s="3664">
        <v>43.369800714911804</v>
      </c>
      <c r="M33" s="3665">
        <v>-4.6849679200546888</v>
      </c>
      <c r="N33" s="3664">
        <v>-25.341581213572624</v>
      </c>
      <c r="O33" s="3666">
        <v>7.8671222872209796</v>
      </c>
    </row>
    <row r="34" spans="1:15">
      <c r="A34" s="3697" t="s">
        <v>746</v>
      </c>
      <c r="B34" s="3669">
        <v>115.664995</v>
      </c>
      <c r="C34" s="3684">
        <v>7.7759130000000001</v>
      </c>
      <c r="D34" s="3669">
        <v>9.7975259999999995</v>
      </c>
      <c r="E34" s="3669">
        <v>9.7215980000000002</v>
      </c>
      <c r="F34" s="3669">
        <v>0.103283</v>
      </c>
      <c r="G34" s="3670">
        <f>SUM(B34:F34)</f>
        <v>143.06331500000002</v>
      </c>
      <c r="H34" s="3702"/>
      <c r="I34" s="3667" t="s">
        <v>746</v>
      </c>
      <c r="J34" s="3671">
        <v>7.8408903696351331</v>
      </c>
      <c r="K34" s="3671">
        <v>92.055990282490455</v>
      </c>
      <c r="L34" s="3671">
        <v>17.389288326257855</v>
      </c>
      <c r="M34" s="3671">
        <v>33.062661938152473</v>
      </c>
      <c r="N34" s="3671">
        <v>-51.304573314474304</v>
      </c>
      <c r="O34" s="3685">
        <v>12.49918002375405</v>
      </c>
    </row>
    <row r="35" spans="1:15">
      <c r="A35" s="3703" t="s">
        <v>747</v>
      </c>
      <c r="B35" s="3650">
        <v>125.232201</v>
      </c>
      <c r="C35" s="3687">
        <v>5.9275339999999996</v>
      </c>
      <c r="D35" s="3650">
        <v>13.096733</v>
      </c>
      <c r="E35" s="3650">
        <v>7.3804970000000001</v>
      </c>
      <c r="F35" s="3650">
        <v>0.99648400000000004</v>
      </c>
      <c r="G35" s="3675">
        <f>SUM(B35:F35)</f>
        <v>152.63344900000001</v>
      </c>
      <c r="H35" s="3702"/>
      <c r="I35" s="3699" t="s">
        <v>747</v>
      </c>
      <c r="J35" s="3653">
        <v>4.9451087983350135</v>
      </c>
      <c r="K35" s="3653">
        <v>21.100103601029588</v>
      </c>
      <c r="L35" s="3653">
        <v>57.175212110454765</v>
      </c>
      <c r="M35" s="3653">
        <v>-18.069526091877606</v>
      </c>
      <c r="N35" s="3653">
        <v>153.7849325988351</v>
      </c>
      <c r="O35" s="3688">
        <v>7.5191258804536432</v>
      </c>
    </row>
    <row r="36" spans="1:15">
      <c r="A36" s="3704" t="s">
        <v>748</v>
      </c>
      <c r="B36" s="3705">
        <v>109.629452</v>
      </c>
      <c r="C36" s="3687">
        <v>4.8302370000000003</v>
      </c>
      <c r="D36" s="3650">
        <v>12.510626999999999</v>
      </c>
      <c r="E36" s="3650">
        <v>8.9877050000000001</v>
      </c>
      <c r="F36" s="3650">
        <v>0.47051599999999999</v>
      </c>
      <c r="G36" s="3675">
        <f>SUM(B36:F36)</f>
        <v>136.42853700000001</v>
      </c>
      <c r="H36" s="3702"/>
      <c r="I36" s="3704" t="s">
        <v>748</v>
      </c>
      <c r="J36" s="3653">
        <v>2.8483236507230316</v>
      </c>
      <c r="K36" s="3653">
        <v>31.44267448499042</v>
      </c>
      <c r="L36" s="3653">
        <v>10.79762141561973</v>
      </c>
      <c r="M36" s="3653">
        <v>-31.039926415621153</v>
      </c>
      <c r="N36" s="3653">
        <v>82.657981164157547</v>
      </c>
      <c r="O36" s="3688">
        <v>1.1703382383960275</v>
      </c>
    </row>
    <row r="37" spans="1:15">
      <c r="A37" s="3655" t="s">
        <v>749</v>
      </c>
      <c r="B37" s="3678">
        <v>115.246567</v>
      </c>
      <c r="C37" s="3706">
        <v>6.3239010000000002</v>
      </c>
      <c r="D37" s="3678">
        <v>9.2315710000000006</v>
      </c>
      <c r="E37" s="3678">
        <v>18.103542000000001</v>
      </c>
      <c r="F37" s="3678">
        <v>0.33681100000000003</v>
      </c>
      <c r="G37" s="3675">
        <f>SUM(B37:F37)</f>
        <v>149.24239200000002</v>
      </c>
      <c r="H37" s="3641"/>
      <c r="I37" s="3707" t="s">
        <v>749</v>
      </c>
      <c r="J37" s="3656">
        <v>0.48311628900412984</v>
      </c>
      <c r="K37" s="3656">
        <v>59.90695211667628</v>
      </c>
      <c r="L37" s="3656">
        <v>-9.0812564939701446</v>
      </c>
      <c r="M37" s="3656">
        <v>92.456562228912588</v>
      </c>
      <c r="N37" s="3656">
        <v>-3.4349985091401152</v>
      </c>
      <c r="O37" s="3700">
        <v>7.7125255353948035</v>
      </c>
    </row>
    <row r="38" spans="1:15" ht="16.5" thickBot="1">
      <c r="A38" s="3708" t="s">
        <v>819</v>
      </c>
      <c r="B38" s="3690">
        <f>SUM(B34:B37)</f>
        <v>465.77321500000005</v>
      </c>
      <c r="C38" s="3691">
        <f t="shared" ref="C38:F38" si="4">SUM(C34:C37)</f>
        <v>24.857585</v>
      </c>
      <c r="D38" s="3643">
        <f>SUM(D34:D37)</f>
        <v>44.636457</v>
      </c>
      <c r="E38" s="3690">
        <f t="shared" si="4"/>
        <v>44.193342000000001</v>
      </c>
      <c r="F38" s="3643">
        <f t="shared" si="4"/>
        <v>1.9070939999999998</v>
      </c>
      <c r="G38" s="3692">
        <f>SUM(G34:G37)</f>
        <v>581.36769300000003</v>
      </c>
      <c r="H38" s="3641"/>
      <c r="I38" s="3708" t="s">
        <v>819</v>
      </c>
      <c r="J38" s="3646">
        <v>3.9969085018441035</v>
      </c>
      <c r="K38" s="3709">
        <v>49.988110205751667</v>
      </c>
      <c r="L38" s="3646">
        <v>17.082839930148651</v>
      </c>
      <c r="M38" s="3647">
        <v>14.035459791477223</v>
      </c>
      <c r="N38" s="3646">
        <v>57.463371135339969</v>
      </c>
      <c r="O38" s="3648">
        <v>7.1577951344877988</v>
      </c>
    </row>
    <row r="39" spans="1:15">
      <c r="A39" s="3697" t="s">
        <v>809</v>
      </c>
      <c r="B39" s="3669">
        <v>112.50838299999999</v>
      </c>
      <c r="C39" s="3684">
        <v>4.2417819999999997</v>
      </c>
      <c r="D39" s="3669">
        <v>10.435737</v>
      </c>
      <c r="E39" s="3669">
        <v>11.413589</v>
      </c>
      <c r="F39" s="3669">
        <v>0.13163800000000001</v>
      </c>
      <c r="G39" s="3670">
        <f>SUM(B39:F39)</f>
        <v>138.73112900000001</v>
      </c>
      <c r="H39" s="3641"/>
      <c r="I39" s="3667" t="s">
        <v>809</v>
      </c>
      <c r="J39" s="3671">
        <v>-2.7290988081571328</v>
      </c>
      <c r="K39" s="3671">
        <v>-45.449724038836351</v>
      </c>
      <c r="L39" s="3671">
        <v>6.5140015959130864</v>
      </c>
      <c r="M39" s="3671">
        <v>17.404453465366501</v>
      </c>
      <c r="N39" s="3671">
        <v>27.453695187010467</v>
      </c>
      <c r="O39" s="3685">
        <v>-3.028159944427415</v>
      </c>
    </row>
    <row r="40" spans="1:15">
      <c r="A40" s="3710" t="s">
        <v>817</v>
      </c>
      <c r="B40" s="3650">
        <v>116.159909</v>
      </c>
      <c r="C40" s="3687">
        <v>4.7806449999999998</v>
      </c>
      <c r="D40" s="3650">
        <v>8.6095889999999997</v>
      </c>
      <c r="E40" s="3650">
        <v>11.251747</v>
      </c>
      <c r="F40" s="3650">
        <v>0.12912999999999999</v>
      </c>
      <c r="G40" s="3675">
        <f>SUM(B40:F40)</f>
        <v>140.93101999999999</v>
      </c>
      <c r="H40" s="3641"/>
      <c r="I40" s="3710" t="s">
        <v>817</v>
      </c>
      <c r="J40" s="3653">
        <v>-7.2443763884657812</v>
      </c>
      <c r="K40" s="3653">
        <v>-19.348501417284155</v>
      </c>
      <c r="L40" s="3653">
        <v>-34.261552098527176</v>
      </c>
      <c r="M40" s="3653">
        <v>52.452429694097816</v>
      </c>
      <c r="N40" s="3653">
        <v>-87.041437694935397</v>
      </c>
      <c r="O40" s="3688">
        <v>-7.6670147183793347</v>
      </c>
    </row>
    <row r="41" spans="1:15">
      <c r="A41" s="3703" t="s">
        <v>797</v>
      </c>
      <c r="B41" s="3650">
        <v>114.752871</v>
      </c>
      <c r="C41" s="3687">
        <v>3.47526</v>
      </c>
      <c r="D41" s="3650">
        <v>11.169356000000001</v>
      </c>
      <c r="E41" s="3650">
        <v>8.5201100000000007</v>
      </c>
      <c r="F41" s="3650">
        <v>0.24204800000000001</v>
      </c>
      <c r="G41" s="3675">
        <f>SUM(B41:F41)</f>
        <v>138.15964500000001</v>
      </c>
      <c r="H41" s="3641"/>
      <c r="I41" s="3703" t="s">
        <v>797</v>
      </c>
      <c r="J41" s="3653">
        <v>4.6733965248681528</v>
      </c>
      <c r="K41" s="3653">
        <v>-28.051977573771225</v>
      </c>
      <c r="L41" s="3653">
        <v>-10.721053389250585</v>
      </c>
      <c r="M41" s="3653">
        <v>-5.2026073396935004</v>
      </c>
      <c r="N41" s="3653">
        <v>-48.556903484684902</v>
      </c>
      <c r="O41" s="3688">
        <v>1.2688752940303232</v>
      </c>
    </row>
    <row r="42" spans="1:15">
      <c r="A42" s="3703" t="s">
        <v>818</v>
      </c>
      <c r="B42" s="3650">
        <v>121.31697699999999</v>
      </c>
      <c r="C42" s="3687">
        <v>5.5644229999999997</v>
      </c>
      <c r="D42" s="3650">
        <v>8.8511570000000006</v>
      </c>
      <c r="E42" s="3650">
        <v>9.4787330000000001</v>
      </c>
      <c r="F42" s="3650">
        <v>0.165739</v>
      </c>
      <c r="G42" s="3675">
        <f>SUM(B42:F42)</f>
        <v>145.37702899999999</v>
      </c>
      <c r="H42" s="3641"/>
      <c r="I42" s="3703" t="s">
        <v>818</v>
      </c>
      <c r="J42" s="3653">
        <v>5.2673239281826056</v>
      </c>
      <c r="K42" s="3653">
        <v>-12.009644047242361</v>
      </c>
      <c r="L42" s="3653">
        <v>-4.1207937413902869</v>
      </c>
      <c r="M42" s="3653">
        <v>-47.641555448099602</v>
      </c>
      <c r="N42" s="3653">
        <v>-50.791690295150701</v>
      </c>
      <c r="O42" s="3688">
        <v>-2.5899899808628248</v>
      </c>
    </row>
    <row r="43" spans="1:15" ht="16.5" thickBot="1">
      <c r="A43" s="3708" t="s">
        <v>863</v>
      </c>
      <c r="B43" s="3690">
        <f>SUM(B39:B42)</f>
        <v>464.73813999999999</v>
      </c>
      <c r="C43" s="3691">
        <f t="shared" ref="C43:F43" si="5">SUM(C39:C42)</f>
        <v>18.062110000000001</v>
      </c>
      <c r="D43" s="3643">
        <f>SUM(D39:D42)</f>
        <v>39.065838999999997</v>
      </c>
      <c r="E43" s="3690">
        <f t="shared" si="5"/>
        <v>40.664178999999997</v>
      </c>
      <c r="F43" s="3643">
        <f t="shared" si="5"/>
        <v>0.66855500000000001</v>
      </c>
      <c r="G43" s="3692">
        <f>SUM(G39:G42)</f>
        <v>563.19882299999995</v>
      </c>
      <c r="H43" s="3641"/>
      <c r="I43" s="3708" t="s">
        <v>863</v>
      </c>
      <c r="J43" s="3646">
        <v>-0.22222724851192766</v>
      </c>
      <c r="K43" s="3709">
        <v>-27.337631551898539</v>
      </c>
      <c r="L43" s="3646">
        <v>-12.479973488935286</v>
      </c>
      <c r="M43" s="3647">
        <v>-7.9857345932335306</v>
      </c>
      <c r="N43" s="3646">
        <v>-64.943783578575562</v>
      </c>
      <c r="O43" s="3648">
        <v>-3.1251942993674504</v>
      </c>
    </row>
    <row r="44" spans="1:15">
      <c r="A44" s="3649" t="s">
        <v>866</v>
      </c>
      <c r="B44" s="3674">
        <v>111.20664499999999</v>
      </c>
      <c r="C44" s="3684">
        <v>4.2164679999999999</v>
      </c>
      <c r="D44" s="3650">
        <v>10.36467</v>
      </c>
      <c r="E44" s="3669">
        <v>9.0137780000000003</v>
      </c>
      <c r="F44" s="3650">
        <v>0.12206699999999999</v>
      </c>
      <c r="G44" s="3670">
        <f>SUM(B44:F44)</f>
        <v>134.92362799999998</v>
      </c>
      <c r="H44" s="3641"/>
      <c r="I44" s="3649" t="s">
        <v>866</v>
      </c>
      <c r="J44" s="3653">
        <v>-1.1570142288863821</v>
      </c>
      <c r="K44" s="3653">
        <v>-0.5967774864431874</v>
      </c>
      <c r="L44" s="3653">
        <v>-0.68099646436087369</v>
      </c>
      <c r="M44" s="3653">
        <v>-21.025910430102229</v>
      </c>
      <c r="N44" s="3653">
        <v>-7.2706969112262527</v>
      </c>
      <c r="O44" s="3688">
        <v>-2.7445181391121167</v>
      </c>
    </row>
    <row r="45" spans="1:15">
      <c r="A45" s="3711" t="s">
        <v>873</v>
      </c>
      <c r="B45" s="3650">
        <v>129.45324099999999</v>
      </c>
      <c r="C45" s="3687">
        <v>4.8345269999999996</v>
      </c>
      <c r="D45" s="3650">
        <v>17.432656999999999</v>
      </c>
      <c r="E45" s="3674">
        <v>11.434348</v>
      </c>
      <c r="F45" s="3650">
        <v>0.228433</v>
      </c>
      <c r="G45" s="3675">
        <f>SUM(B45:F45)</f>
        <v>163.383206</v>
      </c>
      <c r="H45" s="3641"/>
      <c r="I45" s="3649" t="s">
        <v>873</v>
      </c>
      <c r="J45" s="3653">
        <v>11.428497245120937</v>
      </c>
      <c r="K45" s="3653">
        <v>1.1270864077964404</v>
      </c>
      <c r="L45" s="3653">
        <v>102.47954925606786</v>
      </c>
      <c r="M45" s="3653">
        <v>1.6228679866335369</v>
      </c>
      <c r="N45" s="3653">
        <v>76.901572059165204</v>
      </c>
      <c r="O45" s="3688">
        <v>15.918557887397682</v>
      </c>
    </row>
    <row r="46" spans="1:15">
      <c r="A46" s="3703" t="s">
        <v>860</v>
      </c>
      <c r="B46" s="3650">
        <v>114.182688</v>
      </c>
      <c r="C46" s="3687">
        <v>6.0387919999999999</v>
      </c>
      <c r="D46" s="3650">
        <v>12.490780000000001</v>
      </c>
      <c r="E46" s="3650">
        <v>10.119653</v>
      </c>
      <c r="F46" s="3650">
        <v>0.220413</v>
      </c>
      <c r="G46" s="3675">
        <f t="shared" ref="G46:G47" si="6">SUM(B46:F46)</f>
        <v>143.05232600000002</v>
      </c>
      <c r="H46" s="3641"/>
      <c r="I46" s="3703" t="s">
        <v>860</v>
      </c>
      <c r="J46" s="3653">
        <v>-0.496879071548463</v>
      </c>
      <c r="K46" s="3653">
        <v>73.765185914147423</v>
      </c>
      <c r="L46" s="3653">
        <v>11.830798481129975</v>
      </c>
      <c r="M46" s="3653">
        <v>18.773736489317614</v>
      </c>
      <c r="N46" s="3653">
        <v>-8.9383097567424699</v>
      </c>
      <c r="O46" s="3688">
        <v>3.5413242412428048</v>
      </c>
    </row>
    <row r="47" spans="1:15" s="3752" customFormat="1" ht="15.75" thickBot="1">
      <c r="A47" s="3871" t="s">
        <v>874</v>
      </c>
      <c r="B47" s="3870">
        <v>124.505026</v>
      </c>
      <c r="C47" s="3869">
        <v>8.3641470000000009</v>
      </c>
      <c r="D47" s="3870">
        <v>15.499131999999999</v>
      </c>
      <c r="E47" s="3870">
        <v>14.258355999999999</v>
      </c>
      <c r="F47" s="3870">
        <v>1.003228</v>
      </c>
      <c r="G47" s="3679">
        <f t="shared" si="6"/>
        <v>163.62988899999999</v>
      </c>
      <c r="H47" s="3641"/>
      <c r="I47" s="3703" t="s">
        <v>874</v>
      </c>
      <c r="J47" s="3653">
        <v>2.6278671615762335</v>
      </c>
      <c r="K47" s="3653">
        <v>50.314722658575761</v>
      </c>
      <c r="L47" s="3653">
        <v>75.10854230695486</v>
      </c>
      <c r="M47" s="3653">
        <v>50.424703385990512</v>
      </c>
      <c r="N47" s="3653">
        <v>505.3059328220877</v>
      </c>
      <c r="O47" s="3688">
        <v>12.555532414959458</v>
      </c>
    </row>
    <row r="48" spans="1:15" ht="16.5" thickBot="1">
      <c r="A48" s="3708" t="s">
        <v>914</v>
      </c>
      <c r="B48" s="3690">
        <f>SUM(B44:B47)</f>
        <v>479.34759999999994</v>
      </c>
      <c r="C48" s="3691">
        <f t="shared" ref="C48:F48" si="7">SUM(C44:C47)</f>
        <v>23.453934000000004</v>
      </c>
      <c r="D48" s="3643">
        <f>SUM(D44:D47)</f>
        <v>55.787239</v>
      </c>
      <c r="E48" s="3690">
        <f t="shared" si="7"/>
        <v>44.826135000000001</v>
      </c>
      <c r="F48" s="3643">
        <f t="shared" si="7"/>
        <v>1.574141</v>
      </c>
      <c r="G48" s="3692">
        <f>SUM(G44:G47)</f>
        <v>604.98904900000002</v>
      </c>
      <c r="H48" s="3641"/>
      <c r="I48" s="3708" t="s">
        <v>914</v>
      </c>
      <c r="J48" s="3646">
        <v>3.1397164863636817</v>
      </c>
      <c r="K48" s="3709">
        <v>29.85157326580341</v>
      </c>
      <c r="L48" s="3646">
        <v>42.803125257337996</v>
      </c>
      <c r="M48" s="3647">
        <v>10.234944126131268</v>
      </c>
      <c r="N48" s="3646">
        <v>135.45422590512374</v>
      </c>
      <c r="O48" s="3648">
        <v>7.4169590372173104</v>
      </c>
    </row>
    <row r="49" spans="1:17">
      <c r="A49" s="3649" t="s">
        <v>912</v>
      </c>
      <c r="B49" s="3674">
        <v>118.875975</v>
      </c>
      <c r="C49" s="3684">
        <v>5.6804949999999996</v>
      </c>
      <c r="D49" s="3650">
        <v>12.032083</v>
      </c>
      <c r="E49" s="3669">
        <v>14.070059000000001</v>
      </c>
      <c r="F49" s="3650">
        <v>0.31804500000000002</v>
      </c>
      <c r="G49" s="3670">
        <f>SUM(B49:F49)</f>
        <v>150.97665700000002</v>
      </c>
      <c r="H49" s="3641"/>
      <c r="I49" s="3649" t="s">
        <v>912</v>
      </c>
      <c r="J49" s="3653">
        <v>6.8748553649829063</v>
      </c>
      <c r="K49" s="3653">
        <v>34.721643802348297</v>
      </c>
      <c r="L49" s="3653">
        <v>16.087468293732471</v>
      </c>
      <c r="M49" s="3653">
        <v>56.095024749888466</v>
      </c>
      <c r="N49" s="3653">
        <v>160.54953427216202</v>
      </c>
      <c r="O49" s="3688">
        <v>11.880050394138536</v>
      </c>
    </row>
    <row r="50" spans="1:17">
      <c r="A50" s="3711" t="s">
        <v>916</v>
      </c>
      <c r="B50" s="3650">
        <v>135.13246599999999</v>
      </c>
      <c r="C50" s="3687">
        <v>6.7465229999999998</v>
      </c>
      <c r="D50" s="3650">
        <v>13.846068000000001</v>
      </c>
      <c r="E50" s="3674">
        <v>10.731405000000001</v>
      </c>
      <c r="F50" s="3650">
        <v>0.33223200000000003</v>
      </c>
      <c r="G50" s="3675">
        <f>SUM(B50:F50)</f>
        <v>166.78869399999999</v>
      </c>
      <c r="H50" s="3641"/>
      <c r="I50" s="3649" t="s">
        <v>916</v>
      </c>
      <c r="J50" s="3653">
        <v>4.3926877688588775</v>
      </c>
      <c r="K50" s="3653">
        <v>39.590139842015589</v>
      </c>
      <c r="L50" s="3653">
        <v>-20.573966435523843</v>
      </c>
      <c r="M50" s="3653">
        <v>-6.1476439233789222</v>
      </c>
      <c r="N50" s="3653">
        <v>45.439581846755971</v>
      </c>
      <c r="O50" s="3688">
        <v>2.0897650629473787</v>
      </c>
    </row>
    <row r="51" spans="1:17">
      <c r="A51" s="3703" t="s">
        <v>934</v>
      </c>
      <c r="B51" s="3650">
        <v>124.966249</v>
      </c>
      <c r="C51" s="3687">
        <v>4.5437029999999998</v>
      </c>
      <c r="D51" s="3650">
        <v>13.136357</v>
      </c>
      <c r="E51" s="3650">
        <v>8.7241610000000005</v>
      </c>
      <c r="F51" s="3650">
        <v>0.38502799999999998</v>
      </c>
      <c r="G51" s="3675">
        <f t="shared" ref="G51:G52" si="8">SUM(B51:F51)</f>
        <v>151.75549800000002</v>
      </c>
      <c r="H51" s="3641"/>
      <c r="I51" s="3703" t="s">
        <v>934</v>
      </c>
      <c r="J51" s="3653">
        <v>9.4092845318197504</v>
      </c>
      <c r="K51" s="3653">
        <v>-24.758080755223901</v>
      </c>
      <c r="L51" s="3653">
        <v>5.1362685116541797</v>
      </c>
      <c r="M51" s="3653">
        <v>-13.789919476487967</v>
      </c>
      <c r="N51" s="3653">
        <v>74.684796268822595</v>
      </c>
      <c r="O51" s="3688">
        <v>6.0532871027906339</v>
      </c>
    </row>
    <row r="52" spans="1:17" ht="15.75" thickBot="1">
      <c r="A52" s="3871" t="s">
        <v>935</v>
      </c>
      <c r="B52" s="3870">
        <v>138.22520800000001</v>
      </c>
      <c r="C52" s="3869">
        <v>5.444064</v>
      </c>
      <c r="D52" s="3870">
        <v>11.920349</v>
      </c>
      <c r="E52" s="3870">
        <v>15.634435</v>
      </c>
      <c r="F52" s="3870">
        <v>0.60597800000000002</v>
      </c>
      <c r="G52" s="3675">
        <f t="shared" si="8"/>
        <v>171.83003399999998</v>
      </c>
      <c r="H52" s="3641"/>
      <c r="I52" s="3703" t="s">
        <v>935</v>
      </c>
      <c r="J52" s="3653">
        <v>11.1568154686382</v>
      </c>
      <c r="K52" s="3653">
        <v>-34.743423328164852</v>
      </c>
      <c r="L52" s="3653">
        <v>-23.108268256570753</v>
      </c>
      <c r="M52" s="3653">
        <v>9.6763048979840391</v>
      </c>
      <c r="N52" s="3653">
        <v>-39.59718030198519</v>
      </c>
      <c r="O52" s="3688">
        <v>5.1247703284820005</v>
      </c>
    </row>
    <row r="53" spans="1:17" ht="16.5" thickBot="1">
      <c r="A53" s="3708" t="s">
        <v>957</v>
      </c>
      <c r="B53" s="3690">
        <f t="shared" ref="B53:G53" si="9">SUM(B49:B52)</f>
        <v>517.19989800000008</v>
      </c>
      <c r="C53" s="3691">
        <f t="shared" si="9"/>
        <v>22.414785000000002</v>
      </c>
      <c r="D53" s="3643">
        <f t="shared" si="9"/>
        <v>50.934857000000008</v>
      </c>
      <c r="E53" s="3690">
        <f t="shared" si="9"/>
        <v>49.160060000000001</v>
      </c>
      <c r="F53" s="3643">
        <f t="shared" si="9"/>
        <v>1.641283</v>
      </c>
      <c r="G53" s="3820">
        <f t="shared" si="9"/>
        <v>641.35088299999995</v>
      </c>
      <c r="H53" s="3641"/>
      <c r="I53" s="3708" t="s">
        <v>957</v>
      </c>
      <c r="J53" s="3646">
        <f t="shared" ref="J53:J58" si="10">SUM(B53/B48)*100-100</f>
        <v>7.8966282505639214</v>
      </c>
      <c r="K53" s="3646">
        <f t="shared" ref="K53:O53" si="11">SUM(C53/C48)*100-100</f>
        <v>-4.4305957371586402</v>
      </c>
      <c r="L53" s="3646">
        <f t="shared" si="11"/>
        <v>-8.6980142537614995</v>
      </c>
      <c r="M53" s="3646">
        <f t="shared" si="11"/>
        <v>9.6682995310659834</v>
      </c>
      <c r="N53" s="3646">
        <f t="shared" si="11"/>
        <v>4.2653104137431228</v>
      </c>
      <c r="O53" s="3693">
        <f t="shared" si="11"/>
        <v>6.0103292877950736</v>
      </c>
    </row>
    <row r="54" spans="1:17">
      <c r="A54" s="3649" t="s">
        <v>936</v>
      </c>
      <c r="B54" s="3674">
        <v>122.629654</v>
      </c>
      <c r="C54" s="3684">
        <v>4.6148170000000004</v>
      </c>
      <c r="D54" s="3650">
        <v>10.016888</v>
      </c>
      <c r="E54" s="3669">
        <v>9.6957609999999992</v>
      </c>
      <c r="F54" s="3650">
        <v>1.112115</v>
      </c>
      <c r="G54" s="3670">
        <f>SUM(B54:F54)</f>
        <v>148.06923499999999</v>
      </c>
      <c r="H54" s="3641"/>
      <c r="I54" s="3649" t="s">
        <v>936</v>
      </c>
      <c r="J54" s="3653">
        <f>SUM(B54/B49)*100-100</f>
        <v>3.1576430813711625</v>
      </c>
      <c r="K54" s="3653">
        <f t="shared" ref="K54:N56" si="12">SUM(C54/C49)*100-100</f>
        <v>-18.760301699059667</v>
      </c>
      <c r="L54" s="3653">
        <f t="shared" si="12"/>
        <v>-16.7485131211279</v>
      </c>
      <c r="M54" s="3653">
        <f t="shared" si="12"/>
        <v>-31.08940765635738</v>
      </c>
      <c r="N54" s="3653">
        <f t="shared" si="12"/>
        <v>249.67221619582131</v>
      </c>
      <c r="O54" s="3688">
        <f t="shared" ref="O54" si="13">SUM(G54/G49)*100-100</f>
        <v>-1.9257427325338341</v>
      </c>
    </row>
    <row r="55" spans="1:17">
      <c r="A55" s="3711" t="s">
        <v>962</v>
      </c>
      <c r="B55" s="3650">
        <v>138.90565900000001</v>
      </c>
      <c r="C55" s="3687">
        <v>6.4255930000000001</v>
      </c>
      <c r="D55" s="3650">
        <v>12.231035</v>
      </c>
      <c r="E55" s="3650">
        <v>8.951867</v>
      </c>
      <c r="F55" s="3650">
        <v>0.14491699999999999</v>
      </c>
      <c r="G55" s="3675">
        <f>SUM(B55:F55)</f>
        <v>166.65907099999998</v>
      </c>
      <c r="H55" s="3641"/>
      <c r="I55" s="3649" t="s">
        <v>962</v>
      </c>
      <c r="J55" s="3653">
        <f t="shared" si="10"/>
        <v>2.7922179707724979</v>
      </c>
      <c r="K55" s="3712">
        <f t="shared" si="12"/>
        <v>-4.7569688860469341</v>
      </c>
      <c r="L55" s="3653">
        <f t="shared" si="12"/>
        <v>-11.664199540259375</v>
      </c>
      <c r="M55" s="3653">
        <f t="shared" si="12"/>
        <v>-16.582525773652193</v>
      </c>
      <c r="N55" s="3653">
        <f t="shared" si="12"/>
        <v>-56.380782104071855</v>
      </c>
      <c r="O55" s="3688">
        <f>SUM(G55/G50)*100-100</f>
        <v>-7.7716898484752051E-2</v>
      </c>
    </row>
    <row r="56" spans="1:17">
      <c r="A56" s="3703" t="s">
        <v>981</v>
      </c>
      <c r="B56" s="3650">
        <v>119.615514</v>
      </c>
      <c r="C56" s="3687">
        <v>3.622919</v>
      </c>
      <c r="D56" s="3650">
        <v>12.997201</v>
      </c>
      <c r="E56" s="3650">
        <v>10.295719999999999</v>
      </c>
      <c r="F56" s="3650">
        <v>0.44337300000000002</v>
      </c>
      <c r="G56" s="3675">
        <f>SUM(B56:F56)</f>
        <v>146.974727</v>
      </c>
      <c r="H56" s="3641"/>
      <c r="I56" s="3703" t="s">
        <v>981</v>
      </c>
      <c r="J56" s="3653">
        <f t="shared" si="10"/>
        <v>-4.2817441051623462</v>
      </c>
      <c r="K56" s="3653">
        <f t="shared" si="12"/>
        <v>-20.265056937040114</v>
      </c>
      <c r="L56" s="3653">
        <f t="shared" si="12"/>
        <v>-1.0593195662998482</v>
      </c>
      <c r="M56" s="3653">
        <f t="shared" si="12"/>
        <v>18.013869757791028</v>
      </c>
      <c r="N56" s="3653">
        <f t="shared" si="12"/>
        <v>15.153443385935589</v>
      </c>
      <c r="O56" s="3688">
        <f>SUM(G56/G51)*100-100</f>
        <v>-3.1503115623527549</v>
      </c>
    </row>
    <row r="57" spans="1:17" ht="15.75" thickBot="1">
      <c r="A57" s="3871" t="s">
        <v>1000</v>
      </c>
      <c r="B57" s="3870">
        <v>127.34048799999999</v>
      </c>
      <c r="C57" s="3869">
        <v>7.373202</v>
      </c>
      <c r="D57" s="3870">
        <v>15.255022</v>
      </c>
      <c r="E57" s="3870">
        <v>13.351417</v>
      </c>
      <c r="F57" s="3870">
        <v>0.55833900000000003</v>
      </c>
      <c r="G57" s="3675">
        <f>SUM(B57:F57)</f>
        <v>163.87846799999997</v>
      </c>
      <c r="H57" s="3641"/>
      <c r="I57" s="3703" t="s">
        <v>1000</v>
      </c>
      <c r="J57" s="3653">
        <f t="shared" si="10"/>
        <v>-7.874627325574366</v>
      </c>
      <c r="K57" s="3653">
        <f t="shared" ref="K57:K59" si="14">SUM(C57/C52)*100-100</f>
        <v>35.435623093336176</v>
      </c>
      <c r="L57" s="3653">
        <f t="shared" ref="L57:L59" si="15">SUM(D57/D52)*100-100</f>
        <v>27.97462557514045</v>
      </c>
      <c r="M57" s="3653">
        <f t="shared" ref="M57:M59" si="16">SUM(E57/E52)*100-100</f>
        <v>-14.602497627832406</v>
      </c>
      <c r="N57" s="3653">
        <f t="shared" ref="N57:N59" si="17">SUM(F57/F52)*100-100</f>
        <v>-7.8615065233391306</v>
      </c>
      <c r="O57" s="3688">
        <f>SUM(G57/G52)*100-100</f>
        <v>-4.6275763409323503</v>
      </c>
      <c r="P57" s="3752"/>
      <c r="Q57" s="3752"/>
    </row>
    <row r="58" spans="1:17" ht="16.5" thickBot="1">
      <c r="A58" s="3872" t="s">
        <v>1017</v>
      </c>
      <c r="B58" s="3690">
        <f t="shared" ref="B58:G58" si="18">SUM(B54:B57)</f>
        <v>508.49131500000004</v>
      </c>
      <c r="C58" s="3691">
        <f t="shared" si="18"/>
        <v>22.036531</v>
      </c>
      <c r="D58" s="3643">
        <f t="shared" si="18"/>
        <v>50.500146000000001</v>
      </c>
      <c r="E58" s="3690">
        <f t="shared" si="18"/>
        <v>42.294764999999998</v>
      </c>
      <c r="F58" s="3643">
        <f t="shared" si="18"/>
        <v>2.2587440000000001</v>
      </c>
      <c r="G58" s="3820">
        <f t="shared" si="18"/>
        <v>625.581501</v>
      </c>
      <c r="H58" s="3641"/>
      <c r="I58" s="3708" t="s">
        <v>1018</v>
      </c>
      <c r="J58" s="3646">
        <f t="shared" si="10"/>
        <v>-1.683794415597518</v>
      </c>
      <c r="K58" s="3646">
        <f t="shared" si="14"/>
        <v>-1.6875200899763314</v>
      </c>
      <c r="L58" s="3646">
        <f t="shared" si="15"/>
        <v>-0.85346465191805976</v>
      </c>
      <c r="M58" s="3646">
        <f t="shared" si="16"/>
        <v>-13.965188407011723</v>
      </c>
      <c r="N58" s="3646">
        <f t="shared" si="17"/>
        <v>37.620629714680518</v>
      </c>
      <c r="O58" s="3693">
        <f t="shared" ref="O58:O59" si="19">SUM(G58/G53)*100-100</f>
        <v>-2.4587760643965453</v>
      </c>
    </row>
    <row r="59" spans="1:17" ht="15.75" thickBot="1">
      <c r="A59" s="3649" t="s">
        <v>1009</v>
      </c>
      <c r="B59" s="3674">
        <v>123.496984</v>
      </c>
      <c r="C59" s="3684">
        <v>7.4618359999999999</v>
      </c>
      <c r="D59" s="3650">
        <v>14.720115</v>
      </c>
      <c r="E59" s="3669">
        <v>11.727278</v>
      </c>
      <c r="F59" s="3650">
        <v>0.169289</v>
      </c>
      <c r="G59" s="3670">
        <f>SUM(B59:F59)</f>
        <v>157.575502</v>
      </c>
      <c r="H59" s="3702"/>
      <c r="I59" s="3686" t="str">
        <f>A59</f>
        <v>1-2017</v>
      </c>
      <c r="J59" s="3653">
        <f>SUM(B59/B54)*100-100</f>
        <v>0.70727590897385539</v>
      </c>
      <c r="K59" s="3653">
        <f t="shared" si="14"/>
        <v>61.692998877311936</v>
      </c>
      <c r="L59" s="3653">
        <f t="shared" si="15"/>
        <v>46.952975814444585</v>
      </c>
      <c r="M59" s="3653">
        <f t="shared" si="16"/>
        <v>20.952630742445095</v>
      </c>
      <c r="N59" s="3653">
        <f t="shared" si="17"/>
        <v>-84.777743308920392</v>
      </c>
      <c r="O59" s="3688">
        <f t="shared" si="19"/>
        <v>6.4201500061778631</v>
      </c>
    </row>
    <row r="60" spans="1:17" s="1832" customFormat="1" ht="12.75">
      <c r="A60" s="3633" t="s">
        <v>389</v>
      </c>
      <c r="B60" s="3413"/>
      <c r="C60" s="3413"/>
      <c r="D60" s="3413"/>
      <c r="E60" s="3413"/>
      <c r="F60" s="3413"/>
      <c r="G60" s="3413"/>
      <c r="H60" s="2154"/>
      <c r="I60" s="3634" t="s">
        <v>389</v>
      </c>
      <c r="J60" s="3630"/>
      <c r="K60" s="3630"/>
      <c r="L60" s="3632"/>
      <c r="M60" s="3631"/>
      <c r="N60" s="3631"/>
      <c r="O60" s="3631"/>
      <c r="P60" s="2154"/>
    </row>
    <row r="61" spans="1:17" s="1832" customFormat="1" ht="12.75">
      <c r="A61" s="2154" t="s">
        <v>600</v>
      </c>
      <c r="B61" s="2154"/>
      <c r="C61" s="2154"/>
      <c r="D61" s="2154"/>
      <c r="E61" s="2154"/>
      <c r="F61" s="2154"/>
      <c r="G61" s="2154"/>
      <c r="H61" s="2154"/>
      <c r="I61" s="2154"/>
      <c r="J61" s="2154"/>
      <c r="K61" s="2154"/>
      <c r="L61" s="2154"/>
      <c r="M61" s="2154"/>
      <c r="O61" s="2154"/>
    </row>
    <row r="62" spans="1:17" ht="40.5" customHeight="1">
      <c r="F62" s="3641"/>
      <c r="H62" s="3641"/>
      <c r="I62" s="3641"/>
      <c r="J62" s="3715"/>
      <c r="K62" s="3715"/>
      <c r="L62" s="3715"/>
      <c r="M62" s="3716"/>
      <c r="N62" s="3716"/>
      <c r="O62" s="3716"/>
    </row>
    <row r="63" spans="1:17" ht="15.75">
      <c r="A63" s="3638" t="s">
        <v>901</v>
      </c>
      <c r="B63" s="3637"/>
      <c r="C63" s="3637"/>
      <c r="D63" s="3637"/>
      <c r="E63" s="3637"/>
      <c r="F63" s="3637"/>
      <c r="G63" s="3651"/>
    </row>
    <row r="64" spans="1:17" ht="15.75" thickBot="1">
      <c r="A64" s="5099" t="s">
        <v>991</v>
      </c>
      <c r="B64" s="5100"/>
      <c r="C64" s="5100"/>
      <c r="D64" s="5100"/>
      <c r="E64" s="5100"/>
      <c r="F64" s="5101"/>
      <c r="I64" s="3639" t="s">
        <v>986</v>
      </c>
    </row>
    <row r="65" spans="1:14" s="3791" customFormat="1" ht="48" thickBot="1">
      <c r="A65" s="3808" t="s">
        <v>589</v>
      </c>
      <c r="B65" s="3802" t="s">
        <v>590</v>
      </c>
      <c r="C65" s="3802" t="s">
        <v>591</v>
      </c>
      <c r="D65" s="3802" t="s">
        <v>592</v>
      </c>
      <c r="E65" s="3802" t="s">
        <v>593</v>
      </c>
      <c r="F65" s="3802" t="s">
        <v>156</v>
      </c>
      <c r="G65" s="3752"/>
      <c r="H65" s="3787"/>
      <c r="I65" s="3809" t="s">
        <v>589</v>
      </c>
      <c r="J65" s="3806" t="s">
        <v>590</v>
      </c>
      <c r="K65" s="3806" t="s">
        <v>591</v>
      </c>
      <c r="L65" s="3806" t="s">
        <v>592</v>
      </c>
      <c r="M65" s="3806" t="s">
        <v>596</v>
      </c>
      <c r="N65" s="3807" t="s">
        <v>1020</v>
      </c>
    </row>
    <row r="66" spans="1:14" ht="16.5" thickBot="1">
      <c r="A66" s="3642" t="s">
        <v>1015</v>
      </c>
      <c r="B66" s="3643">
        <v>4.8150000000000004</v>
      </c>
      <c r="C66" s="3644">
        <v>18.569000000000003</v>
      </c>
      <c r="D66" s="3643">
        <v>422.95299999999997</v>
      </c>
      <c r="E66" s="3644">
        <v>2.8000000000000001E-2</v>
      </c>
      <c r="F66" s="3692">
        <v>446.36500000000001</v>
      </c>
      <c r="G66" s="3717"/>
      <c r="I66" s="3642"/>
      <c r="J66" s="3646"/>
      <c r="K66" s="3647"/>
      <c r="L66" s="3646"/>
      <c r="M66" s="3647"/>
      <c r="N66" s="3693"/>
    </row>
    <row r="67" spans="1:14" ht="16.5" thickBot="1">
      <c r="A67" s="3642" t="s">
        <v>1016</v>
      </c>
      <c r="B67" s="3643">
        <v>4.9239999999999995</v>
      </c>
      <c r="C67" s="3644">
        <v>18.847999999999999</v>
      </c>
      <c r="D67" s="3643">
        <v>488.024</v>
      </c>
      <c r="E67" s="3644">
        <v>7.400000000000001E-2</v>
      </c>
      <c r="F67" s="3692">
        <v>511.87</v>
      </c>
      <c r="G67" s="3717"/>
      <c r="I67" s="3642" t="s">
        <v>1016</v>
      </c>
      <c r="J67" s="3646">
        <v>2.2637590861889691</v>
      </c>
      <c r="K67" s="3647">
        <v>1.5025041736226825</v>
      </c>
      <c r="L67" s="3646">
        <v>15.384924566086553</v>
      </c>
      <c r="M67" s="3647">
        <v>164.28571428571433</v>
      </c>
      <c r="N67" s="3693">
        <v>14.675209749868372</v>
      </c>
    </row>
    <row r="68" spans="1:14" ht="16.5" thickBot="1">
      <c r="A68" s="3642" t="s">
        <v>519</v>
      </c>
      <c r="B68" s="3643">
        <v>4.8479999999999999</v>
      </c>
      <c r="C68" s="3644">
        <v>19.888999999999999</v>
      </c>
      <c r="D68" s="3643">
        <v>534.726</v>
      </c>
      <c r="E68" s="3644">
        <v>1.3000000000000001E-2</v>
      </c>
      <c r="F68" s="3692">
        <v>559.476</v>
      </c>
      <c r="G68" s="3717"/>
      <c r="I68" s="3642" t="s">
        <v>519</v>
      </c>
      <c r="J68" s="3646">
        <v>-1.5434606011372836</v>
      </c>
      <c r="K68" s="3647">
        <v>5.5231324278438194</v>
      </c>
      <c r="L68" s="3646">
        <v>9.5696113305902912</v>
      </c>
      <c r="M68" s="3647">
        <v>-82.432432432432435</v>
      </c>
      <c r="N68" s="3693">
        <v>9.3004083067966405</v>
      </c>
    </row>
    <row r="69" spans="1:14">
      <c r="A69" s="3649" t="s">
        <v>425</v>
      </c>
      <c r="B69" s="3650">
        <v>0.66100000000000003</v>
      </c>
      <c r="C69" s="3651">
        <v>5.3849999999999998</v>
      </c>
      <c r="D69" s="3650">
        <v>151.15350000000001</v>
      </c>
      <c r="E69" s="3651">
        <v>0.23899999999999999</v>
      </c>
      <c r="F69" s="3675">
        <v>157.4385</v>
      </c>
      <c r="G69" s="3717"/>
      <c r="I69" s="3649" t="s">
        <v>425</v>
      </c>
      <c r="J69" s="3653">
        <v>-26.145251396648035</v>
      </c>
      <c r="K69" s="3637">
        <v>60.458879618593556</v>
      </c>
      <c r="L69" s="3653">
        <v>13.055917066822232</v>
      </c>
      <c r="M69" s="3637">
        <v>2290</v>
      </c>
      <c r="N69" s="3688">
        <v>14.1197747156764</v>
      </c>
    </row>
    <row r="70" spans="1:14">
      <c r="A70" s="3649" t="s">
        <v>575</v>
      </c>
      <c r="B70" s="3650">
        <v>0.50700000000000001</v>
      </c>
      <c r="C70" s="3651">
        <v>5.4180000000000001</v>
      </c>
      <c r="D70" s="3650">
        <v>158.95349999999999</v>
      </c>
      <c r="E70" s="3651">
        <v>0.10680000000000001</v>
      </c>
      <c r="F70" s="3675">
        <v>164.9853</v>
      </c>
      <c r="G70" s="3717"/>
      <c r="I70" s="3649" t="s">
        <v>575</v>
      </c>
      <c r="J70" s="3653">
        <v>-26.200873362445421</v>
      </c>
      <c r="K70" s="3637">
        <v>-26.773888363292329</v>
      </c>
      <c r="L70" s="3653">
        <v>8.9461347077812974</v>
      </c>
      <c r="M70" s="3637">
        <v>3460</v>
      </c>
      <c r="N70" s="3688">
        <v>7.1402688486265333</v>
      </c>
    </row>
    <row r="71" spans="1:14">
      <c r="A71" s="3649" t="s">
        <v>426</v>
      </c>
      <c r="B71" s="3650">
        <v>2.1509999999999998</v>
      </c>
      <c r="C71" s="3651">
        <v>4.9405999999999999</v>
      </c>
      <c r="D71" s="3650">
        <v>128.50149999999999</v>
      </c>
      <c r="E71" s="3651">
        <v>0.16470000000000001</v>
      </c>
      <c r="F71" s="3675">
        <v>135.7578</v>
      </c>
      <c r="G71" s="3717"/>
      <c r="I71" s="3649" t="s">
        <v>426</v>
      </c>
      <c r="J71" s="3653">
        <v>16.711882799782956</v>
      </c>
      <c r="K71" s="3637">
        <v>-7.0617005267118174</v>
      </c>
      <c r="L71" s="3653">
        <v>11.921455571620186</v>
      </c>
      <c r="M71" s="3637">
        <v>0</v>
      </c>
      <c r="N71" s="3688">
        <v>11.301517548965762</v>
      </c>
    </row>
    <row r="72" spans="1:14">
      <c r="A72" s="3655" t="s">
        <v>479</v>
      </c>
      <c r="B72" s="3718">
        <v>1.4668000000000001</v>
      </c>
      <c r="C72" s="3719">
        <v>5.3949999999999996</v>
      </c>
      <c r="D72" s="3718">
        <v>129.15770000000001</v>
      </c>
      <c r="E72" s="3719">
        <v>0.28889999999999999</v>
      </c>
      <c r="F72" s="3679">
        <v>136.30840000000001</v>
      </c>
      <c r="G72" s="3717"/>
      <c r="I72" s="3655" t="s">
        <v>479</v>
      </c>
      <c r="J72" s="3656">
        <v>3.0780042164441284</v>
      </c>
      <c r="K72" s="3657">
        <v>41.304347826086939</v>
      </c>
      <c r="L72" s="3656">
        <v>-7.950296836358703</v>
      </c>
      <c r="M72" s="3657">
        <v>0</v>
      </c>
      <c r="N72" s="3700">
        <v>-6.3520068153399905</v>
      </c>
    </row>
    <row r="73" spans="1:14" ht="16.5" thickBot="1">
      <c r="A73" s="3663" t="s">
        <v>528</v>
      </c>
      <c r="B73" s="3681">
        <v>4.7858000000000001</v>
      </c>
      <c r="C73" s="3720">
        <v>21.1386</v>
      </c>
      <c r="D73" s="3681">
        <v>567.76619999999991</v>
      </c>
      <c r="E73" s="3720">
        <v>0.79939999999999989</v>
      </c>
      <c r="F73" s="3682">
        <v>594.4899999999999</v>
      </c>
      <c r="G73" s="3717"/>
      <c r="I73" s="3663" t="s">
        <v>528</v>
      </c>
      <c r="J73" s="3664">
        <v>-1.2830033003300372</v>
      </c>
      <c r="K73" s="3665">
        <v>6.2828699281009648</v>
      </c>
      <c r="L73" s="3664">
        <v>6.1789028399591501</v>
      </c>
      <c r="M73" s="3665">
        <v>6049.2307692307677</v>
      </c>
      <c r="N73" s="3721">
        <v>6.2583560331452901</v>
      </c>
    </row>
    <row r="74" spans="1:14">
      <c r="A74" s="3667" t="s">
        <v>526</v>
      </c>
      <c r="B74" s="3668">
        <v>0.66780399999999995</v>
      </c>
      <c r="C74" s="3668">
        <v>5.53</v>
      </c>
      <c r="D74" s="3669">
        <v>154.05779999999999</v>
      </c>
      <c r="E74" s="3668">
        <v>0.2195</v>
      </c>
      <c r="F74" s="3670">
        <v>160.47510399999999</v>
      </c>
      <c r="G74" s="3717"/>
      <c r="I74" s="3667" t="s">
        <v>526</v>
      </c>
      <c r="J74" s="3695">
        <v>1.0293494704992412</v>
      </c>
      <c r="K74" s="3695">
        <v>2.6926648096564634</v>
      </c>
      <c r="L74" s="3671">
        <v>1.9214242475364358</v>
      </c>
      <c r="M74" s="3695">
        <v>-8.1589958158995728</v>
      </c>
      <c r="N74" s="3685">
        <v>1.9287556728500306</v>
      </c>
    </row>
    <row r="75" spans="1:14">
      <c r="A75" s="3649" t="s">
        <v>484</v>
      </c>
      <c r="B75" s="3674">
        <v>0.46379999999999999</v>
      </c>
      <c r="C75" s="3674">
        <v>5.6029999999999998</v>
      </c>
      <c r="D75" s="3650">
        <v>184.75360000000001</v>
      </c>
      <c r="E75" s="3674">
        <v>0.161</v>
      </c>
      <c r="F75" s="3675">
        <v>190.98140000000001</v>
      </c>
      <c r="G75" s="3717"/>
      <c r="I75" s="3649" t="s">
        <v>484</v>
      </c>
      <c r="J75" s="3696">
        <v>-8.5207100591716056</v>
      </c>
      <c r="K75" s="3696">
        <v>3.414544112218536</v>
      </c>
      <c r="L75" s="3653">
        <v>16.231224855067694</v>
      </c>
      <c r="M75" s="3696">
        <v>50.749063670411999</v>
      </c>
      <c r="N75" s="3688">
        <v>15.756615892446192</v>
      </c>
    </row>
    <row r="76" spans="1:14">
      <c r="A76" s="3649" t="s">
        <v>498</v>
      </c>
      <c r="B76" s="3674">
        <v>2.5798000000000001</v>
      </c>
      <c r="C76" s="3674">
        <v>5.7839</v>
      </c>
      <c r="D76" s="3650">
        <v>141.33070000000001</v>
      </c>
      <c r="E76" s="3674">
        <v>0.18090000000000001</v>
      </c>
      <c r="F76" s="3675">
        <v>149.87530000000001</v>
      </c>
      <c r="G76" s="3717"/>
      <c r="I76" s="3649" t="s">
        <v>498</v>
      </c>
      <c r="J76" s="3696">
        <v>19.934913993491406</v>
      </c>
      <c r="K76" s="3696">
        <v>17.068777071610739</v>
      </c>
      <c r="L76" s="3653">
        <v>9.9836966883655123</v>
      </c>
      <c r="M76" s="3696">
        <v>9.8360655737704832</v>
      </c>
      <c r="N76" s="3688">
        <v>10.399034162309647</v>
      </c>
    </row>
    <row r="77" spans="1:14">
      <c r="A77" s="3655" t="s">
        <v>428</v>
      </c>
      <c r="B77" s="3722">
        <v>1.4359999999999999</v>
      </c>
      <c r="C77" s="3722">
        <v>2.2877999999999998</v>
      </c>
      <c r="D77" s="3718">
        <v>136.25069999999999</v>
      </c>
      <c r="E77" s="3722">
        <v>0.2</v>
      </c>
      <c r="F77" s="3679">
        <v>140.17449999999999</v>
      </c>
      <c r="G77" s="3717"/>
      <c r="I77" s="3655" t="s">
        <v>428</v>
      </c>
      <c r="J77" s="3723">
        <v>-2.0998091082628889</v>
      </c>
      <c r="K77" s="3723">
        <v>-57.594068582020391</v>
      </c>
      <c r="L77" s="3656">
        <v>5.491736071484695</v>
      </c>
      <c r="M77" s="3723">
        <v>0</v>
      </c>
      <c r="N77" s="3700">
        <v>2.8362888860847875</v>
      </c>
    </row>
    <row r="78" spans="1:14" ht="16.5" thickBot="1">
      <c r="A78" s="3663" t="s">
        <v>481</v>
      </c>
      <c r="B78" s="3680">
        <v>5.1474039999999999</v>
      </c>
      <c r="C78" s="3680">
        <v>19.204699999999999</v>
      </c>
      <c r="D78" s="3680">
        <v>616.39280000000008</v>
      </c>
      <c r="E78" s="3680">
        <v>0.76140000000000008</v>
      </c>
      <c r="F78" s="3682">
        <v>641.506304</v>
      </c>
      <c r="G78" s="3717"/>
      <c r="H78" s="3683"/>
      <c r="I78" s="3663" t="s">
        <v>481</v>
      </c>
      <c r="J78" s="3701">
        <v>7.5557691504032789</v>
      </c>
      <c r="K78" s="3701">
        <v>-9.1486664206711907</v>
      </c>
      <c r="L78" s="3701">
        <v>8.5645464629631363</v>
      </c>
      <c r="M78" s="3701">
        <v>-4.7535651738803892</v>
      </c>
      <c r="N78" s="3721">
        <v>7.908678699389398</v>
      </c>
    </row>
    <row r="79" spans="1:14" ht="15.75">
      <c r="A79" s="3667" t="s">
        <v>416</v>
      </c>
      <c r="B79" s="3668">
        <v>1.6817089999999999</v>
      </c>
      <c r="C79" s="3684">
        <v>3.5258980000000002</v>
      </c>
      <c r="D79" s="3669">
        <v>125.029697</v>
      </c>
      <c r="E79" s="3668">
        <v>0.122683</v>
      </c>
      <c r="F79" s="3670">
        <f>SUM(B79:E79)</f>
        <v>130.35998699999999</v>
      </c>
      <c r="G79" s="3651"/>
      <c r="H79" s="3683"/>
      <c r="I79" s="3667" t="s">
        <v>416</v>
      </c>
      <c r="J79" s="3695">
        <v>151.82673359249122</v>
      </c>
      <c r="K79" s="3671">
        <v>-36.240542495479197</v>
      </c>
      <c r="L79" s="3671">
        <v>-18.842345535247148</v>
      </c>
      <c r="M79" s="3695">
        <v>-44.107972665148068</v>
      </c>
      <c r="N79" s="3685">
        <v>-18.766223700344199</v>
      </c>
    </row>
    <row r="80" spans="1:14" ht="15.75">
      <c r="A80" s="3686" t="s">
        <v>211</v>
      </c>
      <c r="B80" s="3674">
        <v>0.40718100000000002</v>
      </c>
      <c r="C80" s="3687">
        <v>4.8103230000000003</v>
      </c>
      <c r="D80" s="3650">
        <v>131.93267399999999</v>
      </c>
      <c r="E80" s="3674">
        <v>0.116479</v>
      </c>
      <c r="F80" s="3675">
        <f>SUM(B80:E80)</f>
        <v>137.26665699999998</v>
      </c>
      <c r="G80" s="3651"/>
      <c r="H80" s="3683"/>
      <c r="I80" s="3686" t="s">
        <v>211</v>
      </c>
      <c r="J80" s="3696">
        <v>-12.207632600258719</v>
      </c>
      <c r="K80" s="3653">
        <v>-14.147367481706226</v>
      </c>
      <c r="L80" s="3653">
        <v>-28.589930588632654</v>
      </c>
      <c r="M80" s="3696">
        <v>-27.652795031055902</v>
      </c>
      <c r="N80" s="3688">
        <v>-28.125641031011412</v>
      </c>
    </row>
    <row r="81" spans="1:14" ht="15.75">
      <c r="A81" s="3686" t="s">
        <v>332</v>
      </c>
      <c r="B81" s="3674">
        <v>1.8924989999999999</v>
      </c>
      <c r="C81" s="3687">
        <v>5.3914249999999999</v>
      </c>
      <c r="D81" s="3650">
        <v>103.058561</v>
      </c>
      <c r="E81" s="3674">
        <v>0.18266299999999999</v>
      </c>
      <c r="F81" s="3675">
        <f>SUM(B81:E81)</f>
        <v>110.525148</v>
      </c>
      <c r="G81" s="3651"/>
      <c r="H81" s="3683"/>
      <c r="I81" s="3686" t="s">
        <v>332</v>
      </c>
      <c r="J81" s="3696">
        <v>-26.641638886735407</v>
      </c>
      <c r="K81" s="3653">
        <v>-6.7856463631805468</v>
      </c>
      <c r="L81" s="3653">
        <v>-27.079848185850636</v>
      </c>
      <c r="M81" s="3696">
        <v>0.97457158651188536</v>
      </c>
      <c r="N81" s="3688">
        <v>-26.255261540760884</v>
      </c>
    </row>
    <row r="82" spans="1:14" ht="15.75">
      <c r="A82" s="3724" t="s">
        <v>551</v>
      </c>
      <c r="B82" s="3722">
        <v>1.7953730000000001</v>
      </c>
      <c r="C82" s="3725">
        <v>5.2537380000000002</v>
      </c>
      <c r="D82" s="3718">
        <v>121.33332799999999</v>
      </c>
      <c r="E82" s="3722">
        <v>0.120574</v>
      </c>
      <c r="F82" s="3679">
        <f>SUM(B82:E82)</f>
        <v>128.50301300000001</v>
      </c>
      <c r="G82" s="3651"/>
      <c r="H82" s="3683"/>
      <c r="I82" s="3724" t="s">
        <v>551</v>
      </c>
      <c r="J82" s="3723">
        <v>25.025974930362139</v>
      </c>
      <c r="K82" s="3656">
        <v>129.6414896407029</v>
      </c>
      <c r="L82" s="3656">
        <v>-10.948473659217896</v>
      </c>
      <c r="M82" s="3723">
        <v>-39.713000000000001</v>
      </c>
      <c r="N82" s="3700">
        <v>-8.3263981679977377</v>
      </c>
    </row>
    <row r="83" spans="1:14" ht="16.5" thickBot="1">
      <c r="A83" s="3726" t="s">
        <v>606</v>
      </c>
      <c r="B83" s="3727">
        <f>SUM(B79:B82)</f>
        <v>5.7767619999999997</v>
      </c>
      <c r="C83" s="3728">
        <f>SUM(C79:C82)</f>
        <v>18.981383999999998</v>
      </c>
      <c r="D83" s="3727">
        <f>SUM(D79:D82)</f>
        <v>481.35425999999995</v>
      </c>
      <c r="E83" s="3727">
        <f>SUM(E79:E82)</f>
        <v>0.54239899999999996</v>
      </c>
      <c r="F83" s="3729">
        <f>SUM(F79:F82)</f>
        <v>506.65480499999995</v>
      </c>
      <c r="G83" s="3651"/>
      <c r="H83" s="3683"/>
      <c r="I83" s="3726" t="s">
        <v>606</v>
      </c>
      <c r="J83" s="3730">
        <v>12.226706899244746</v>
      </c>
      <c r="K83" s="3731">
        <v>-1.1628195181387895</v>
      </c>
      <c r="L83" s="3730">
        <v>-21.907871084801783</v>
      </c>
      <c r="M83" s="3730">
        <v>-28.762936695560825</v>
      </c>
      <c r="N83" s="3732">
        <v>-21.021071524809216</v>
      </c>
    </row>
    <row r="84" spans="1:14" ht="15.75">
      <c r="A84" s="3733" t="s">
        <v>603</v>
      </c>
      <c r="B84" s="3669">
        <v>0.69905700000000004</v>
      </c>
      <c r="C84" s="3734">
        <v>5.1608749999999999</v>
      </c>
      <c r="D84" s="3669">
        <v>114.65428</v>
      </c>
      <c r="E84" s="3734">
        <v>0.100881</v>
      </c>
      <c r="F84" s="3670">
        <f>SUM(B84:E84)</f>
        <v>120.615093</v>
      </c>
      <c r="G84" s="3651"/>
      <c r="H84" s="3683"/>
      <c r="I84" s="3733" t="s">
        <v>603</v>
      </c>
      <c r="J84" s="3671">
        <v>-58.431750082802672</v>
      </c>
      <c r="K84" s="3672">
        <v>46.370513270661831</v>
      </c>
      <c r="L84" s="3671">
        <v>-8.298362108323758</v>
      </c>
      <c r="M84" s="3672">
        <v>-17.771003317493054</v>
      </c>
      <c r="N84" s="3685">
        <v>-7.4753720250064077</v>
      </c>
    </row>
    <row r="85" spans="1:14" ht="15.75">
      <c r="A85" s="3686" t="s">
        <v>641</v>
      </c>
      <c r="B85" s="3650">
        <v>0.68308599999999997</v>
      </c>
      <c r="C85" s="3651">
        <v>5.816567</v>
      </c>
      <c r="D85" s="3650">
        <v>131.802606</v>
      </c>
      <c r="E85" s="3651">
        <v>9.8441000000000001E-2</v>
      </c>
      <c r="F85" s="3675">
        <f>SUM(B85:E85)</f>
        <v>138.4007</v>
      </c>
      <c r="G85" s="3651"/>
      <c r="H85" s="3683"/>
      <c r="I85" s="3686" t="s">
        <v>641</v>
      </c>
      <c r="J85" s="3653">
        <v>67.759792328227491</v>
      </c>
      <c r="K85" s="3637">
        <v>20.918428970362271</v>
      </c>
      <c r="L85" s="3653">
        <v>-9.8586647307698172E-2</v>
      </c>
      <c r="M85" s="3637">
        <v>-15.486053279990386</v>
      </c>
      <c r="N85" s="3688">
        <v>0.82616057299335921</v>
      </c>
    </row>
    <row r="86" spans="1:14">
      <c r="A86" s="3686" t="s">
        <v>654</v>
      </c>
      <c r="B86" s="3650">
        <v>0.84676200000000001</v>
      </c>
      <c r="C86" s="3735">
        <v>5.8570859999999998</v>
      </c>
      <c r="D86" s="3650">
        <v>109.235029</v>
      </c>
      <c r="E86" s="3651">
        <v>0.123367</v>
      </c>
      <c r="F86" s="3675">
        <f>SUM(B86:E86)</f>
        <v>116.06224399999999</v>
      </c>
      <c r="G86" s="3651"/>
      <c r="I86" s="3686" t="s">
        <v>654</v>
      </c>
      <c r="J86" s="3653">
        <v>-55.25693804858021</v>
      </c>
      <c r="K86" s="3637">
        <v>8.6370671946655904</v>
      </c>
      <c r="L86" s="3653">
        <v>5.9931634403472884</v>
      </c>
      <c r="M86" s="3637">
        <v>-32.461965477409223</v>
      </c>
      <c r="N86" s="3688">
        <v>5.0098064559931572</v>
      </c>
    </row>
    <row r="87" spans="1:14">
      <c r="A87" s="3655" t="s">
        <v>655</v>
      </c>
      <c r="B87" s="3718">
        <v>3.0838179999999999</v>
      </c>
      <c r="C87" s="3736">
        <v>5.6386810000000001</v>
      </c>
      <c r="D87" s="3718">
        <v>118.996436</v>
      </c>
      <c r="E87" s="3719">
        <v>0.16833799999999999</v>
      </c>
      <c r="F87" s="3679">
        <f>SUM(B87:E87)</f>
        <v>127.88727300000001</v>
      </c>
      <c r="G87" s="3651"/>
      <c r="I87" s="3655" t="s">
        <v>655</v>
      </c>
      <c r="J87" s="3656">
        <v>71.764753062455526</v>
      </c>
      <c r="K87" s="3657">
        <v>7.3270307731371389</v>
      </c>
      <c r="L87" s="3656">
        <v>-1.9260099747696557</v>
      </c>
      <c r="M87" s="3657">
        <v>39.613847098047671</v>
      </c>
      <c r="N87" s="3700">
        <v>-0.47916386209558937</v>
      </c>
    </row>
    <row r="88" spans="1:14" ht="16.5" thickBot="1">
      <c r="A88" s="3663" t="s">
        <v>702</v>
      </c>
      <c r="B88" s="3680">
        <f>SUM(B84:B87)</f>
        <v>5.3127230000000001</v>
      </c>
      <c r="C88" s="3737">
        <f>SUM(C84:C87)</f>
        <v>22.473208999999997</v>
      </c>
      <c r="D88" s="3680">
        <f>SUM(D84:D87)</f>
        <v>474.68835100000001</v>
      </c>
      <c r="E88" s="3680">
        <f>SUM(E84:E87)</f>
        <v>0.49102699999999999</v>
      </c>
      <c r="F88" s="3682">
        <f>SUM(F84:F87)</f>
        <v>502.96530999999999</v>
      </c>
      <c r="G88" s="3651"/>
      <c r="I88" s="3663" t="s">
        <v>702</v>
      </c>
      <c r="J88" s="3701">
        <v>-8.0328564687276298</v>
      </c>
      <c r="K88" s="3664">
        <v>18.396050572497757</v>
      </c>
      <c r="L88" s="3701">
        <v>-1.3848239340397583</v>
      </c>
      <c r="M88" s="3701">
        <v>-9.4712563998089934</v>
      </c>
      <c r="N88" s="3721">
        <v>-0.72820685081630643</v>
      </c>
    </row>
    <row r="89" spans="1:14">
      <c r="A89" s="3738" t="s">
        <v>705</v>
      </c>
      <c r="B89" s="3668">
        <v>1.3145450000000001</v>
      </c>
      <c r="C89" s="3669">
        <v>5.5570069999999996</v>
      </c>
      <c r="D89" s="3668">
        <v>119.762439</v>
      </c>
      <c r="E89" s="3668">
        <v>0.534327</v>
      </c>
      <c r="F89" s="3670">
        <f>SUM(B89:E89)</f>
        <v>127.168318</v>
      </c>
      <c r="G89" s="3651"/>
      <c r="I89" s="3738" t="s">
        <v>705</v>
      </c>
      <c r="J89" s="3695">
        <v>88.045466964782548</v>
      </c>
      <c r="K89" s="3671">
        <v>7.6756751519848905</v>
      </c>
      <c r="L89" s="3695">
        <v>4.4552710984709876</v>
      </c>
      <c r="M89" s="3695">
        <v>429.66068932702888</v>
      </c>
      <c r="N89" s="3685">
        <v>5.4331716180826533</v>
      </c>
    </row>
    <row r="90" spans="1:14">
      <c r="A90" s="3739" t="s">
        <v>723</v>
      </c>
      <c r="B90" s="3674">
        <v>0.83018999999999998</v>
      </c>
      <c r="C90" s="3674">
        <v>6.4981850000000003</v>
      </c>
      <c r="D90" s="3674">
        <v>134.51014000000001</v>
      </c>
      <c r="E90" s="3650">
        <v>0.12083199999999999</v>
      </c>
      <c r="F90" s="3675">
        <f>SUM(B90:E90)</f>
        <v>141.95934700000001</v>
      </c>
      <c r="G90" s="3651"/>
      <c r="I90" s="3739" t="s">
        <v>723</v>
      </c>
      <c r="J90" s="3696">
        <v>21.535209329425584</v>
      </c>
      <c r="K90" s="3696">
        <v>11.718561825214096</v>
      </c>
      <c r="L90" s="3696">
        <v>2.054234041472597</v>
      </c>
      <c r="M90" s="3653">
        <v>22.745603965827229</v>
      </c>
      <c r="N90" s="3688">
        <v>2.5712637291574367</v>
      </c>
    </row>
    <row r="91" spans="1:14">
      <c r="A91" s="3740" t="s">
        <v>724</v>
      </c>
      <c r="B91" s="3674">
        <v>1.619143</v>
      </c>
      <c r="C91" s="3674">
        <v>5.8707560000000001</v>
      </c>
      <c r="D91" s="3674">
        <v>127.116302</v>
      </c>
      <c r="E91" s="3650">
        <v>0.24413099999999999</v>
      </c>
      <c r="F91" s="3675">
        <f>SUM(B91:E91)</f>
        <v>134.85033200000001</v>
      </c>
      <c r="G91" s="3651"/>
      <c r="I91" s="3740" t="s">
        <v>724</v>
      </c>
      <c r="J91" s="3696">
        <v>91.215831603213189</v>
      </c>
      <c r="K91" s="3696">
        <v>0.23339250951752888</v>
      </c>
      <c r="L91" s="3696">
        <v>16.369541129521735</v>
      </c>
      <c r="M91" s="3653">
        <v>97.890035422762963</v>
      </c>
      <c r="N91" s="3688">
        <v>16.187941360154994</v>
      </c>
    </row>
    <row r="92" spans="1:14">
      <c r="A92" s="3649" t="s">
        <v>725</v>
      </c>
      <c r="B92" s="3650">
        <v>1.449894</v>
      </c>
      <c r="C92" s="3735">
        <v>5.990424</v>
      </c>
      <c r="D92" s="3718">
        <v>130.909694</v>
      </c>
      <c r="E92" s="3741">
        <v>0.18759899999999999</v>
      </c>
      <c r="F92" s="3688">
        <f>SUM(B92:E92)</f>
        <v>138.537611</v>
      </c>
      <c r="G92" s="3651"/>
      <c r="I92" s="3649" t="s">
        <v>725</v>
      </c>
      <c r="J92" s="3653">
        <v>-52.98380124897124</v>
      </c>
      <c r="K92" s="3637">
        <v>6.238036874226438</v>
      </c>
      <c r="L92" s="3656">
        <v>10.011441014922511</v>
      </c>
      <c r="M92" s="3742">
        <v>11.441861017714359</v>
      </c>
      <c r="N92" s="3688">
        <v>8.3279107843671056</v>
      </c>
    </row>
    <row r="93" spans="1:14" ht="16.5" thickBot="1">
      <c r="A93" s="3642" t="s">
        <v>752</v>
      </c>
      <c r="B93" s="3690">
        <f>SUM(B89:B92)</f>
        <v>5.2137720000000005</v>
      </c>
      <c r="C93" s="3643">
        <f>SUM(C89:C92)</f>
        <v>23.916371999999999</v>
      </c>
      <c r="D93" s="3680">
        <f>SUM(D89:D92)</f>
        <v>512.29857500000003</v>
      </c>
      <c r="E93" s="3680">
        <f>SUM(E89:E92)</f>
        <v>1.086889</v>
      </c>
      <c r="F93" s="3692">
        <f>SUM(F89:F92)</f>
        <v>542.51560799999993</v>
      </c>
      <c r="G93" s="3651"/>
      <c r="I93" s="3642" t="s">
        <v>752</v>
      </c>
      <c r="J93" s="3709">
        <v>-1.8625288764349222</v>
      </c>
      <c r="K93" s="3646">
        <v>6.4217041722880026</v>
      </c>
      <c r="L93" s="3701">
        <v>7.9231402921029428</v>
      </c>
      <c r="M93" s="3701">
        <v>121.35014978809718</v>
      </c>
      <c r="N93" s="3693">
        <v>7.8634246166996888</v>
      </c>
    </row>
    <row r="94" spans="1:14" s="3752" customFormat="1">
      <c r="A94" s="3743" t="s">
        <v>746</v>
      </c>
      <c r="B94" s="3744">
        <v>0.91434599999999999</v>
      </c>
      <c r="C94" s="3745">
        <v>6.9014889999999998</v>
      </c>
      <c r="D94" s="3744">
        <v>134.77517800000001</v>
      </c>
      <c r="E94" s="3744">
        <v>0.472302</v>
      </c>
      <c r="F94" s="3746">
        <f>SUM(B94:E94)</f>
        <v>143.06331500000002</v>
      </c>
      <c r="G94" s="3747"/>
      <c r="H94" s="3748"/>
      <c r="I94" s="3743" t="s">
        <v>746</v>
      </c>
      <c r="J94" s="3749">
        <v>-30.443917857509632</v>
      </c>
      <c r="K94" s="3750">
        <v>24.194354982817188</v>
      </c>
      <c r="L94" s="3749">
        <v>12.535431914508706</v>
      </c>
      <c r="M94" s="3749">
        <v>-11.608060232778811</v>
      </c>
      <c r="N94" s="3751">
        <v>12.49918002375405</v>
      </c>
    </row>
    <row r="95" spans="1:14" s="3752" customFormat="1">
      <c r="A95" s="3753" t="s">
        <v>747</v>
      </c>
      <c r="B95" s="3754">
        <v>1.1620919999999999</v>
      </c>
      <c r="C95" s="3754">
        <v>6.7195460000000002</v>
      </c>
      <c r="D95" s="3754">
        <v>144.543363</v>
      </c>
      <c r="E95" s="3755">
        <v>0.20844799999999999</v>
      </c>
      <c r="F95" s="3756">
        <f>SUM(B95:E95)</f>
        <v>152.63344900000001</v>
      </c>
      <c r="G95" s="3747"/>
      <c r="H95" s="3748"/>
      <c r="I95" s="3753" t="s">
        <v>747</v>
      </c>
      <c r="J95" s="3757">
        <v>39.979040942434864</v>
      </c>
      <c r="K95" s="3757">
        <v>3.4065050471785696</v>
      </c>
      <c r="L95" s="3757">
        <v>7.4590830103960855</v>
      </c>
      <c r="M95" s="3758">
        <v>72.51059322033899</v>
      </c>
      <c r="N95" s="3759">
        <v>7.5191258804536432</v>
      </c>
    </row>
    <row r="96" spans="1:14" s="3752" customFormat="1">
      <c r="A96" s="3760" t="s">
        <v>748</v>
      </c>
      <c r="B96" s="3754">
        <v>1.9213439999999999</v>
      </c>
      <c r="C96" s="3754">
        <v>6.4296389999999999</v>
      </c>
      <c r="D96" s="3754">
        <v>127.91179099999999</v>
      </c>
      <c r="E96" s="3755">
        <v>0.16576299999999999</v>
      </c>
      <c r="F96" s="3756">
        <f>SUM(B96:E96)</f>
        <v>136.42853699999998</v>
      </c>
      <c r="G96" s="3747"/>
      <c r="H96" s="3748"/>
      <c r="I96" s="3760" t="s">
        <v>748</v>
      </c>
      <c r="J96" s="3757">
        <v>18.664256338075134</v>
      </c>
      <c r="K96" s="3757">
        <v>9.5197790540094047</v>
      </c>
      <c r="L96" s="3757">
        <v>0.62579620983625261</v>
      </c>
      <c r="M96" s="3758">
        <v>-32.100798341873826</v>
      </c>
      <c r="N96" s="3759">
        <v>1.1703382383960133</v>
      </c>
    </row>
    <row r="97" spans="1:14" s="3752" customFormat="1">
      <c r="A97" s="3761" t="s">
        <v>749</v>
      </c>
      <c r="B97" s="3762">
        <v>1.7579050000000001</v>
      </c>
      <c r="C97" s="3763">
        <v>5.830063</v>
      </c>
      <c r="D97" s="3763">
        <v>141.28563199999999</v>
      </c>
      <c r="E97" s="3763">
        <v>0.36879200000000001</v>
      </c>
      <c r="F97" s="3756">
        <f>SUM(B97:E97)</f>
        <v>149.242392</v>
      </c>
      <c r="G97" s="3747"/>
      <c r="H97" s="3748"/>
      <c r="I97" s="3761" t="s">
        <v>749</v>
      </c>
      <c r="J97" s="3764">
        <v>21.2436909180947</v>
      </c>
      <c r="K97" s="3765">
        <v>-2.6769557547178522</v>
      </c>
      <c r="L97" s="3765">
        <v>7.9260272352328514</v>
      </c>
      <c r="M97" s="3765">
        <v>96.585269644294499</v>
      </c>
      <c r="N97" s="3759">
        <v>7.7269854177000212</v>
      </c>
    </row>
    <row r="98" spans="1:14" s="3752" customFormat="1" ht="16.5" thickBot="1">
      <c r="A98" s="3766" t="s">
        <v>819</v>
      </c>
      <c r="B98" s="3767">
        <f>SUM(B94:B97)</f>
        <v>5.755687</v>
      </c>
      <c r="C98" s="3768">
        <f>SUM(C94:C97)</f>
        <v>25.880737</v>
      </c>
      <c r="D98" s="3769">
        <f>SUM(D94:D97)</f>
        <v>548.51596399999994</v>
      </c>
      <c r="E98" s="3769">
        <f>SUM(E94:E97)</f>
        <v>1.2153049999999999</v>
      </c>
      <c r="F98" s="3770">
        <f>SUM(F94:F97)</f>
        <v>581.36769300000003</v>
      </c>
      <c r="G98" s="3747"/>
      <c r="H98" s="3748"/>
      <c r="I98" s="3766" t="s">
        <v>819</v>
      </c>
      <c r="J98" s="3771">
        <v>10.393914425103361</v>
      </c>
      <c r="K98" s="3772">
        <v>8.2134740168784788</v>
      </c>
      <c r="L98" s="3773">
        <v>7.0695861295339171</v>
      </c>
      <c r="M98" s="3773">
        <v>11.815005948169485</v>
      </c>
      <c r="N98" s="3774">
        <v>7.161468615295604</v>
      </c>
    </row>
    <row r="99" spans="1:14" s="3752" customFormat="1">
      <c r="A99" s="3743" t="s">
        <v>809</v>
      </c>
      <c r="B99" s="3744">
        <v>1.490521</v>
      </c>
      <c r="C99" s="3745">
        <v>6.2655760000000003</v>
      </c>
      <c r="D99" s="3744">
        <v>129.93297699999999</v>
      </c>
      <c r="E99" s="3744">
        <v>1.0420550000000002</v>
      </c>
      <c r="F99" s="3746">
        <f>SUM(B99:E99)</f>
        <v>138.73112900000001</v>
      </c>
      <c r="G99" s="3747"/>
      <c r="H99" s="3748"/>
      <c r="I99" s="3743" t="s">
        <v>809</v>
      </c>
      <c r="J99" s="3749">
        <v>63.014985574388703</v>
      </c>
      <c r="K99" s="3750">
        <v>-9.214142049635953</v>
      </c>
      <c r="L99" s="3749">
        <v>-3.5927988164111468</v>
      </c>
      <c r="M99" s="3749">
        <v>120.63319655644062</v>
      </c>
      <c r="N99" s="3751">
        <v>-3.028159944427415</v>
      </c>
    </row>
    <row r="100" spans="1:14" s="3752" customFormat="1">
      <c r="A100" s="3775" t="s">
        <v>817</v>
      </c>
      <c r="B100" s="3754">
        <v>0.84351600000000004</v>
      </c>
      <c r="C100" s="3754">
        <v>6.9778859999999998</v>
      </c>
      <c r="D100" s="3754">
        <v>132.76106999999999</v>
      </c>
      <c r="E100" s="3755">
        <v>0.34854800000000002</v>
      </c>
      <c r="F100" s="3756">
        <f>SUM(B100:E100)</f>
        <v>140.93101999999999</v>
      </c>
      <c r="G100" s="3747"/>
      <c r="H100" s="3748"/>
      <c r="I100" s="3775" t="s">
        <v>817</v>
      </c>
      <c r="J100" s="3757">
        <v>-27.414008529445169</v>
      </c>
      <c r="K100" s="3757">
        <v>3.8446049777767684</v>
      </c>
      <c r="L100" s="3757">
        <v>-8.1513898358653876</v>
      </c>
      <c r="M100" s="3758">
        <v>67.211007061713246</v>
      </c>
      <c r="N100" s="3759">
        <v>-7.6670147183793347</v>
      </c>
    </row>
    <row r="101" spans="1:14" s="3752" customFormat="1">
      <c r="A101" s="3776" t="s">
        <v>797</v>
      </c>
      <c r="B101" s="3754">
        <v>1.346751</v>
      </c>
      <c r="C101" s="3754">
        <v>7.653969</v>
      </c>
      <c r="D101" s="3754">
        <v>129.00266099999999</v>
      </c>
      <c r="E101" s="3755">
        <v>0.15626399999999999</v>
      </c>
      <c r="F101" s="3756">
        <v>138.15964500000001</v>
      </c>
      <c r="G101" s="3747"/>
      <c r="H101" s="3748"/>
      <c r="I101" s="3776" t="s">
        <v>797</v>
      </c>
      <c r="J101" s="3757">
        <v>-29.905784700709503</v>
      </c>
      <c r="K101" s="3757">
        <v>19.041971096666543</v>
      </c>
      <c r="L101" s="3757">
        <v>0.85282990056796848</v>
      </c>
      <c r="M101" s="3758">
        <v>-5.7304706116564006</v>
      </c>
      <c r="N101" s="3759">
        <v>1.2688752940303232</v>
      </c>
    </row>
    <row r="102" spans="1:14" s="3752" customFormat="1">
      <c r="A102" s="3777" t="s">
        <v>818</v>
      </c>
      <c r="B102" s="3763">
        <v>2.2891659999999998</v>
      </c>
      <c r="C102" s="3763">
        <v>7.290025</v>
      </c>
      <c r="D102" s="3763">
        <v>135.66913500000001</v>
      </c>
      <c r="E102" s="3778">
        <v>0.12870300000000001</v>
      </c>
      <c r="F102" s="3779">
        <v>145.37702899999999</v>
      </c>
      <c r="G102" s="3747"/>
      <c r="H102" s="3748"/>
      <c r="I102" s="3777" t="s">
        <v>818</v>
      </c>
      <c r="J102" s="3765">
        <v>30.221257690261979</v>
      </c>
      <c r="K102" s="3765">
        <v>25.041959237833282</v>
      </c>
      <c r="L102" s="3765">
        <v>-3.9752782505159416</v>
      </c>
      <c r="M102" s="3780">
        <v>-65.101466409249667</v>
      </c>
      <c r="N102" s="3781">
        <v>-2.5899899808628106</v>
      </c>
    </row>
    <row r="103" spans="1:14" s="3752" customFormat="1" ht="16.5" thickBot="1">
      <c r="A103" s="3766" t="s">
        <v>863</v>
      </c>
      <c r="B103" s="3769">
        <f>SUM(B99:B102)</f>
        <v>5.9699539999999995</v>
      </c>
      <c r="C103" s="3782">
        <f>SUM(C99:C102)</f>
        <v>28.187456000000001</v>
      </c>
      <c r="D103" s="3769">
        <f>SUM(D99:D102)</f>
        <v>527.36584299999993</v>
      </c>
      <c r="E103" s="3769">
        <f>SUM(E99:E102)</f>
        <v>1.6755700000000002</v>
      </c>
      <c r="F103" s="3783">
        <f>SUM(F99:F102)</f>
        <v>563.19882299999995</v>
      </c>
      <c r="G103" s="3747"/>
      <c r="H103" s="3748"/>
      <c r="I103" s="3766" t="s">
        <v>863</v>
      </c>
      <c r="J103" s="3773">
        <v>3.7227006958509037</v>
      </c>
      <c r="K103" s="3784">
        <v>8.9128798766434016</v>
      </c>
      <c r="L103" s="3773">
        <v>-3.8558806649426884</v>
      </c>
      <c r="M103" s="3773">
        <v>37.872385944269155</v>
      </c>
      <c r="N103" s="3785">
        <v>-3.1251942993674504</v>
      </c>
    </row>
    <row r="104" spans="1:14" s="3752" customFormat="1">
      <c r="A104" s="3686" t="s">
        <v>866</v>
      </c>
      <c r="B104" s="3745">
        <v>1.4403779999999999</v>
      </c>
      <c r="C104" s="3755">
        <v>7.4736419999999999</v>
      </c>
      <c r="D104" s="3754">
        <v>125.90088</v>
      </c>
      <c r="E104" s="3754">
        <f>F104-SUM(B104:D104)</f>
        <v>0.10872800000001348</v>
      </c>
      <c r="F104" s="3756">
        <v>134.92362800000001</v>
      </c>
      <c r="G104" s="3747"/>
      <c r="H104" s="3748"/>
      <c r="I104" s="3686" t="s">
        <v>866</v>
      </c>
      <c r="J104" s="3750">
        <f t="shared" ref="J104:J108" si="20">SUM(B104/B99)*100-100</f>
        <v>-3.3641256983296444</v>
      </c>
      <c r="K104" s="3750">
        <f t="shared" ref="K104:K108" si="21">SUM(C104/C99)*100-100</f>
        <v>19.281004651447844</v>
      </c>
      <c r="L104" s="3750">
        <f t="shared" ref="L104:L108" si="22">SUM(D104/D99)*100-100</f>
        <v>-3.10321297417822</v>
      </c>
      <c r="M104" s="3750">
        <f t="shared" ref="M104:M108" si="23">SUM(E104/E99)*100-100</f>
        <v>-89.566001794529711</v>
      </c>
      <c r="N104" s="3759">
        <v>-2.7445181391121025</v>
      </c>
    </row>
    <row r="105" spans="1:14" s="3752" customFormat="1">
      <c r="A105" s="3686" t="s">
        <v>873</v>
      </c>
      <c r="B105" s="3755">
        <v>1.206367</v>
      </c>
      <c r="C105" s="3755">
        <v>8.4709509999999995</v>
      </c>
      <c r="D105" s="3755">
        <v>153.60824400000001</v>
      </c>
      <c r="E105" s="3755">
        <f>F105-SUM(B105:D105)</f>
        <v>9.7643999999974085E-2</v>
      </c>
      <c r="F105" s="3756">
        <v>163.383206</v>
      </c>
      <c r="G105" s="3747"/>
      <c r="H105" s="3748"/>
      <c r="I105" s="3686" t="s">
        <v>873</v>
      </c>
      <c r="J105" s="3758">
        <f t="shared" si="20"/>
        <v>43.016492870318984</v>
      </c>
      <c r="K105" s="3758">
        <f t="shared" si="21"/>
        <v>21.397096484522677</v>
      </c>
      <c r="L105" s="3758">
        <f t="shared" si="22"/>
        <v>15.70277642384174</v>
      </c>
      <c r="M105" s="3758">
        <f t="shared" si="23"/>
        <v>-71.985494106988398</v>
      </c>
      <c r="N105" s="3759">
        <v>15.931330093261238</v>
      </c>
    </row>
    <row r="106" spans="1:14" s="3752" customFormat="1">
      <c r="A106" s="3776" t="s">
        <v>860</v>
      </c>
      <c r="B106" s="3754">
        <v>2.2553589999999999</v>
      </c>
      <c r="C106" s="3754">
        <v>8.7211529999999993</v>
      </c>
      <c r="D106" s="3754">
        <v>131.923359</v>
      </c>
      <c r="E106" s="3755">
        <f>F106-SUM(B106:D106)</f>
        <v>0.15245499999997492</v>
      </c>
      <c r="F106" s="3756">
        <v>143.05232599999999</v>
      </c>
      <c r="G106" s="3747"/>
      <c r="H106" s="3748"/>
      <c r="I106" s="3776" t="s">
        <v>860</v>
      </c>
      <c r="J106" s="3757">
        <f t="shared" si="20"/>
        <v>67.466666072644443</v>
      </c>
      <c r="K106" s="3757">
        <f t="shared" si="21"/>
        <v>13.942883750901004</v>
      </c>
      <c r="L106" s="3757">
        <f t="shared" si="22"/>
        <v>2.2640602739194833</v>
      </c>
      <c r="M106" s="3757">
        <f t="shared" si="23"/>
        <v>-2.437541596289023</v>
      </c>
      <c r="N106" s="3759">
        <v>3.5413242412427763</v>
      </c>
    </row>
    <row r="107" spans="1:14" s="3752" customFormat="1">
      <c r="A107" s="3777" t="s">
        <v>874</v>
      </c>
      <c r="B107" s="3763">
        <v>3.172736</v>
      </c>
      <c r="C107" s="3763">
        <v>7.9288460000000001</v>
      </c>
      <c r="D107" s="3763">
        <v>151.990635</v>
      </c>
      <c r="E107" s="3778">
        <f>F107-SUM(B107:D107)</f>
        <v>0.53767199999998638</v>
      </c>
      <c r="F107" s="3779">
        <v>163.62988899999999</v>
      </c>
      <c r="G107" s="3747"/>
      <c r="H107" s="3748"/>
      <c r="I107" s="3777" t="s">
        <v>874</v>
      </c>
      <c r="J107" s="3765">
        <f t="shared" si="20"/>
        <v>38.597899846494329</v>
      </c>
      <c r="K107" s="3765">
        <f t="shared" si="21"/>
        <v>8.7629466291267732</v>
      </c>
      <c r="L107" s="3765">
        <f t="shared" si="22"/>
        <v>12.030370798781888</v>
      </c>
      <c r="M107" s="3765">
        <f t="shared" si="23"/>
        <v>317.76182373370193</v>
      </c>
      <c r="N107" s="3781">
        <v>12.555532414959458</v>
      </c>
    </row>
    <row r="108" spans="1:14" s="3752" customFormat="1" ht="16.5" thickBot="1">
      <c r="A108" s="3766" t="s">
        <v>914</v>
      </c>
      <c r="B108" s="3769">
        <f>SUM(B104:B107)</f>
        <v>8.07484</v>
      </c>
      <c r="C108" s="3782">
        <f>SUM(C104:C107)</f>
        <v>32.594591999999999</v>
      </c>
      <c r="D108" s="3769">
        <f>SUM(D104:D107)</f>
        <v>563.42311800000004</v>
      </c>
      <c r="E108" s="3769">
        <f>SUM(E104:E107)</f>
        <v>0.89649899999994886</v>
      </c>
      <c r="F108" s="3783">
        <f>SUM(F104:F107)</f>
        <v>604.98904900000002</v>
      </c>
      <c r="G108" s="3747"/>
      <c r="H108" s="3748"/>
      <c r="I108" s="3766" t="s">
        <v>914</v>
      </c>
      <c r="J108" s="3773">
        <f t="shared" si="20"/>
        <v>35.257993612681105</v>
      </c>
      <c r="K108" s="3773">
        <f t="shared" si="21"/>
        <v>15.635096689818326</v>
      </c>
      <c r="L108" s="3773">
        <f t="shared" si="22"/>
        <v>6.8372412583422033</v>
      </c>
      <c r="M108" s="3773">
        <f t="shared" si="23"/>
        <v>-46.495879014308642</v>
      </c>
      <c r="N108" s="3774">
        <f t="shared" ref="N108" si="24">SUM(F108/F103)*100-100</f>
        <v>7.4201550666237921</v>
      </c>
    </row>
    <row r="109" spans="1:14" s="3752" customFormat="1">
      <c r="A109" s="3686" t="s">
        <v>912</v>
      </c>
      <c r="B109" s="3745">
        <v>2.6708639999999999</v>
      </c>
      <c r="C109" s="3755">
        <v>9.4558520000000001</v>
      </c>
      <c r="D109" s="3754">
        <v>138.69441800000001</v>
      </c>
      <c r="E109" s="3754">
        <v>0.15552299999999999</v>
      </c>
      <c r="F109" s="3756">
        <f>SUM(B109:E109)</f>
        <v>150.97665699999999</v>
      </c>
      <c r="G109" s="3747"/>
      <c r="H109" s="3748"/>
      <c r="I109" s="3686" t="s">
        <v>912</v>
      </c>
      <c r="J109" s="3750">
        <f t="shared" ref="J109:J112" si="25">SUM(B109/B104)*100-100</f>
        <v>85.427991818814206</v>
      </c>
      <c r="K109" s="3750">
        <f t="shared" ref="K109:K112" si="26">SUM(C109/C104)*100-100</f>
        <v>26.522677966110763</v>
      </c>
      <c r="L109" s="3750">
        <f t="shared" ref="L109:L112" si="27">SUM(D109/D104)*100-100</f>
        <v>10.161595375663794</v>
      </c>
      <c r="M109" s="3750">
        <f t="shared" ref="M109:M112" si="28">SUM(E109/E104)*100-100</f>
        <v>43.038591715087847</v>
      </c>
      <c r="N109" s="3751">
        <f t="shared" ref="N109:N112" si="29">SUM(F109/F104)*100-100</f>
        <v>11.897863434268146</v>
      </c>
    </row>
    <row r="110" spans="1:14" s="3752" customFormat="1">
      <c r="A110" s="3686" t="s">
        <v>916</v>
      </c>
      <c r="B110" s="3755">
        <v>2.6443720000000002</v>
      </c>
      <c r="C110" s="3755">
        <v>9.5226310000000005</v>
      </c>
      <c r="D110" s="3755">
        <v>154.526084</v>
      </c>
      <c r="E110" s="3755">
        <v>9.5606999999999998E-2</v>
      </c>
      <c r="F110" s="3756">
        <f t="shared" ref="F110:F111" si="30">SUM(B110:E110)</f>
        <v>166.78869399999999</v>
      </c>
      <c r="G110" s="3747"/>
      <c r="H110" s="3748"/>
      <c r="I110" s="3686" t="s">
        <v>916</v>
      </c>
      <c r="J110" s="3758">
        <f t="shared" si="25"/>
        <v>119.20128783363606</v>
      </c>
      <c r="K110" s="3758">
        <f t="shared" si="26"/>
        <v>12.415134971268287</v>
      </c>
      <c r="L110" s="3758">
        <f t="shared" si="27"/>
        <v>0.59752001331385429</v>
      </c>
      <c r="M110" s="3758">
        <f t="shared" si="28"/>
        <v>-2.0861496865907156</v>
      </c>
      <c r="N110" s="3759">
        <f t="shared" si="29"/>
        <v>2.0843562097808217</v>
      </c>
    </row>
    <row r="111" spans="1:14" s="3752" customFormat="1">
      <c r="A111" s="3776" t="s">
        <v>934</v>
      </c>
      <c r="B111" s="3754">
        <v>2.3211059999999999</v>
      </c>
      <c r="C111" s="3754">
        <v>8.5779399999999999</v>
      </c>
      <c r="D111" s="3754">
        <v>140.61344</v>
      </c>
      <c r="E111" s="3755">
        <v>0.24301200000000001</v>
      </c>
      <c r="F111" s="3756">
        <f t="shared" si="30"/>
        <v>151.75549799999999</v>
      </c>
      <c r="G111" s="3747"/>
      <c r="H111" s="3748"/>
      <c r="I111" s="3776" t="s">
        <v>934</v>
      </c>
      <c r="J111" s="3757">
        <f t="shared" si="25"/>
        <v>2.9151456597375329</v>
      </c>
      <c r="K111" s="3757">
        <f t="shared" si="26"/>
        <v>-1.6421337866678698</v>
      </c>
      <c r="L111" s="3757">
        <f t="shared" si="27"/>
        <v>6.5872193263362817</v>
      </c>
      <c r="M111" s="3757">
        <f t="shared" si="28"/>
        <v>59.399166967328057</v>
      </c>
      <c r="N111" s="3759">
        <f t="shared" si="29"/>
        <v>6.0839080659198714</v>
      </c>
    </row>
    <row r="112" spans="1:14" s="3752" customFormat="1">
      <c r="A112" s="3777" t="s">
        <v>935</v>
      </c>
      <c r="B112" s="3763">
        <v>2.4577399999999998</v>
      </c>
      <c r="C112" s="3763">
        <v>8.2263099999999998</v>
      </c>
      <c r="D112" s="3763">
        <v>160.86584099999999</v>
      </c>
      <c r="E112" s="3778">
        <v>0.28014299999999998</v>
      </c>
      <c r="F112" s="3779">
        <f>SUM(B112:E112)</f>
        <v>171.83003400000001</v>
      </c>
      <c r="G112" s="3747"/>
      <c r="H112" s="3748"/>
      <c r="I112" s="3777" t="s">
        <v>935</v>
      </c>
      <c r="J112" s="3765">
        <f t="shared" si="25"/>
        <v>-22.535628555291083</v>
      </c>
      <c r="K112" s="3765">
        <f t="shared" si="26"/>
        <v>3.7516682755599078</v>
      </c>
      <c r="L112" s="3765">
        <f t="shared" si="27"/>
        <v>5.8393110865021356</v>
      </c>
      <c r="M112" s="3765">
        <f t="shared" si="28"/>
        <v>-47.897045038609591</v>
      </c>
      <c r="N112" s="3877">
        <f t="shared" si="29"/>
        <v>5.0113980093209136</v>
      </c>
    </row>
    <row r="113" spans="1:15" s="3752" customFormat="1" ht="16.5" thickBot="1">
      <c r="A113" s="3766" t="s">
        <v>957</v>
      </c>
      <c r="B113" s="3769">
        <f>SUM(B109:B112)</f>
        <v>10.094082</v>
      </c>
      <c r="C113" s="3782">
        <f>SUM(C109:C112)</f>
        <v>35.782733</v>
      </c>
      <c r="D113" s="3769">
        <f>SUM(D109:D112)</f>
        <v>594.69978300000002</v>
      </c>
      <c r="E113" s="3769">
        <f>SUM(E109:E112)</f>
        <v>0.77428499999999989</v>
      </c>
      <c r="F113" s="3783">
        <f>SUM(F109:F112)</f>
        <v>641.35088300000007</v>
      </c>
      <c r="G113" s="3747"/>
      <c r="H113" s="3748"/>
      <c r="I113" s="3766" t="s">
        <v>957</v>
      </c>
      <c r="J113" s="3773">
        <f t="shared" ref="J113:K116" si="31">SUM(B113/B108)*100-100</f>
        <v>25.006588365837601</v>
      </c>
      <c r="K113" s="3784">
        <f t="shared" si="31"/>
        <v>9.7811962180720116</v>
      </c>
      <c r="L113" s="3773">
        <f t="shared" ref="L113:N113" si="32">SUM(D113/D108)*100-100</f>
        <v>5.5511859561289754</v>
      </c>
      <c r="M113" s="3773">
        <f t="shared" si="32"/>
        <v>-13.63236322627867</v>
      </c>
      <c r="N113" s="3785">
        <f t="shared" si="32"/>
        <v>6.010329287795102</v>
      </c>
    </row>
    <row r="114" spans="1:15" s="3752" customFormat="1">
      <c r="A114" s="3733" t="s">
        <v>936</v>
      </c>
      <c r="B114" s="3745">
        <v>2.7456749999999999</v>
      </c>
      <c r="C114" s="3745">
        <v>8.5899990000000006</v>
      </c>
      <c r="D114" s="3744">
        <v>136.44309899999999</v>
      </c>
      <c r="E114" s="3744">
        <v>0.290462</v>
      </c>
      <c r="F114" s="3746">
        <f>SUM(B114:E114)</f>
        <v>148.06923499999999</v>
      </c>
      <c r="G114" s="3747"/>
      <c r="H114" s="3748"/>
      <c r="I114" s="3733" t="s">
        <v>936</v>
      </c>
      <c r="J114" s="3750">
        <f>SUM(B114/B109)*100-100</f>
        <v>2.8010037201444931</v>
      </c>
      <c r="K114" s="3750">
        <f t="shared" si="31"/>
        <v>-9.1567951782663215</v>
      </c>
      <c r="L114" s="3749">
        <f>SUM(D114/D109)*100-100</f>
        <v>-1.6232225005623775</v>
      </c>
      <c r="M114" s="3749">
        <f>SUM(E114/E109)*100-100</f>
        <v>86.7646586035506</v>
      </c>
      <c r="N114" s="3751">
        <f>SUM(F114/F109)*100-100</f>
        <v>-1.9257427325338057</v>
      </c>
    </row>
    <row r="115" spans="1:15" s="3752" customFormat="1">
      <c r="A115" s="3873" t="s">
        <v>962</v>
      </c>
      <c r="B115" s="3755">
        <v>1.90106</v>
      </c>
      <c r="C115" s="3755">
        <v>9.4816450000000003</v>
      </c>
      <c r="D115" s="3755">
        <v>154.99915999999999</v>
      </c>
      <c r="E115" s="3755">
        <v>0.27720600000000001</v>
      </c>
      <c r="F115" s="3756">
        <f>SUM(B115:E115)</f>
        <v>166.65907099999998</v>
      </c>
      <c r="G115" s="3747"/>
      <c r="H115" s="3748"/>
      <c r="I115" s="3686" t="s">
        <v>962</v>
      </c>
      <c r="J115" s="3758">
        <f t="shared" si="31"/>
        <v>-28.109207025335323</v>
      </c>
      <c r="K115" s="3758">
        <f t="shared" si="31"/>
        <v>-0.4304062606227177</v>
      </c>
      <c r="L115" s="3758">
        <f t="shared" ref="L115:L116" si="33">SUM(D115/D110)*100-100</f>
        <v>0.30614637202607753</v>
      </c>
      <c r="M115" s="3758">
        <f t="shared" ref="M115:M116" si="34">SUM(E115/E110)*100-100</f>
        <v>189.94320499545012</v>
      </c>
      <c r="N115" s="3759">
        <f>SUM(F115/F110)*100-100</f>
        <v>-7.7716898484752051E-2</v>
      </c>
      <c r="O115" s="3874"/>
    </row>
    <row r="116" spans="1:15" s="3752" customFormat="1">
      <c r="A116" s="3776" t="s">
        <v>981</v>
      </c>
      <c r="B116" s="3754">
        <v>2.0389560000000002</v>
      </c>
      <c r="C116" s="3754">
        <v>8.6372370000000007</v>
      </c>
      <c r="D116" s="3754">
        <v>135.865432</v>
      </c>
      <c r="E116" s="3755">
        <v>0.43310199999999999</v>
      </c>
      <c r="F116" s="3756">
        <f>SUM(B116:E116)</f>
        <v>146.974727</v>
      </c>
      <c r="G116" s="3747"/>
      <c r="H116" s="3748"/>
      <c r="I116" s="3776" t="s">
        <v>981</v>
      </c>
      <c r="J116" s="3757">
        <f t="shared" si="31"/>
        <v>-12.155842947284597</v>
      </c>
      <c r="K116" s="3757">
        <f t="shared" si="31"/>
        <v>0.69127319612869087</v>
      </c>
      <c r="L116" s="3757">
        <f t="shared" si="33"/>
        <v>-3.3766388191626646</v>
      </c>
      <c r="M116" s="3758">
        <f t="shared" si="34"/>
        <v>78.222474610307302</v>
      </c>
      <c r="N116" s="3759">
        <f>SUM(F116/F111)*100-100</f>
        <v>-3.1503115623527549</v>
      </c>
    </row>
    <row r="117" spans="1:15" s="3752" customFormat="1">
      <c r="A117" s="3777" t="s">
        <v>1000</v>
      </c>
      <c r="B117" s="3763">
        <v>3.2339359999999999</v>
      </c>
      <c r="C117" s="3763">
        <v>8.6107180000000003</v>
      </c>
      <c r="D117" s="3763">
        <v>151.68913000000001</v>
      </c>
      <c r="E117" s="3778">
        <v>0.34468399999999999</v>
      </c>
      <c r="F117" s="3779">
        <f>SUM(B117:E117)</f>
        <v>163.878468</v>
      </c>
      <c r="G117" s="3747"/>
      <c r="H117" s="3748"/>
      <c r="I117" s="3777" t="s">
        <v>1000</v>
      </c>
      <c r="J117" s="3765">
        <f t="shared" ref="J117:J118" si="35">SUM(B117/B112)*100-100</f>
        <v>31.581697006192684</v>
      </c>
      <c r="K117" s="3765">
        <f t="shared" ref="K117:K119" si="36">SUM(C117/C112)*100-100</f>
        <v>4.6729092387717088</v>
      </c>
      <c r="L117" s="3765">
        <f t="shared" ref="L117" si="37">SUM(D117/D112)*100-100</f>
        <v>-5.7045740369454734</v>
      </c>
      <c r="M117" s="3780">
        <f t="shared" ref="M117" si="38">SUM(E117/E112)*100-100</f>
        <v>23.038591005308007</v>
      </c>
      <c r="N117" s="3781">
        <f>SUM(F117/F112)*100-100</f>
        <v>-4.6275763409323503</v>
      </c>
    </row>
    <row r="118" spans="1:15" s="3752" customFormat="1" ht="16.5" thickBot="1">
      <c r="A118" s="3872" t="s">
        <v>1017</v>
      </c>
      <c r="B118" s="3769">
        <f>SUM(B114:B117)</f>
        <v>9.9196270000000002</v>
      </c>
      <c r="C118" s="3782">
        <f>SUM(C114:C117)</f>
        <v>35.319598999999997</v>
      </c>
      <c r="D118" s="3769">
        <f>SUM(D114:D117)</f>
        <v>578.99682099999995</v>
      </c>
      <c r="E118" s="3769">
        <f>SUM(E114:E117)</f>
        <v>1.3454540000000001</v>
      </c>
      <c r="F118" s="3783">
        <f>SUM(F114:F117)</f>
        <v>625.581501</v>
      </c>
      <c r="G118" s="3747"/>
      <c r="H118" s="3748"/>
      <c r="I118" s="3766" t="s">
        <v>1012</v>
      </c>
      <c r="J118" s="3773">
        <f t="shared" si="35"/>
        <v>-1.7282899029352166</v>
      </c>
      <c r="K118" s="3784">
        <f t="shared" si="36"/>
        <v>-1.2942946532340187</v>
      </c>
      <c r="L118" s="3773">
        <f t="shared" ref="L118:L119" si="39">SUM(D118/D113)*100-100</f>
        <v>-2.6404855775775644</v>
      </c>
      <c r="M118" s="3773">
        <f t="shared" ref="M118:M119" si="40">SUM(E118/E113)*100-100</f>
        <v>73.767282073138489</v>
      </c>
      <c r="N118" s="3785">
        <f t="shared" ref="N118:N119" si="41">SUM(F118/F113)*100-100</f>
        <v>-2.4587760643965737</v>
      </c>
    </row>
    <row r="119" spans="1:15" s="3752" customFormat="1" ht="15.75" thickBot="1">
      <c r="A119" s="4309" t="s">
        <v>1009</v>
      </c>
      <c r="B119" s="4310">
        <v>2.664212</v>
      </c>
      <c r="C119" s="4310">
        <v>9.1945340000000009</v>
      </c>
      <c r="D119" s="4311">
        <v>145.41422800000001</v>
      </c>
      <c r="E119" s="4311">
        <v>0.30299999999999999</v>
      </c>
      <c r="F119" s="4312">
        <f>SUM(B119:E119)</f>
        <v>157.575974</v>
      </c>
      <c r="G119" s="3747"/>
      <c r="H119" s="3748"/>
      <c r="I119" s="4309" t="str">
        <f>A119</f>
        <v>1-2017</v>
      </c>
      <c r="J119" s="4313">
        <f>SUM(B119/B114)*100-100</f>
        <v>-2.966957123476007</v>
      </c>
      <c r="K119" s="4313">
        <f t="shared" si="36"/>
        <v>7.0376608891339743</v>
      </c>
      <c r="L119" s="4313">
        <f t="shared" si="39"/>
        <v>6.5749965119159555</v>
      </c>
      <c r="M119" s="4313">
        <f t="shared" si="40"/>
        <v>4.3165715308714994</v>
      </c>
      <c r="N119" s="4313">
        <f t="shared" si="41"/>
        <v>6.4204687759749675</v>
      </c>
    </row>
    <row r="120" spans="1:15" s="3752" customFormat="1">
      <c r="A120" s="3786" t="s">
        <v>389</v>
      </c>
      <c r="B120" s="3787"/>
      <c r="C120" s="3787"/>
      <c r="D120" s="3787"/>
      <c r="E120" s="3787"/>
      <c r="F120" s="3787"/>
      <c r="G120" s="3747"/>
      <c r="H120" s="3748"/>
      <c r="I120" s="3788" t="s">
        <v>389</v>
      </c>
      <c r="J120" s="3635"/>
      <c r="K120" s="3789"/>
      <c r="L120" s="3641"/>
      <c r="M120" s="3641"/>
      <c r="N120" s="3641"/>
    </row>
    <row r="121" spans="1:15">
      <c r="A121" s="5095" t="s">
        <v>595</v>
      </c>
      <c r="B121" s="5095"/>
      <c r="C121" s="5095"/>
      <c r="D121" s="5095"/>
      <c r="E121" s="5095"/>
      <c r="F121" s="5095"/>
      <c r="G121" s="3641"/>
      <c r="L121" s="3641"/>
    </row>
    <row r="122" spans="1:15">
      <c r="A122" s="3790" t="s">
        <v>600</v>
      </c>
      <c r="B122" s="3791"/>
      <c r="C122" s="3791"/>
      <c r="D122" s="3791"/>
      <c r="E122" s="3791"/>
      <c r="F122" s="3791"/>
      <c r="G122" s="3641"/>
      <c r="H122" s="3641"/>
    </row>
  </sheetData>
  <mergeCells count="3">
    <mergeCell ref="A4:G4"/>
    <mergeCell ref="A64:F64"/>
    <mergeCell ref="A121:F121"/>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3.xml><?xml version="1.0" encoding="utf-8"?>
<worksheet xmlns="http://schemas.openxmlformats.org/spreadsheetml/2006/main" xmlns:r="http://schemas.openxmlformats.org/officeDocument/2006/relationships">
  <sheetPr>
    <tabColor rgb="FFC00000"/>
  </sheetPr>
  <dimension ref="A1:Y112"/>
  <sheetViews>
    <sheetView tabSelected="1" topLeftCell="A25" zoomScale="120" zoomScaleNormal="120" workbookViewId="0">
      <selection activeCell="P112" sqref="P112"/>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538" customWidth="1"/>
    <col min="18" max="18" width="6.140625" customWidth="1"/>
    <col min="19" max="19" width="12.85546875" bestFit="1" customWidth="1"/>
    <col min="20" max="20" width="16.140625" customWidth="1"/>
  </cols>
  <sheetData>
    <row r="1" spans="1:20" ht="17.45" customHeight="1">
      <c r="A1" s="14" t="s">
        <v>7</v>
      </c>
      <c r="B1" s="14"/>
      <c r="D1" s="15" t="s">
        <v>98</v>
      </c>
      <c r="E1" s="16"/>
      <c r="F1" s="17"/>
      <c r="G1" s="17"/>
      <c r="H1" s="17"/>
      <c r="I1" s="18"/>
      <c r="J1" s="18"/>
      <c r="K1" s="18"/>
      <c r="L1" s="18"/>
      <c r="M1" s="18"/>
      <c r="N1" s="18"/>
      <c r="O1" s="18"/>
      <c r="P1" s="17"/>
      <c r="Q1" s="1797"/>
      <c r="R1" s="20"/>
    </row>
    <row r="2" spans="1:20" ht="12.75" customHeight="1" thickBot="1">
      <c r="A2" s="431"/>
      <c r="B2" s="21"/>
      <c r="D2" s="4357" t="s">
        <v>137</v>
      </c>
      <c r="E2" s="4358"/>
      <c r="F2" s="4358"/>
      <c r="G2" s="4358"/>
      <c r="H2" s="4358"/>
      <c r="I2" s="4358"/>
      <c r="J2" s="4358"/>
      <c r="K2" s="4358"/>
      <c r="L2" s="4358"/>
      <c r="M2" s="4358"/>
      <c r="N2" s="4358"/>
      <c r="O2" s="4358"/>
      <c r="P2" s="4358"/>
      <c r="Q2" s="4359"/>
      <c r="R2" s="20"/>
    </row>
    <row r="3" spans="1:20" ht="31.7" customHeight="1" thickBot="1">
      <c r="A3" s="57"/>
      <c r="B3" s="1020" t="s">
        <v>100</v>
      </c>
      <c r="C3" s="1021" t="s">
        <v>101</v>
      </c>
      <c r="D3" s="1022"/>
      <c r="E3" s="1022"/>
      <c r="F3" s="1023"/>
      <c r="G3" s="1024"/>
      <c r="H3" s="1025"/>
      <c r="I3" s="1026"/>
      <c r="J3" s="1027" t="s">
        <v>102</v>
      </c>
      <c r="K3" s="1023"/>
      <c r="L3" s="1024"/>
      <c r="M3" s="1028"/>
      <c r="N3" s="1029" t="s">
        <v>103</v>
      </c>
      <c r="O3" s="1026"/>
      <c r="P3" s="1030"/>
      <c r="Q3" s="1798"/>
      <c r="R3" s="20"/>
    </row>
    <row r="4" spans="1:20" ht="28.5" customHeight="1">
      <c r="A4" s="1908" t="s">
        <v>104</v>
      </c>
      <c r="B4" s="1909" t="s">
        <v>105</v>
      </c>
      <c r="C4" s="1910" t="s">
        <v>105</v>
      </c>
      <c r="D4" s="1905" t="s">
        <v>580</v>
      </c>
      <c r="E4" s="1906" t="s">
        <v>106</v>
      </c>
      <c r="F4" s="1905" t="s">
        <v>107</v>
      </c>
      <c r="G4" s="1907" t="s">
        <v>106</v>
      </c>
      <c r="H4" s="1911" t="s">
        <v>105</v>
      </c>
      <c r="I4" s="1905" t="s">
        <v>580</v>
      </c>
      <c r="J4" s="1906" t="s">
        <v>106</v>
      </c>
      <c r="K4" s="1905" t="s">
        <v>107</v>
      </c>
      <c r="L4" s="1907" t="s">
        <v>106</v>
      </c>
      <c r="M4" s="1911" t="s">
        <v>108</v>
      </c>
      <c r="N4" s="1905" t="s">
        <v>580</v>
      </c>
      <c r="O4" s="1906" t="s">
        <v>106</v>
      </c>
      <c r="P4" s="1912" t="s">
        <v>107</v>
      </c>
      <c r="Q4" s="1907" t="s">
        <v>106</v>
      </c>
      <c r="R4" s="27"/>
    </row>
    <row r="5" spans="1:20">
      <c r="A5" s="700" t="s">
        <v>127</v>
      </c>
      <c r="B5" s="795">
        <v>17075</v>
      </c>
      <c r="C5" s="1019">
        <v>15759</v>
      </c>
      <c r="D5" s="107">
        <v>10266</v>
      </c>
      <c r="E5" s="1999">
        <v>65.143727393870165</v>
      </c>
      <c r="F5" s="107">
        <v>5493</v>
      </c>
      <c r="G5" s="1996">
        <v>34.856272606129828</v>
      </c>
      <c r="H5" s="574">
        <v>1106</v>
      </c>
      <c r="I5" s="2001">
        <v>762</v>
      </c>
      <c r="J5" s="159">
        <f>SUM(I5/H5)*100</f>
        <v>68.896925858951178</v>
      </c>
      <c r="K5" s="2007">
        <v>344</v>
      </c>
      <c r="L5" s="1995">
        <v>31.1</v>
      </c>
      <c r="M5" s="574">
        <v>996</v>
      </c>
      <c r="N5" s="1031">
        <v>758</v>
      </c>
      <c r="O5" s="696">
        <f>SUM(N5/M5)*100</f>
        <v>76.104417670682736</v>
      </c>
      <c r="P5" s="1031">
        <v>238</v>
      </c>
      <c r="Q5" s="1801">
        <v>23.9</v>
      </c>
      <c r="R5" s="50"/>
    </row>
    <row r="6" spans="1:20">
      <c r="A6" s="699" t="s">
        <v>128</v>
      </c>
      <c r="B6" s="795">
        <v>16988</v>
      </c>
      <c r="C6" s="1019">
        <v>15701</v>
      </c>
      <c r="D6" s="107">
        <v>10169</v>
      </c>
      <c r="E6" s="1999">
        <v>64.766575377364504</v>
      </c>
      <c r="F6" s="107">
        <v>5532</v>
      </c>
      <c r="G6" s="1996">
        <v>35.233424622635503</v>
      </c>
      <c r="H6" s="574">
        <v>354</v>
      </c>
      <c r="I6" s="2007">
        <v>247</v>
      </c>
      <c r="J6" s="159">
        <v>69.774011299435017</v>
      </c>
      <c r="K6" s="2007">
        <v>107</v>
      </c>
      <c r="L6" s="1995">
        <v>30.225988700564972</v>
      </c>
      <c r="M6" s="574">
        <v>436</v>
      </c>
      <c r="N6" s="2007">
        <v>348</v>
      </c>
      <c r="O6" s="159">
        <v>79.816513761467888</v>
      </c>
      <c r="P6" s="2007">
        <v>88</v>
      </c>
      <c r="Q6" s="170">
        <v>20.183486238532112</v>
      </c>
      <c r="R6" s="50"/>
    </row>
    <row r="7" spans="1:20">
      <c r="A7" s="51" t="s">
        <v>129</v>
      </c>
      <c r="B7" s="29">
        <v>17143</v>
      </c>
      <c r="C7" s="156">
        <v>15840</v>
      </c>
      <c r="D7" s="31">
        <v>10253</v>
      </c>
      <c r="E7" s="1997">
        <v>64.728535353535349</v>
      </c>
      <c r="F7" s="31">
        <v>5587</v>
      </c>
      <c r="G7" s="1994">
        <v>35.271464646464644</v>
      </c>
      <c r="H7" s="621">
        <v>292</v>
      </c>
      <c r="I7" s="2008">
        <v>193</v>
      </c>
      <c r="J7" s="32">
        <v>66.095890410958901</v>
      </c>
      <c r="K7" s="2008">
        <v>99</v>
      </c>
      <c r="L7" s="1993">
        <v>33.904109589041099</v>
      </c>
      <c r="M7" s="621">
        <v>135</v>
      </c>
      <c r="N7" s="2008">
        <v>104</v>
      </c>
      <c r="O7" s="32">
        <v>77.037037037037038</v>
      </c>
      <c r="P7" s="2008">
        <v>31</v>
      </c>
      <c r="Q7" s="105">
        <v>22.962962962962962</v>
      </c>
      <c r="R7" s="560"/>
    </row>
    <row r="8" spans="1:20">
      <c r="A8" s="51" t="s">
        <v>130</v>
      </c>
      <c r="B8" s="29">
        <v>17132</v>
      </c>
      <c r="C8" s="156">
        <v>15864</v>
      </c>
      <c r="D8" s="31">
        <v>10243</v>
      </c>
      <c r="E8" s="1997">
        <v>64.56757438224912</v>
      </c>
      <c r="F8" s="31">
        <v>5621</v>
      </c>
      <c r="G8" s="1994">
        <v>35.432425617750887</v>
      </c>
      <c r="H8" s="621">
        <v>196</v>
      </c>
      <c r="I8" s="2008">
        <v>130</v>
      </c>
      <c r="J8" s="32">
        <v>66.326530612244895</v>
      </c>
      <c r="K8" s="2008">
        <v>66</v>
      </c>
      <c r="L8" s="1993">
        <v>33.673469387755098</v>
      </c>
      <c r="M8" s="621">
        <v>170</v>
      </c>
      <c r="N8" s="2008">
        <v>141</v>
      </c>
      <c r="O8" s="32">
        <v>82.941176470588246</v>
      </c>
      <c r="P8" s="2008">
        <v>29</v>
      </c>
      <c r="Q8" s="105">
        <v>17.058823529411764</v>
      </c>
      <c r="R8" s="50"/>
    </row>
    <row r="9" spans="1:20">
      <c r="A9" s="52" t="s">
        <v>405</v>
      </c>
      <c r="B9" s="39">
        <v>17158</v>
      </c>
      <c r="C9" s="154">
        <v>15871</v>
      </c>
      <c r="D9" s="41">
        <v>10256</v>
      </c>
      <c r="E9" s="1998">
        <v>64.621006867872225</v>
      </c>
      <c r="F9" s="41">
        <v>5615</v>
      </c>
      <c r="G9" s="1992">
        <v>35.378993132127775</v>
      </c>
      <c r="H9" s="588">
        <v>235</v>
      </c>
      <c r="I9" s="2009">
        <v>148</v>
      </c>
      <c r="J9" s="42">
        <v>62.978723404255319</v>
      </c>
      <c r="K9" s="2009">
        <v>87</v>
      </c>
      <c r="L9" s="1991">
        <v>37.021276595744681</v>
      </c>
      <c r="M9" s="588">
        <v>207</v>
      </c>
      <c r="N9" s="2009">
        <v>132</v>
      </c>
      <c r="O9" s="42">
        <v>63.768115942028977</v>
      </c>
      <c r="P9" s="2009">
        <v>75</v>
      </c>
      <c r="Q9" s="48">
        <v>36.231884057971016</v>
      </c>
      <c r="R9" s="50"/>
      <c r="S9" s="216"/>
      <c r="T9" s="216"/>
    </row>
    <row r="10" spans="1:20" ht="12.75" customHeight="1">
      <c r="A10" s="51" t="s">
        <v>425</v>
      </c>
      <c r="B10" s="29">
        <v>17069</v>
      </c>
      <c r="C10" s="156">
        <v>15798</v>
      </c>
      <c r="D10" s="107">
        <v>10173</v>
      </c>
      <c r="E10" s="1994">
        <v>64.394227117356621</v>
      </c>
      <c r="F10" s="107">
        <v>5625</v>
      </c>
      <c r="G10" s="1994">
        <v>35.605772882643372</v>
      </c>
      <c r="H10" s="621">
        <v>367</v>
      </c>
      <c r="I10" s="2007">
        <v>260</v>
      </c>
      <c r="J10" s="32">
        <v>70.844686648501366</v>
      </c>
      <c r="K10" s="2007">
        <v>107</v>
      </c>
      <c r="L10" s="1993">
        <v>29.155313351498634</v>
      </c>
      <c r="M10" s="621">
        <v>456</v>
      </c>
      <c r="N10" s="2008">
        <v>345</v>
      </c>
      <c r="O10" s="32">
        <v>75.657894736842096</v>
      </c>
      <c r="P10" s="2008">
        <v>111</v>
      </c>
      <c r="Q10" s="105">
        <v>24.342105263157894</v>
      </c>
      <c r="R10" s="50"/>
      <c r="T10" s="216"/>
    </row>
    <row r="11" spans="1:20" ht="12.75" customHeight="1">
      <c r="A11" s="51" t="s">
        <v>575</v>
      </c>
      <c r="B11" s="29">
        <v>17125</v>
      </c>
      <c r="C11" s="156">
        <v>15858</v>
      </c>
      <c r="D11" s="31">
        <v>10212</v>
      </c>
      <c r="E11" s="1994">
        <v>64.396519107075292</v>
      </c>
      <c r="F11" s="31">
        <v>5646</v>
      </c>
      <c r="G11" s="1994">
        <v>35.603480892924708</v>
      </c>
      <c r="H11" s="621">
        <v>262</v>
      </c>
      <c r="I11" s="2008">
        <v>192</v>
      </c>
      <c r="J11" s="32">
        <v>73.282442748091597</v>
      </c>
      <c r="K11" s="2008">
        <v>70</v>
      </c>
      <c r="L11" s="1993">
        <v>26.717557251908396</v>
      </c>
      <c r="M11" s="621">
        <v>201</v>
      </c>
      <c r="N11" s="2002">
        <v>157</v>
      </c>
      <c r="O11" s="32">
        <v>78.109452736318403</v>
      </c>
      <c r="P11" s="2002">
        <v>44</v>
      </c>
      <c r="Q11" s="105">
        <v>21.890547263681594</v>
      </c>
      <c r="R11" s="50"/>
    </row>
    <row r="12" spans="1:20" ht="12.75" customHeight="1">
      <c r="A12" s="51" t="s">
        <v>426</v>
      </c>
      <c r="B12" s="29">
        <v>17121</v>
      </c>
      <c r="C12" s="156">
        <v>15862</v>
      </c>
      <c r="D12" s="31">
        <v>10205</v>
      </c>
      <c r="E12" s="1994">
        <v>64.336149287605593</v>
      </c>
      <c r="F12" s="31">
        <v>5657</v>
      </c>
      <c r="G12" s="1994">
        <v>35.6638507123944</v>
      </c>
      <c r="H12" s="621">
        <v>172</v>
      </c>
      <c r="I12" s="2008">
        <v>117</v>
      </c>
      <c r="J12" s="32">
        <v>68.023255813953483</v>
      </c>
      <c r="K12" s="2008">
        <v>55</v>
      </c>
      <c r="L12" s="1993">
        <v>31.976744186046513</v>
      </c>
      <c r="M12" s="621">
        <v>172</v>
      </c>
      <c r="N12" s="2002">
        <v>120</v>
      </c>
      <c r="O12" s="32">
        <v>69.767441860465112</v>
      </c>
      <c r="P12" s="2002">
        <v>52</v>
      </c>
      <c r="Q12" s="105">
        <v>30.232558139534881</v>
      </c>
      <c r="R12" s="50"/>
      <c r="S12" s="216"/>
      <c r="T12" s="216"/>
    </row>
    <row r="13" spans="1:20" ht="12.75" customHeight="1">
      <c r="A13" s="52" t="s">
        <v>479</v>
      </c>
      <c r="B13" s="39">
        <v>16936</v>
      </c>
      <c r="C13" s="154">
        <v>15658</v>
      </c>
      <c r="D13" s="41">
        <v>10022</v>
      </c>
      <c r="E13" s="1992">
        <v>64.005620130284839</v>
      </c>
      <c r="F13" s="41">
        <v>5636</v>
      </c>
      <c r="G13" s="1992">
        <v>35.994379869715161</v>
      </c>
      <c r="H13" s="588">
        <v>188</v>
      </c>
      <c r="I13" s="2009">
        <v>115</v>
      </c>
      <c r="J13" s="42">
        <v>61.170212765957444</v>
      </c>
      <c r="K13" s="2009">
        <v>73</v>
      </c>
      <c r="L13" s="1991">
        <v>38.829787234042549</v>
      </c>
      <c r="M13" s="588">
        <v>243</v>
      </c>
      <c r="N13" s="2003">
        <v>168</v>
      </c>
      <c r="O13" s="42">
        <v>69.135802469135797</v>
      </c>
      <c r="P13" s="2003">
        <v>75</v>
      </c>
      <c r="Q13" s="48">
        <v>30.864197530864196</v>
      </c>
      <c r="R13" s="50"/>
      <c r="T13" s="216"/>
    </row>
    <row r="14" spans="1:20" ht="12.75" customHeight="1">
      <c r="A14" s="51" t="s">
        <v>526</v>
      </c>
      <c r="B14" s="29">
        <v>16624</v>
      </c>
      <c r="C14" s="156">
        <v>15594</v>
      </c>
      <c r="D14" s="31">
        <v>9904</v>
      </c>
      <c r="E14" s="1994">
        <f t="shared" ref="E14:E24" si="0">SUM(D14/C14)*100</f>
        <v>63.51160702834423</v>
      </c>
      <c r="F14" s="31">
        <f t="shared" ref="F14:F42" si="1">C14-D14</f>
        <v>5690</v>
      </c>
      <c r="G14" s="1994">
        <f t="shared" ref="G14:G24" si="2">SUM(F14/C14)*100</f>
        <v>36.488392971655763</v>
      </c>
      <c r="H14" s="621">
        <v>339</v>
      </c>
      <c r="I14" s="2008">
        <v>244</v>
      </c>
      <c r="J14" s="32">
        <f t="shared" ref="J14:J24" si="3">SUM(I14/H14)*100</f>
        <v>71.976401179941007</v>
      </c>
      <c r="K14" s="2008">
        <f t="shared" ref="K14:K41" si="4">H14-I14</f>
        <v>95</v>
      </c>
      <c r="L14" s="1993">
        <f t="shared" ref="L14:L24" si="5">SUM(K14/H14)*100</f>
        <v>28.023598820058996</v>
      </c>
      <c r="M14" s="621">
        <v>516</v>
      </c>
      <c r="N14" s="375">
        <v>404</v>
      </c>
      <c r="O14" s="376">
        <f t="shared" ref="O14:O24" si="6">SUM(N14/M14)*100</f>
        <v>78.294573643410843</v>
      </c>
      <c r="P14" s="375">
        <f t="shared" ref="P14:P30" si="7">M14-N14</f>
        <v>112</v>
      </c>
      <c r="Q14" s="1799">
        <f t="shared" ref="Q14:Q24" si="8">SUM(P14/M14)*100</f>
        <v>21.705426356589147</v>
      </c>
      <c r="R14" s="499"/>
      <c r="S14" s="619"/>
    </row>
    <row r="15" spans="1:20" ht="12.75" customHeight="1">
      <c r="A15" s="51" t="s">
        <v>484</v>
      </c>
      <c r="B15" s="29">
        <v>16673</v>
      </c>
      <c r="C15" s="156">
        <v>15494</v>
      </c>
      <c r="D15" s="31">
        <v>9870</v>
      </c>
      <c r="E15" s="1994">
        <f t="shared" si="0"/>
        <v>63.702078223828586</v>
      </c>
      <c r="F15" s="31">
        <f t="shared" si="1"/>
        <v>5624</v>
      </c>
      <c r="G15" s="1994">
        <f t="shared" si="2"/>
        <v>36.297921776171421</v>
      </c>
      <c r="H15" s="621">
        <v>263</v>
      </c>
      <c r="I15" s="2008">
        <v>176</v>
      </c>
      <c r="J15" s="32">
        <f t="shared" si="3"/>
        <v>66.920152091254749</v>
      </c>
      <c r="K15" s="2008">
        <f t="shared" si="4"/>
        <v>87</v>
      </c>
      <c r="L15" s="1993">
        <f t="shared" si="5"/>
        <v>33.079847908745244</v>
      </c>
      <c r="M15" s="621">
        <v>192</v>
      </c>
      <c r="N15" s="375">
        <v>153</v>
      </c>
      <c r="O15" s="376">
        <f t="shared" si="6"/>
        <v>79.6875</v>
      </c>
      <c r="P15" s="375">
        <v>39</v>
      </c>
      <c r="Q15" s="1799">
        <f t="shared" si="8"/>
        <v>20.3125</v>
      </c>
      <c r="R15" s="3099"/>
    </row>
    <row r="16" spans="1:20" ht="12.75" customHeight="1">
      <c r="A16" s="51" t="s">
        <v>498</v>
      </c>
      <c r="B16" s="29">
        <v>16687</v>
      </c>
      <c r="C16" s="156">
        <v>15667</v>
      </c>
      <c r="D16" s="31">
        <v>9901</v>
      </c>
      <c r="E16" s="1994">
        <f t="shared" si="0"/>
        <v>63.196527733452477</v>
      </c>
      <c r="F16" s="31">
        <f t="shared" si="1"/>
        <v>5766</v>
      </c>
      <c r="G16" s="1994">
        <f t="shared" si="2"/>
        <v>36.803472266547523</v>
      </c>
      <c r="H16" s="621">
        <v>171</v>
      </c>
      <c r="I16" s="2008">
        <v>121</v>
      </c>
      <c r="J16" s="32">
        <f t="shared" si="3"/>
        <v>70.760233918128662</v>
      </c>
      <c r="K16" s="2008">
        <f t="shared" si="4"/>
        <v>50</v>
      </c>
      <c r="L16" s="1993">
        <f t="shared" si="5"/>
        <v>29.239766081871345</v>
      </c>
      <c r="M16" s="621">
        <v>154</v>
      </c>
      <c r="N16" s="375">
        <v>115</v>
      </c>
      <c r="O16" s="376">
        <f t="shared" si="6"/>
        <v>74.675324675324674</v>
      </c>
      <c r="P16" s="375">
        <f t="shared" si="7"/>
        <v>39</v>
      </c>
      <c r="Q16" s="1799">
        <f t="shared" si="8"/>
        <v>25.324675324675322</v>
      </c>
      <c r="R16" s="499"/>
      <c r="S16" s="216"/>
    </row>
    <row r="17" spans="1:20" ht="12.75" customHeight="1">
      <c r="A17" s="52" t="s">
        <v>428</v>
      </c>
      <c r="B17" s="39">
        <v>16631</v>
      </c>
      <c r="C17" s="154">
        <v>15600</v>
      </c>
      <c r="D17" s="41">
        <v>9850</v>
      </c>
      <c r="E17" s="1992">
        <f t="shared" si="0"/>
        <v>63.141025641025635</v>
      </c>
      <c r="F17" s="41">
        <f t="shared" si="1"/>
        <v>5750</v>
      </c>
      <c r="G17" s="1992">
        <f t="shared" si="2"/>
        <v>36.858974358974365</v>
      </c>
      <c r="H17" s="588">
        <v>187</v>
      </c>
      <c r="I17" s="2009">
        <v>121</v>
      </c>
      <c r="J17" s="42">
        <f t="shared" si="3"/>
        <v>64.705882352941174</v>
      </c>
      <c r="K17" s="2009">
        <f t="shared" si="4"/>
        <v>66</v>
      </c>
      <c r="L17" s="1991">
        <f t="shared" si="5"/>
        <v>35.294117647058826</v>
      </c>
      <c r="M17" s="588">
        <v>244</v>
      </c>
      <c r="N17" s="850">
        <v>167</v>
      </c>
      <c r="O17" s="710">
        <f t="shared" si="6"/>
        <v>68.442622950819683</v>
      </c>
      <c r="P17" s="850">
        <f t="shared" si="7"/>
        <v>77</v>
      </c>
      <c r="Q17" s="1800">
        <f t="shared" si="8"/>
        <v>31.557377049180328</v>
      </c>
      <c r="R17" s="499"/>
      <c r="S17" s="216"/>
    </row>
    <row r="18" spans="1:20" ht="12.75" customHeight="1">
      <c r="A18" s="51" t="s">
        <v>416</v>
      </c>
      <c r="B18" s="29">
        <v>16419</v>
      </c>
      <c r="C18" s="156">
        <v>15446</v>
      </c>
      <c r="D18" s="31">
        <v>9675</v>
      </c>
      <c r="E18" s="1994">
        <f t="shared" si="0"/>
        <v>62.637576071474818</v>
      </c>
      <c r="F18" s="31">
        <f t="shared" si="1"/>
        <v>5771</v>
      </c>
      <c r="G18" s="1994">
        <f t="shared" si="2"/>
        <v>37.362423928525182</v>
      </c>
      <c r="H18" s="621">
        <v>319</v>
      </c>
      <c r="I18" s="2008">
        <v>237</v>
      </c>
      <c r="J18" s="32">
        <f t="shared" si="3"/>
        <v>74.294670846394979</v>
      </c>
      <c r="K18" s="2008">
        <f t="shared" si="4"/>
        <v>82</v>
      </c>
      <c r="L18" s="1993">
        <f t="shared" si="5"/>
        <v>25.705329153605017</v>
      </c>
      <c r="M18" s="621">
        <v>527</v>
      </c>
      <c r="N18" s="375">
        <v>411</v>
      </c>
      <c r="O18" s="376">
        <f t="shared" si="6"/>
        <v>77.988614800759009</v>
      </c>
      <c r="P18" s="375">
        <f t="shared" si="7"/>
        <v>116</v>
      </c>
      <c r="Q18" s="1799">
        <f t="shared" si="8"/>
        <v>22.011385199240987</v>
      </c>
      <c r="R18" s="499"/>
      <c r="S18" s="216"/>
      <c r="T18" s="619"/>
    </row>
    <row r="19" spans="1:20" ht="12.75" customHeight="1">
      <c r="A19" s="51" t="s">
        <v>211</v>
      </c>
      <c r="B19" s="29">
        <v>16479</v>
      </c>
      <c r="C19" s="156">
        <v>15517</v>
      </c>
      <c r="D19" s="31">
        <v>9728</v>
      </c>
      <c r="E19" s="1994">
        <f t="shared" si="0"/>
        <v>62.692530772700906</v>
      </c>
      <c r="F19" s="31">
        <f t="shared" si="1"/>
        <v>5789</v>
      </c>
      <c r="G19" s="1994">
        <f t="shared" si="2"/>
        <v>37.307469227299087</v>
      </c>
      <c r="H19" s="621">
        <v>226</v>
      </c>
      <c r="I19" s="2008">
        <v>170</v>
      </c>
      <c r="J19" s="32">
        <f t="shared" si="3"/>
        <v>75.221238938053091</v>
      </c>
      <c r="K19" s="2008">
        <f t="shared" si="4"/>
        <v>56</v>
      </c>
      <c r="L19" s="1993">
        <f t="shared" si="5"/>
        <v>24.778761061946902</v>
      </c>
      <c r="M19" s="621">
        <v>168</v>
      </c>
      <c r="N19" s="375">
        <v>123</v>
      </c>
      <c r="O19" s="376">
        <f t="shared" si="6"/>
        <v>73.214285714285708</v>
      </c>
      <c r="P19" s="375">
        <f t="shared" si="7"/>
        <v>45</v>
      </c>
      <c r="Q19" s="1799">
        <f t="shared" si="8"/>
        <v>26.785714285714285</v>
      </c>
      <c r="R19" s="3099"/>
      <c r="S19" s="216"/>
      <c r="T19" s="619"/>
    </row>
    <row r="20" spans="1:20" ht="12.75" customHeight="1">
      <c r="A20" s="51" t="s">
        <v>61</v>
      </c>
      <c r="B20" s="29">
        <v>16510</v>
      </c>
      <c r="C20" s="156">
        <v>15527</v>
      </c>
      <c r="D20" s="31">
        <v>9733</v>
      </c>
      <c r="E20" s="1994">
        <f t="shared" si="0"/>
        <v>62.68435628260449</v>
      </c>
      <c r="F20" s="31">
        <f t="shared" si="1"/>
        <v>5794</v>
      </c>
      <c r="G20" s="1994">
        <f t="shared" si="2"/>
        <v>37.315643717395503</v>
      </c>
      <c r="H20" s="621">
        <v>178</v>
      </c>
      <c r="I20" s="2008">
        <v>125</v>
      </c>
      <c r="J20" s="32">
        <f t="shared" si="3"/>
        <v>70.224719101123597</v>
      </c>
      <c r="K20" s="2008">
        <f t="shared" si="4"/>
        <v>53</v>
      </c>
      <c r="L20" s="1993">
        <f t="shared" si="5"/>
        <v>29.775280898876407</v>
      </c>
      <c r="M20" s="621">
        <v>145</v>
      </c>
      <c r="N20" s="375">
        <v>121</v>
      </c>
      <c r="O20" s="376">
        <f t="shared" si="6"/>
        <v>83.448275862068968</v>
      </c>
      <c r="P20" s="375">
        <f t="shared" si="7"/>
        <v>24</v>
      </c>
      <c r="Q20" s="1799">
        <f t="shared" si="8"/>
        <v>16.551724137931036</v>
      </c>
      <c r="R20" s="499"/>
      <c r="S20" s="216"/>
      <c r="T20" s="619"/>
    </row>
    <row r="21" spans="1:20" ht="12.75" customHeight="1">
      <c r="A21" s="52" t="s">
        <v>551</v>
      </c>
      <c r="B21" s="39">
        <v>16482</v>
      </c>
      <c r="C21" s="154">
        <v>15487</v>
      </c>
      <c r="D21" s="41">
        <v>9717</v>
      </c>
      <c r="E21" s="1992">
        <f t="shared" si="0"/>
        <v>62.742945696390521</v>
      </c>
      <c r="F21" s="41">
        <f t="shared" si="1"/>
        <v>5770</v>
      </c>
      <c r="G21" s="1992">
        <f t="shared" si="2"/>
        <v>37.257054303609479</v>
      </c>
      <c r="H21" s="588">
        <v>199</v>
      </c>
      <c r="I21" s="2009">
        <v>128</v>
      </c>
      <c r="J21" s="42">
        <f t="shared" si="3"/>
        <v>64.321608040200999</v>
      </c>
      <c r="K21" s="2009">
        <f t="shared" si="4"/>
        <v>71</v>
      </c>
      <c r="L21" s="1991">
        <f t="shared" si="5"/>
        <v>35.678391959798994</v>
      </c>
      <c r="M21" s="588">
        <v>224</v>
      </c>
      <c r="N21" s="850">
        <v>139</v>
      </c>
      <c r="O21" s="710">
        <f t="shared" si="6"/>
        <v>62.053571428571431</v>
      </c>
      <c r="P21" s="850">
        <f t="shared" si="7"/>
        <v>85</v>
      </c>
      <c r="Q21" s="1800">
        <f t="shared" si="8"/>
        <v>37.946428571428569</v>
      </c>
      <c r="R21" s="499"/>
      <c r="S21" s="216"/>
      <c r="T21" s="619"/>
    </row>
    <row r="22" spans="1:20" ht="12.75" customHeight="1">
      <c r="A22" s="700" t="s">
        <v>603</v>
      </c>
      <c r="B22" s="795">
        <v>16300</v>
      </c>
      <c r="C22" s="1019">
        <v>15360</v>
      </c>
      <c r="D22" s="107">
        <v>9574</v>
      </c>
      <c r="E22" s="1999">
        <f t="shared" si="0"/>
        <v>62.330729166666664</v>
      </c>
      <c r="F22" s="107">
        <f t="shared" si="1"/>
        <v>5786</v>
      </c>
      <c r="G22" s="1996">
        <f t="shared" si="2"/>
        <v>37.669270833333336</v>
      </c>
      <c r="H22" s="574">
        <v>288</v>
      </c>
      <c r="I22" s="2001">
        <v>205</v>
      </c>
      <c r="J22" s="159">
        <f t="shared" si="3"/>
        <v>71.180555555555557</v>
      </c>
      <c r="K22" s="2007">
        <f t="shared" si="4"/>
        <v>83</v>
      </c>
      <c r="L22" s="1995">
        <f t="shared" si="5"/>
        <v>28.819444444444443</v>
      </c>
      <c r="M22" s="574">
        <v>426</v>
      </c>
      <c r="N22" s="1031">
        <v>347</v>
      </c>
      <c r="O22" s="696">
        <f t="shared" si="6"/>
        <v>81.455399061032864</v>
      </c>
      <c r="P22" s="1031">
        <f t="shared" si="7"/>
        <v>79</v>
      </c>
      <c r="Q22" s="1801">
        <f t="shared" si="8"/>
        <v>18.544600938967136</v>
      </c>
      <c r="R22" s="499"/>
    </row>
    <row r="23" spans="1:20" ht="12.75" customHeight="1">
      <c r="A23" s="51" t="s">
        <v>641</v>
      </c>
      <c r="B23" s="29">
        <v>16350</v>
      </c>
      <c r="C23" s="156">
        <v>15395</v>
      </c>
      <c r="D23" s="31">
        <v>9600</v>
      </c>
      <c r="E23" s="1997">
        <f t="shared" si="0"/>
        <v>62.357908411822017</v>
      </c>
      <c r="F23" s="31">
        <f t="shared" si="1"/>
        <v>5795</v>
      </c>
      <c r="G23" s="1994">
        <f t="shared" si="2"/>
        <v>37.642091588177976</v>
      </c>
      <c r="H23" s="621">
        <v>232</v>
      </c>
      <c r="I23" s="2002">
        <v>160</v>
      </c>
      <c r="J23" s="32">
        <f t="shared" si="3"/>
        <v>68.965517241379317</v>
      </c>
      <c r="K23" s="2008">
        <f t="shared" si="4"/>
        <v>72</v>
      </c>
      <c r="L23" s="1993">
        <f t="shared" si="5"/>
        <v>31.03448275862069</v>
      </c>
      <c r="M23" s="621">
        <v>158</v>
      </c>
      <c r="N23" s="375">
        <v>128</v>
      </c>
      <c r="O23" s="376">
        <f t="shared" si="6"/>
        <v>81.012658227848107</v>
      </c>
      <c r="P23" s="375">
        <f t="shared" si="7"/>
        <v>30</v>
      </c>
      <c r="Q23" s="1799">
        <f t="shared" si="8"/>
        <v>18.9873417721519</v>
      </c>
      <c r="R23" s="3099"/>
    </row>
    <row r="24" spans="1:20" ht="12.75" customHeight="1">
      <c r="A24" s="51" t="s">
        <v>654</v>
      </c>
      <c r="B24" s="29">
        <v>16380</v>
      </c>
      <c r="C24" s="156">
        <v>15430</v>
      </c>
      <c r="D24" s="31">
        <v>9616</v>
      </c>
      <c r="E24" s="1994">
        <f t="shared" si="0"/>
        <v>62.320155541153596</v>
      </c>
      <c r="F24" s="31">
        <f t="shared" si="1"/>
        <v>5814</v>
      </c>
      <c r="G24" s="1994">
        <f t="shared" si="2"/>
        <v>37.679844458846404</v>
      </c>
      <c r="H24" s="621">
        <v>172</v>
      </c>
      <c r="I24" s="2002">
        <v>128</v>
      </c>
      <c r="J24" s="32">
        <f t="shared" si="3"/>
        <v>74.418604651162795</v>
      </c>
      <c r="K24" s="2008">
        <f t="shared" si="4"/>
        <v>44</v>
      </c>
      <c r="L24" s="1993">
        <f t="shared" si="5"/>
        <v>25.581395348837212</v>
      </c>
      <c r="M24" s="621">
        <v>141</v>
      </c>
      <c r="N24" s="375">
        <v>110</v>
      </c>
      <c r="O24" s="376">
        <f t="shared" si="6"/>
        <v>78.01418439716312</v>
      </c>
      <c r="P24" s="375">
        <f t="shared" si="7"/>
        <v>31</v>
      </c>
      <c r="Q24" s="1799">
        <f t="shared" si="8"/>
        <v>21.98581560283688</v>
      </c>
      <c r="R24" s="499"/>
    </row>
    <row r="25" spans="1:20" ht="12.75" customHeight="1">
      <c r="A25" s="51" t="s">
        <v>655</v>
      </c>
      <c r="B25" s="29">
        <v>16335</v>
      </c>
      <c r="C25" s="156">
        <v>15376</v>
      </c>
      <c r="D25" s="124">
        <v>9585</v>
      </c>
      <c r="E25" s="2010">
        <f t="shared" ref="E25:E44" si="9">SUM(D25/C25)*100</f>
        <v>62.33740894901144</v>
      </c>
      <c r="F25" s="124">
        <f t="shared" si="1"/>
        <v>5791</v>
      </c>
      <c r="G25" s="2010">
        <f t="shared" ref="G25:G44" si="10">SUM(F25/C25)*100</f>
        <v>37.662591050988553</v>
      </c>
      <c r="H25" s="621">
        <v>183</v>
      </c>
      <c r="I25" s="557">
        <v>123</v>
      </c>
      <c r="J25" s="376">
        <f t="shared" ref="J25:J41" si="11">SUM(I25/H25)*100</f>
        <v>67.213114754098356</v>
      </c>
      <c r="K25" s="557">
        <f t="shared" si="4"/>
        <v>60</v>
      </c>
      <c r="L25" s="2004">
        <f t="shared" ref="L25:L41" si="12">SUM(K25/H25)*100</f>
        <v>32.786885245901637</v>
      </c>
      <c r="M25" s="621">
        <v>228</v>
      </c>
      <c r="N25" s="375">
        <v>151</v>
      </c>
      <c r="O25" s="376">
        <f t="shared" ref="O25:O44" si="13">SUM(N25/M25)*100</f>
        <v>66.228070175438589</v>
      </c>
      <c r="P25" s="375">
        <f t="shared" si="7"/>
        <v>77</v>
      </c>
      <c r="Q25" s="1799">
        <f t="shared" ref="Q25:Q44" si="14">SUM(P25/M25)*100</f>
        <v>33.771929824561404</v>
      </c>
      <c r="R25" s="499"/>
      <c r="S25" s="216"/>
      <c r="T25" s="216"/>
    </row>
    <row r="26" spans="1:20" ht="12.75" customHeight="1">
      <c r="A26" s="700" t="s">
        <v>705</v>
      </c>
      <c r="B26" s="795">
        <v>16163</v>
      </c>
      <c r="C26" s="1019">
        <v>15213</v>
      </c>
      <c r="D26" s="107">
        <v>9416</v>
      </c>
      <c r="E26" s="1999">
        <f t="shared" si="9"/>
        <v>61.894432393347799</v>
      </c>
      <c r="F26" s="107">
        <f t="shared" si="1"/>
        <v>5797</v>
      </c>
      <c r="G26" s="1996">
        <f t="shared" si="10"/>
        <v>38.105567606652208</v>
      </c>
      <c r="H26" s="574">
        <v>262</v>
      </c>
      <c r="I26" s="2001">
        <v>186</v>
      </c>
      <c r="J26" s="159">
        <f t="shared" si="11"/>
        <v>70.992366412213741</v>
      </c>
      <c r="K26" s="2007">
        <f t="shared" si="4"/>
        <v>76</v>
      </c>
      <c r="L26" s="1995">
        <f t="shared" si="12"/>
        <v>29.007633587786259</v>
      </c>
      <c r="M26" s="574">
        <v>432</v>
      </c>
      <c r="N26" s="1031">
        <v>357</v>
      </c>
      <c r="O26" s="696">
        <f t="shared" si="13"/>
        <v>82.638888888888886</v>
      </c>
      <c r="P26" s="1031">
        <f t="shared" si="7"/>
        <v>75</v>
      </c>
      <c r="Q26" s="1801">
        <f t="shared" si="14"/>
        <v>17.361111111111111</v>
      </c>
      <c r="R26" s="499"/>
      <c r="S26" s="216"/>
      <c r="T26" s="216"/>
    </row>
    <row r="27" spans="1:20" ht="12.75" customHeight="1">
      <c r="A27" s="51" t="s">
        <v>723</v>
      </c>
      <c r="B27" s="29">
        <v>16246</v>
      </c>
      <c r="C27" s="156">
        <v>15268</v>
      </c>
      <c r="D27" s="31">
        <v>9500</v>
      </c>
      <c r="E27" s="1997">
        <f t="shared" si="9"/>
        <v>62.221640031438305</v>
      </c>
      <c r="F27" s="31">
        <f t="shared" si="1"/>
        <v>5768</v>
      </c>
      <c r="G27" s="1994">
        <f t="shared" si="10"/>
        <v>37.778359968561695</v>
      </c>
      <c r="H27" s="621">
        <v>231</v>
      </c>
      <c r="I27" s="2002">
        <v>156</v>
      </c>
      <c r="J27" s="32">
        <f t="shared" si="11"/>
        <v>67.532467532467535</v>
      </c>
      <c r="K27" s="2008">
        <f t="shared" si="4"/>
        <v>75</v>
      </c>
      <c r="L27" s="1993">
        <f t="shared" si="12"/>
        <v>32.467532467532465</v>
      </c>
      <c r="M27" s="621">
        <v>150</v>
      </c>
      <c r="N27" s="375">
        <v>121</v>
      </c>
      <c r="O27" s="376">
        <f t="shared" si="13"/>
        <v>80.666666666666657</v>
      </c>
      <c r="P27" s="375">
        <f t="shared" si="7"/>
        <v>29</v>
      </c>
      <c r="Q27" s="1799">
        <f t="shared" si="14"/>
        <v>19.333333333333332</v>
      </c>
      <c r="R27" s="499"/>
      <c r="S27" s="2571"/>
      <c r="T27" s="207"/>
    </row>
    <row r="28" spans="1:20" ht="12.75" customHeight="1">
      <c r="A28" s="51" t="s">
        <v>724</v>
      </c>
      <c r="B28" s="29">
        <v>16260</v>
      </c>
      <c r="C28" s="156">
        <v>15305</v>
      </c>
      <c r="D28" s="31">
        <v>9457</v>
      </c>
      <c r="E28" s="1994">
        <f t="shared" si="9"/>
        <v>61.79026461940542</v>
      </c>
      <c r="F28" s="31">
        <f t="shared" si="1"/>
        <v>5848</v>
      </c>
      <c r="G28" s="1994">
        <f t="shared" si="10"/>
        <v>38.20973538059458</v>
      </c>
      <c r="H28" s="621">
        <v>145</v>
      </c>
      <c r="I28" s="2002">
        <v>105</v>
      </c>
      <c r="J28" s="32">
        <f t="shared" si="11"/>
        <v>72.41379310344827</v>
      </c>
      <c r="K28" s="2008">
        <f t="shared" si="4"/>
        <v>40</v>
      </c>
      <c r="L28" s="1993">
        <f t="shared" si="12"/>
        <v>27.586206896551722</v>
      </c>
      <c r="M28" s="621">
        <v>135</v>
      </c>
      <c r="N28" s="375">
        <v>104</v>
      </c>
      <c r="O28" s="376">
        <f t="shared" si="13"/>
        <v>77.037037037037038</v>
      </c>
      <c r="P28" s="375">
        <f t="shared" si="7"/>
        <v>31</v>
      </c>
      <c r="Q28" s="1799">
        <f t="shared" si="14"/>
        <v>22.962962962962962</v>
      </c>
      <c r="R28" s="499"/>
      <c r="S28" s="207"/>
      <c r="T28" s="2494"/>
    </row>
    <row r="29" spans="1:20" ht="12.75" customHeight="1">
      <c r="A29" s="51" t="s">
        <v>725</v>
      </c>
      <c r="B29" s="29">
        <v>16103</v>
      </c>
      <c r="C29" s="156">
        <v>15186</v>
      </c>
      <c r="D29" s="124">
        <v>9425</v>
      </c>
      <c r="E29" s="2010">
        <f t="shared" si="9"/>
        <v>62.063742921111555</v>
      </c>
      <c r="F29" s="124">
        <f t="shared" si="1"/>
        <v>5761</v>
      </c>
      <c r="G29" s="2010">
        <f t="shared" si="10"/>
        <v>37.936257078888453</v>
      </c>
      <c r="H29" s="621">
        <v>173</v>
      </c>
      <c r="I29" s="557">
        <v>111</v>
      </c>
      <c r="J29" s="376">
        <f t="shared" si="11"/>
        <v>64.161849710982651</v>
      </c>
      <c r="K29" s="557">
        <f t="shared" si="4"/>
        <v>62</v>
      </c>
      <c r="L29" s="2004">
        <f t="shared" si="12"/>
        <v>35.838150289017342</v>
      </c>
      <c r="M29" s="621">
        <v>236</v>
      </c>
      <c r="N29" s="375">
        <v>145</v>
      </c>
      <c r="O29" s="376">
        <f t="shared" si="13"/>
        <v>61.440677966101696</v>
      </c>
      <c r="P29" s="375">
        <f t="shared" si="7"/>
        <v>91</v>
      </c>
      <c r="Q29" s="1799">
        <f t="shared" si="14"/>
        <v>38.559322033898304</v>
      </c>
      <c r="R29" s="499"/>
      <c r="S29" s="207"/>
      <c r="T29" s="2494"/>
    </row>
    <row r="30" spans="1:20" ht="12.75" customHeight="1">
      <c r="A30" s="700" t="s">
        <v>746</v>
      </c>
      <c r="B30" s="795">
        <v>15889</v>
      </c>
      <c r="C30" s="1019">
        <v>15018</v>
      </c>
      <c r="D30" s="107">
        <v>9277</v>
      </c>
      <c r="E30" s="2114">
        <f t="shared" si="9"/>
        <v>61.772539619123719</v>
      </c>
      <c r="F30" s="107">
        <f t="shared" si="1"/>
        <v>5741</v>
      </c>
      <c r="G30" s="2111">
        <f t="shared" si="10"/>
        <v>38.227460380876281</v>
      </c>
      <c r="H30" s="574">
        <v>271</v>
      </c>
      <c r="I30" s="2119">
        <v>221</v>
      </c>
      <c r="J30" s="159">
        <f t="shared" si="11"/>
        <v>81.54981549815497</v>
      </c>
      <c r="K30" s="2126">
        <f t="shared" si="4"/>
        <v>50</v>
      </c>
      <c r="L30" s="2110">
        <f t="shared" si="12"/>
        <v>18.450184501845019</v>
      </c>
      <c r="M30" s="574">
        <v>427</v>
      </c>
      <c r="N30" s="1031">
        <v>350</v>
      </c>
      <c r="O30" s="696">
        <f t="shared" si="13"/>
        <v>81.967213114754102</v>
      </c>
      <c r="P30" s="1031">
        <f t="shared" si="7"/>
        <v>77</v>
      </c>
      <c r="Q30" s="1801">
        <f t="shared" si="14"/>
        <v>18.032786885245901</v>
      </c>
      <c r="R30" s="499"/>
      <c r="S30" s="216"/>
      <c r="T30" s="216"/>
    </row>
    <row r="31" spans="1:20" ht="12.75" customHeight="1">
      <c r="A31" s="51" t="s">
        <v>747</v>
      </c>
      <c r="B31" s="29">
        <v>15954</v>
      </c>
      <c r="C31" s="156">
        <v>15057</v>
      </c>
      <c r="D31" s="31">
        <v>9313</v>
      </c>
      <c r="E31" s="2113">
        <f t="shared" si="9"/>
        <v>61.851630470877325</v>
      </c>
      <c r="F31" s="31">
        <f t="shared" si="1"/>
        <v>5744</v>
      </c>
      <c r="G31" s="2109">
        <f t="shared" si="10"/>
        <v>38.148369529122668</v>
      </c>
      <c r="H31" s="621">
        <v>220</v>
      </c>
      <c r="I31" s="2121">
        <v>164</v>
      </c>
      <c r="J31" s="32">
        <f t="shared" si="11"/>
        <v>74.545454545454547</v>
      </c>
      <c r="K31" s="2129">
        <f t="shared" si="4"/>
        <v>56</v>
      </c>
      <c r="L31" s="2108">
        <f t="shared" si="12"/>
        <v>25.454545454545453</v>
      </c>
      <c r="M31" s="621">
        <v>155</v>
      </c>
      <c r="N31" s="375">
        <v>123</v>
      </c>
      <c r="O31" s="376">
        <f t="shared" si="13"/>
        <v>79.354838709677423</v>
      </c>
      <c r="P31" s="375">
        <f t="shared" ref="P31:P44" si="15">M31-N31</f>
        <v>32</v>
      </c>
      <c r="Q31" s="1799">
        <f t="shared" si="14"/>
        <v>20.64516129032258</v>
      </c>
      <c r="R31" s="499"/>
      <c r="S31" s="216"/>
      <c r="T31" s="216"/>
    </row>
    <row r="32" spans="1:20" ht="13.5" customHeight="1">
      <c r="A32" s="51" t="s">
        <v>748</v>
      </c>
      <c r="B32" s="29">
        <v>15932</v>
      </c>
      <c r="C32" s="156">
        <v>15028</v>
      </c>
      <c r="D32" s="31">
        <v>9291</v>
      </c>
      <c r="E32" s="2109">
        <f t="shared" si="9"/>
        <v>61.824594091030072</v>
      </c>
      <c r="F32" s="31">
        <f t="shared" si="1"/>
        <v>5737</v>
      </c>
      <c r="G32" s="2109">
        <f t="shared" si="10"/>
        <v>38.175405908969921</v>
      </c>
      <c r="H32" s="621">
        <v>139</v>
      </c>
      <c r="I32" s="2121">
        <v>99</v>
      </c>
      <c r="J32" s="32">
        <f t="shared" si="11"/>
        <v>71.223021582733821</v>
      </c>
      <c r="K32" s="2129">
        <f t="shared" si="4"/>
        <v>40</v>
      </c>
      <c r="L32" s="2108">
        <f t="shared" si="12"/>
        <v>28.776978417266186</v>
      </c>
      <c r="M32" s="621">
        <v>145</v>
      </c>
      <c r="N32" s="375">
        <v>110</v>
      </c>
      <c r="O32" s="376">
        <f t="shared" si="13"/>
        <v>75.862068965517238</v>
      </c>
      <c r="P32" s="375">
        <f t="shared" si="15"/>
        <v>35</v>
      </c>
      <c r="Q32" s="1799">
        <f t="shared" si="14"/>
        <v>24.137931034482758</v>
      </c>
      <c r="R32" s="499"/>
      <c r="S32" s="2571"/>
      <c r="T32" s="207"/>
    </row>
    <row r="33" spans="1:25" ht="13.5" customHeight="1">
      <c r="A33" s="52" t="s">
        <v>749</v>
      </c>
      <c r="B33" s="39">
        <v>15688</v>
      </c>
      <c r="C33" s="154">
        <v>14803</v>
      </c>
      <c r="D33" s="41">
        <v>9113</v>
      </c>
      <c r="E33" s="2107">
        <f t="shared" si="9"/>
        <v>61.561845571843541</v>
      </c>
      <c r="F33" s="41">
        <f t="shared" si="1"/>
        <v>5690</v>
      </c>
      <c r="G33" s="2107">
        <f t="shared" si="10"/>
        <v>38.438154428156459</v>
      </c>
      <c r="H33" s="588">
        <v>142</v>
      </c>
      <c r="I33" s="2123">
        <v>93</v>
      </c>
      <c r="J33" s="42">
        <f t="shared" si="11"/>
        <v>65.492957746478879</v>
      </c>
      <c r="K33" s="2132">
        <f t="shared" si="4"/>
        <v>49</v>
      </c>
      <c r="L33" s="2106">
        <f t="shared" si="12"/>
        <v>34.507042253521128</v>
      </c>
      <c r="M33" s="588">
        <v>239</v>
      </c>
      <c r="N33" s="850">
        <v>152</v>
      </c>
      <c r="O33" s="710">
        <f t="shared" si="13"/>
        <v>63.598326359832633</v>
      </c>
      <c r="P33" s="850">
        <f t="shared" si="15"/>
        <v>87</v>
      </c>
      <c r="Q33" s="1800">
        <f t="shared" si="14"/>
        <v>36.401673640167367</v>
      </c>
      <c r="R33" s="499"/>
      <c r="S33" s="2708"/>
      <c r="T33" s="207"/>
    </row>
    <row r="34" spans="1:25" ht="13.5" customHeight="1">
      <c r="A34" s="700" t="s">
        <v>809</v>
      </c>
      <c r="B34" s="29">
        <v>15455</v>
      </c>
      <c r="C34" s="156">
        <v>14599</v>
      </c>
      <c r="D34" s="31">
        <v>8911</v>
      </c>
      <c r="E34" s="2109">
        <f t="shared" si="9"/>
        <v>61.038427289540373</v>
      </c>
      <c r="F34" s="31">
        <f t="shared" si="1"/>
        <v>5688</v>
      </c>
      <c r="G34" s="2109">
        <f t="shared" si="10"/>
        <v>38.96157271045962</v>
      </c>
      <c r="H34" s="621">
        <v>239</v>
      </c>
      <c r="I34" s="2121">
        <v>161</v>
      </c>
      <c r="J34" s="32">
        <f t="shared" si="11"/>
        <v>67.36401673640168</v>
      </c>
      <c r="K34" s="2129">
        <f t="shared" si="4"/>
        <v>78</v>
      </c>
      <c r="L34" s="2108">
        <f t="shared" si="12"/>
        <v>32.635983263598327</v>
      </c>
      <c r="M34" s="621">
        <v>425</v>
      </c>
      <c r="N34" s="375">
        <v>350</v>
      </c>
      <c r="O34" s="376">
        <f t="shared" si="13"/>
        <v>82.35294117647058</v>
      </c>
      <c r="P34" s="375">
        <f t="shared" si="15"/>
        <v>75</v>
      </c>
      <c r="Q34" s="1799">
        <f t="shared" si="14"/>
        <v>17.647058823529413</v>
      </c>
      <c r="R34" s="499"/>
      <c r="S34" s="207"/>
      <c r="T34" s="207"/>
    </row>
    <row r="35" spans="1:25" ht="13.5" customHeight="1">
      <c r="A35" s="51" t="s">
        <v>817</v>
      </c>
      <c r="B35" s="29">
        <v>15440</v>
      </c>
      <c r="C35" s="156">
        <v>14575</v>
      </c>
      <c r="D35" s="31">
        <v>8876</v>
      </c>
      <c r="E35" s="2157">
        <f t="shared" si="9"/>
        <v>60.898799313893662</v>
      </c>
      <c r="F35" s="31">
        <f t="shared" si="1"/>
        <v>5699</v>
      </c>
      <c r="G35" s="2157">
        <f t="shared" si="10"/>
        <v>39.101200686106345</v>
      </c>
      <c r="H35" s="621">
        <v>195</v>
      </c>
      <c r="I35" s="2160">
        <v>131</v>
      </c>
      <c r="J35" s="32">
        <f t="shared" si="11"/>
        <v>67.179487179487168</v>
      </c>
      <c r="K35" s="2164">
        <f t="shared" si="4"/>
        <v>64</v>
      </c>
      <c r="L35" s="2156">
        <f t="shared" si="12"/>
        <v>32.820512820512818</v>
      </c>
      <c r="M35" s="621">
        <v>202</v>
      </c>
      <c r="N35" s="375">
        <v>171</v>
      </c>
      <c r="O35" s="376">
        <f t="shared" si="13"/>
        <v>84.653465346534645</v>
      </c>
      <c r="P35" s="375">
        <f t="shared" si="15"/>
        <v>31</v>
      </c>
      <c r="Q35" s="1799">
        <f t="shared" si="14"/>
        <v>15.346534653465346</v>
      </c>
      <c r="R35" s="499"/>
      <c r="S35" s="207"/>
      <c r="T35" s="207"/>
    </row>
    <row r="36" spans="1:25" ht="13.5" customHeight="1">
      <c r="A36" s="51" t="s">
        <v>797</v>
      </c>
      <c r="B36" s="29">
        <v>15463</v>
      </c>
      <c r="C36" s="156">
        <v>14578</v>
      </c>
      <c r="D36" s="31">
        <v>8865</v>
      </c>
      <c r="E36" s="2210">
        <f t="shared" si="9"/>
        <v>60.810810810810814</v>
      </c>
      <c r="F36" s="31">
        <f t="shared" si="1"/>
        <v>5713</v>
      </c>
      <c r="G36" s="2210">
        <f t="shared" si="10"/>
        <v>39.189189189189186</v>
      </c>
      <c r="H36" s="621">
        <v>168</v>
      </c>
      <c r="I36" s="2211">
        <v>112</v>
      </c>
      <c r="J36" s="32">
        <f t="shared" si="11"/>
        <v>66.666666666666657</v>
      </c>
      <c r="K36" s="2213">
        <f t="shared" si="4"/>
        <v>56</v>
      </c>
      <c r="L36" s="2209">
        <f t="shared" si="12"/>
        <v>33.333333333333329</v>
      </c>
      <c r="M36" s="621">
        <v>144</v>
      </c>
      <c r="N36" s="375">
        <v>121</v>
      </c>
      <c r="O36" s="376">
        <f t="shared" si="13"/>
        <v>84.027777777777786</v>
      </c>
      <c r="P36" s="375">
        <f t="shared" si="15"/>
        <v>23</v>
      </c>
      <c r="Q36" s="1799">
        <f t="shared" si="14"/>
        <v>15.972222222222221</v>
      </c>
      <c r="R36" s="499"/>
      <c r="S36" s="2571"/>
      <c r="T36" s="207"/>
      <c r="U36" s="216"/>
      <c r="V36" s="216"/>
      <c r="Y36" s="504"/>
    </row>
    <row r="37" spans="1:25" ht="13.5" customHeight="1">
      <c r="A37" s="52" t="s">
        <v>818</v>
      </c>
      <c r="B37" s="39">
        <v>15383</v>
      </c>
      <c r="C37" s="154">
        <v>14493</v>
      </c>
      <c r="D37" s="41">
        <v>8828</v>
      </c>
      <c r="E37" s="2293">
        <f t="shared" si="9"/>
        <v>60.912164493203612</v>
      </c>
      <c r="F37" s="41">
        <f t="shared" si="1"/>
        <v>5665</v>
      </c>
      <c r="G37" s="2293">
        <f t="shared" si="10"/>
        <v>39.087835506796388</v>
      </c>
      <c r="H37" s="588">
        <v>161</v>
      </c>
      <c r="I37" s="2303">
        <v>107</v>
      </c>
      <c r="J37" s="42">
        <f t="shared" si="11"/>
        <v>66.459627329192557</v>
      </c>
      <c r="K37" s="2307">
        <f t="shared" si="4"/>
        <v>54</v>
      </c>
      <c r="L37" s="2295">
        <f t="shared" si="12"/>
        <v>33.540372670807457</v>
      </c>
      <c r="M37" s="588">
        <v>237</v>
      </c>
      <c r="N37" s="850">
        <v>136</v>
      </c>
      <c r="O37" s="710">
        <f t="shared" si="13"/>
        <v>57.383966244725734</v>
      </c>
      <c r="P37" s="850">
        <f t="shared" si="15"/>
        <v>101</v>
      </c>
      <c r="Q37" s="1800">
        <f t="shared" si="14"/>
        <v>42.616033755274266</v>
      </c>
      <c r="R37" s="499"/>
      <c r="S37" s="2571"/>
      <c r="T37" s="207"/>
      <c r="U37" s="216"/>
      <c r="V37" s="216"/>
      <c r="Y37" s="504"/>
    </row>
    <row r="38" spans="1:25" ht="13.5" customHeight="1">
      <c r="A38" s="700" t="s">
        <v>866</v>
      </c>
      <c r="B38" s="29">
        <v>15201</v>
      </c>
      <c r="C38" s="156">
        <v>14337</v>
      </c>
      <c r="D38" s="31">
        <v>8677</v>
      </c>
      <c r="E38" s="2292">
        <f t="shared" si="9"/>
        <v>60.521727000069745</v>
      </c>
      <c r="F38" s="31">
        <f t="shared" si="1"/>
        <v>5660</v>
      </c>
      <c r="G38" s="2292">
        <f t="shared" si="10"/>
        <v>39.478272999930255</v>
      </c>
      <c r="H38" s="621">
        <v>217</v>
      </c>
      <c r="I38" s="2301">
        <v>170</v>
      </c>
      <c r="J38" s="32">
        <f t="shared" si="11"/>
        <v>78.341013824884797</v>
      </c>
      <c r="K38" s="2310">
        <f t="shared" si="4"/>
        <v>47</v>
      </c>
      <c r="L38" s="2294">
        <f t="shared" si="12"/>
        <v>21.658986175115206</v>
      </c>
      <c r="M38" s="621">
        <v>391</v>
      </c>
      <c r="N38" s="375">
        <v>317</v>
      </c>
      <c r="O38" s="376">
        <f t="shared" si="13"/>
        <v>81.074168797953959</v>
      </c>
      <c r="P38" s="375">
        <f t="shared" si="15"/>
        <v>74</v>
      </c>
      <c r="Q38" s="1799">
        <f t="shared" si="14"/>
        <v>18.925831202046037</v>
      </c>
      <c r="R38" s="499"/>
      <c r="S38" s="2571"/>
      <c r="T38" s="2571"/>
      <c r="U38" s="504"/>
    </row>
    <row r="39" spans="1:25" ht="13.5" customHeight="1">
      <c r="A39" s="51" t="s">
        <v>873</v>
      </c>
      <c r="B39" s="29">
        <v>15239</v>
      </c>
      <c r="C39" s="156">
        <v>14355</v>
      </c>
      <c r="D39" s="31">
        <v>8698</v>
      </c>
      <c r="E39" s="2325">
        <f t="shared" si="9"/>
        <v>60.592128178335066</v>
      </c>
      <c r="F39" s="31">
        <f t="shared" si="1"/>
        <v>5657</v>
      </c>
      <c r="G39" s="2325">
        <f t="shared" si="10"/>
        <v>39.407871821664926</v>
      </c>
      <c r="H39" s="621">
        <v>177</v>
      </c>
      <c r="I39" s="2326">
        <v>135</v>
      </c>
      <c r="J39" s="32">
        <f t="shared" si="11"/>
        <v>76.271186440677965</v>
      </c>
      <c r="K39" s="2327">
        <f t="shared" si="4"/>
        <v>42</v>
      </c>
      <c r="L39" s="2324">
        <f t="shared" si="12"/>
        <v>23.728813559322035</v>
      </c>
      <c r="M39" s="621">
        <v>121</v>
      </c>
      <c r="N39" s="375">
        <v>95</v>
      </c>
      <c r="O39" s="376">
        <f t="shared" si="13"/>
        <v>78.512396694214885</v>
      </c>
      <c r="P39" s="375">
        <f t="shared" si="15"/>
        <v>26</v>
      </c>
      <c r="Q39" s="1799">
        <f t="shared" si="14"/>
        <v>21.487603305785125</v>
      </c>
      <c r="R39" s="499"/>
      <c r="S39" s="2571"/>
      <c r="T39" s="207"/>
      <c r="Y39" s="216"/>
    </row>
    <row r="40" spans="1:25" ht="13.5" customHeight="1">
      <c r="A40" s="51" t="s">
        <v>860</v>
      </c>
      <c r="B40" s="29">
        <v>15221</v>
      </c>
      <c r="C40" s="156">
        <v>14316</v>
      </c>
      <c r="D40" s="31">
        <v>8684</v>
      </c>
      <c r="E40" s="2549">
        <f t="shared" si="9"/>
        <v>60.659402067616654</v>
      </c>
      <c r="F40" s="31">
        <f t="shared" si="1"/>
        <v>5632</v>
      </c>
      <c r="G40" s="2384">
        <f t="shared" si="10"/>
        <v>39.340597932383346</v>
      </c>
      <c r="H40" s="621">
        <v>127</v>
      </c>
      <c r="I40" s="2386">
        <v>93</v>
      </c>
      <c r="J40" s="32">
        <f t="shared" si="11"/>
        <v>73.228346456692918</v>
      </c>
      <c r="K40" s="2387">
        <f t="shared" si="4"/>
        <v>34</v>
      </c>
      <c r="L40" s="2385">
        <f t="shared" si="12"/>
        <v>26.771653543307089</v>
      </c>
      <c r="M40" s="621">
        <v>144</v>
      </c>
      <c r="N40" s="375">
        <v>115</v>
      </c>
      <c r="O40" s="376">
        <f t="shared" si="13"/>
        <v>79.861111111111114</v>
      </c>
      <c r="P40" s="375">
        <f t="shared" si="15"/>
        <v>29</v>
      </c>
      <c r="Q40" s="1799">
        <f t="shared" si="14"/>
        <v>20.138888888888889</v>
      </c>
      <c r="R40" s="499"/>
      <c r="S40" s="2571"/>
      <c r="T40" s="207"/>
    </row>
    <row r="41" spans="1:25" ht="12.75" customHeight="1">
      <c r="A41" s="52" t="s">
        <v>874</v>
      </c>
      <c r="B41" s="39">
        <v>15064</v>
      </c>
      <c r="C41" s="2411">
        <v>14193</v>
      </c>
      <c r="D41" s="2564">
        <v>8615</v>
      </c>
      <c r="E41" s="2563">
        <f t="shared" si="9"/>
        <v>60.698936095258226</v>
      </c>
      <c r="F41" s="2564">
        <f t="shared" si="1"/>
        <v>5578</v>
      </c>
      <c r="G41" s="2563">
        <f t="shared" si="10"/>
        <v>39.301063904741774</v>
      </c>
      <c r="H41" s="588">
        <v>159</v>
      </c>
      <c r="I41" s="2484">
        <v>108</v>
      </c>
      <c r="J41" s="2565">
        <f t="shared" si="11"/>
        <v>67.924528301886795</v>
      </c>
      <c r="K41" s="2484">
        <f t="shared" si="4"/>
        <v>51</v>
      </c>
      <c r="L41" s="2561">
        <f t="shared" si="12"/>
        <v>32.075471698113205</v>
      </c>
      <c r="M41" s="588">
        <v>316</v>
      </c>
      <c r="N41" s="2491">
        <v>181</v>
      </c>
      <c r="O41" s="2565">
        <f t="shared" si="13"/>
        <v>57.278481012658233</v>
      </c>
      <c r="P41" s="2491">
        <f t="shared" si="15"/>
        <v>135</v>
      </c>
      <c r="Q41" s="1800">
        <f t="shared" si="14"/>
        <v>42.721518987341774</v>
      </c>
      <c r="R41" s="499"/>
      <c r="S41" s="216"/>
      <c r="T41" s="216"/>
      <c r="U41" s="2708"/>
      <c r="W41" s="216"/>
    </row>
    <row r="42" spans="1:25" ht="13.5" customHeight="1">
      <c r="A42" s="700" t="s">
        <v>912</v>
      </c>
      <c r="B42" s="29">
        <v>14953</v>
      </c>
      <c r="C42" s="156">
        <v>14066</v>
      </c>
      <c r="D42" s="31">
        <v>8567</v>
      </c>
      <c r="E42" s="2793">
        <f t="shared" si="9"/>
        <v>60.905730129390022</v>
      </c>
      <c r="F42" s="31">
        <f t="shared" si="1"/>
        <v>5499</v>
      </c>
      <c r="G42" s="2793">
        <f t="shared" si="10"/>
        <v>39.094269870609985</v>
      </c>
      <c r="H42" s="621">
        <v>228</v>
      </c>
      <c r="I42" s="2794">
        <v>169</v>
      </c>
      <c r="J42" s="32">
        <f t="shared" ref="J42" si="16">SUM(I42/H42)*100</f>
        <v>74.122807017543863</v>
      </c>
      <c r="K42" s="2795">
        <f t="shared" ref="K42" si="17">H42-I42</f>
        <v>59</v>
      </c>
      <c r="L42" s="2792">
        <f t="shared" ref="L42:L49" si="18">SUM(K42/H42)*100</f>
        <v>25.877192982456144</v>
      </c>
      <c r="M42" s="621">
        <v>335</v>
      </c>
      <c r="N42" s="375">
        <v>275</v>
      </c>
      <c r="O42" s="376">
        <f t="shared" si="13"/>
        <v>82.089552238805979</v>
      </c>
      <c r="P42" s="375">
        <f t="shared" si="15"/>
        <v>60</v>
      </c>
      <c r="Q42" s="1799">
        <f t="shared" si="14"/>
        <v>17.910447761194028</v>
      </c>
      <c r="R42" s="499"/>
      <c r="S42" s="2708"/>
      <c r="T42" s="2708"/>
      <c r="V42" s="504"/>
      <c r="W42" s="504"/>
      <c r="X42" s="216"/>
    </row>
    <row r="43" spans="1:25" ht="13.5" customHeight="1">
      <c r="A43" s="51" t="s">
        <v>916</v>
      </c>
      <c r="B43" s="29">
        <v>15014</v>
      </c>
      <c r="C43" s="156">
        <v>14107</v>
      </c>
      <c r="D43" s="31">
        <v>8530</v>
      </c>
      <c r="E43" s="2793">
        <f t="shared" si="9"/>
        <v>60.466435103140284</v>
      </c>
      <c r="F43" s="31">
        <f t="shared" ref="F43:F49" si="19">C43-D43</f>
        <v>5577</v>
      </c>
      <c r="G43" s="2793">
        <f t="shared" si="10"/>
        <v>39.533564896859716</v>
      </c>
      <c r="H43" s="621">
        <v>181</v>
      </c>
      <c r="I43" s="2794">
        <v>132</v>
      </c>
      <c r="J43" s="32">
        <f t="shared" ref="J43:J44" si="20">SUM(I43/H43)*100</f>
        <v>72.928176795580114</v>
      </c>
      <c r="K43" s="2795">
        <f t="shared" ref="K43:K49" si="21">H43-I43</f>
        <v>49</v>
      </c>
      <c r="L43" s="2792">
        <f t="shared" ref="L43" si="22">SUM(K43/H43)*100</f>
        <v>27.071823204419886</v>
      </c>
      <c r="M43" s="621">
        <v>122</v>
      </c>
      <c r="N43" s="375">
        <v>94</v>
      </c>
      <c r="O43" s="376">
        <f t="shared" si="13"/>
        <v>77.049180327868854</v>
      </c>
      <c r="P43" s="375">
        <f t="shared" si="15"/>
        <v>28</v>
      </c>
      <c r="Q43" s="1799">
        <f t="shared" si="14"/>
        <v>22.950819672131146</v>
      </c>
      <c r="R43" s="499"/>
      <c r="S43" s="2571"/>
      <c r="T43" s="207"/>
    </row>
    <row r="44" spans="1:25" ht="13.5" customHeight="1">
      <c r="A44" s="51" t="s">
        <v>934</v>
      </c>
      <c r="B44" s="29">
        <v>15028</v>
      </c>
      <c r="C44" s="156">
        <v>14115</v>
      </c>
      <c r="D44" s="31">
        <v>8526</v>
      </c>
      <c r="E44" s="2796">
        <f t="shared" si="9"/>
        <v>60.403825717322</v>
      </c>
      <c r="F44" s="31">
        <f t="shared" si="19"/>
        <v>5589</v>
      </c>
      <c r="G44" s="2793">
        <f t="shared" si="10"/>
        <v>39.596174282678007</v>
      </c>
      <c r="H44" s="621">
        <v>114</v>
      </c>
      <c r="I44" s="2794">
        <v>75</v>
      </c>
      <c r="J44" s="32">
        <f t="shared" si="20"/>
        <v>65.789473684210535</v>
      </c>
      <c r="K44" s="2795">
        <f t="shared" si="21"/>
        <v>39</v>
      </c>
      <c r="L44" s="2792">
        <f>SUM(K44/H44)*100</f>
        <v>34.210526315789473</v>
      </c>
      <c r="M44" s="621">
        <v>102</v>
      </c>
      <c r="N44" s="375">
        <v>83</v>
      </c>
      <c r="O44" s="376">
        <f t="shared" si="13"/>
        <v>81.372549019607845</v>
      </c>
      <c r="P44" s="375">
        <f t="shared" si="15"/>
        <v>19</v>
      </c>
      <c r="Q44" s="1799">
        <f t="shared" si="14"/>
        <v>18.627450980392158</v>
      </c>
      <c r="R44" s="499"/>
      <c r="S44" s="2708"/>
      <c r="T44" s="216"/>
      <c r="U44" s="2708"/>
    </row>
    <row r="45" spans="1:25" ht="13.5" customHeight="1">
      <c r="A45" s="615" t="s">
        <v>935</v>
      </c>
      <c r="B45" s="39">
        <v>15002</v>
      </c>
      <c r="C45" s="47">
        <v>14077</v>
      </c>
      <c r="D45" s="2951">
        <v>8514</v>
      </c>
      <c r="E45" s="2921">
        <f t="shared" ref="E45:E46" si="23">SUM(D45/C45)*100</f>
        <v>60.481636712367695</v>
      </c>
      <c r="F45" s="2951">
        <f t="shared" si="19"/>
        <v>5563</v>
      </c>
      <c r="G45" s="2921">
        <f t="shared" ref="G45:G49" si="24">SUM(F45/C45)*100</f>
        <v>39.518363287632305</v>
      </c>
      <c r="H45" s="588">
        <v>162</v>
      </c>
      <c r="I45" s="2929">
        <v>105</v>
      </c>
      <c r="J45" s="2546">
        <f t="shared" ref="J45:J51" si="25">SUM(I45/H45)*100</f>
        <v>64.81481481481481</v>
      </c>
      <c r="K45" s="2406">
        <f t="shared" si="21"/>
        <v>57</v>
      </c>
      <c r="L45" s="2934">
        <f t="shared" si="18"/>
        <v>35.185185185185183</v>
      </c>
      <c r="M45" s="588">
        <v>188</v>
      </c>
      <c r="N45" s="2491">
        <v>115</v>
      </c>
      <c r="O45" s="2565">
        <f t="shared" ref="O45:O49" si="26">SUM(N45/M45)*100</f>
        <v>61.170212765957444</v>
      </c>
      <c r="P45" s="2491">
        <f t="shared" ref="P45:P49" si="27">M45-N45</f>
        <v>73</v>
      </c>
      <c r="Q45" s="1800">
        <f t="shared" ref="Q45:Q49" si="28">SUM(P45/M45)*100</f>
        <v>38.829787234042549</v>
      </c>
      <c r="R45" s="3099"/>
      <c r="S45" s="2708"/>
      <c r="T45" s="216"/>
      <c r="U45" s="2708"/>
      <c r="V45" s="216"/>
    </row>
    <row r="46" spans="1:25" ht="16.5" customHeight="1">
      <c r="A46" s="616" t="s">
        <v>936</v>
      </c>
      <c r="B46" s="29">
        <v>14969</v>
      </c>
      <c r="C46" s="3022">
        <v>14049</v>
      </c>
      <c r="D46" s="3023">
        <v>8458</v>
      </c>
      <c r="E46" s="3024">
        <f t="shared" si="23"/>
        <v>60.203573208057513</v>
      </c>
      <c r="F46" s="3023">
        <f t="shared" si="19"/>
        <v>5591</v>
      </c>
      <c r="G46" s="3024">
        <f t="shared" si="24"/>
        <v>39.796426791942487</v>
      </c>
      <c r="H46" s="2968">
        <v>305</v>
      </c>
      <c r="I46" s="2811">
        <v>227</v>
      </c>
      <c r="J46" s="3025">
        <f t="shared" si="25"/>
        <v>74.426229508196712</v>
      </c>
      <c r="K46" s="2811">
        <f t="shared" si="21"/>
        <v>78</v>
      </c>
      <c r="L46" s="3026">
        <f t="shared" si="18"/>
        <v>25.573770491803277</v>
      </c>
      <c r="M46" s="2968">
        <v>339</v>
      </c>
      <c r="N46" s="3027">
        <v>284</v>
      </c>
      <c r="O46" s="3025">
        <f t="shared" si="26"/>
        <v>83.775811209439539</v>
      </c>
      <c r="P46" s="3027">
        <f t="shared" si="27"/>
        <v>55</v>
      </c>
      <c r="Q46" s="3028">
        <f t="shared" si="28"/>
        <v>16.224188790560472</v>
      </c>
      <c r="R46" s="499"/>
      <c r="S46" s="3454"/>
      <c r="T46" s="3454"/>
      <c r="U46" s="3454"/>
      <c r="V46" s="504"/>
      <c r="W46" s="504"/>
      <c r="Y46" s="216"/>
    </row>
    <row r="47" spans="1:25" ht="13.5" customHeight="1">
      <c r="A47" s="51" t="s">
        <v>962</v>
      </c>
      <c r="B47" s="29">
        <v>15054</v>
      </c>
      <c r="C47" s="156">
        <v>14102</v>
      </c>
      <c r="D47" s="31">
        <v>8508</v>
      </c>
      <c r="E47" s="3156">
        <f>SUM(D47/C47)*100</f>
        <v>60.331867820167353</v>
      </c>
      <c r="F47" s="31">
        <f t="shared" si="19"/>
        <v>5594</v>
      </c>
      <c r="G47" s="3156">
        <f t="shared" ref="G47:G48" si="29">SUM(F47/C47)*100</f>
        <v>39.668132179832647</v>
      </c>
      <c r="H47" s="621">
        <v>221</v>
      </c>
      <c r="I47" s="3160">
        <v>167</v>
      </c>
      <c r="J47" s="3161">
        <f t="shared" si="25"/>
        <v>75.565610859728508</v>
      </c>
      <c r="K47" s="3162">
        <f t="shared" ref="K47:K48" si="30">H47-I47</f>
        <v>54</v>
      </c>
      <c r="L47" s="3157">
        <f t="shared" ref="L47:L48" si="31">SUM(K47/H47)*100</f>
        <v>24.434389140271492</v>
      </c>
      <c r="M47" s="621">
        <v>140</v>
      </c>
      <c r="N47" s="375">
        <v>112</v>
      </c>
      <c r="O47" s="376">
        <f t="shared" ref="O47:O48" si="32">SUM(N47/M47)*100</f>
        <v>80</v>
      </c>
      <c r="P47" s="375">
        <f t="shared" ref="P47:P48" si="33">M47-N47</f>
        <v>28</v>
      </c>
      <c r="Q47" s="1799">
        <f t="shared" ref="Q47:Q48" si="34">SUM(P47/M47)*100</f>
        <v>20</v>
      </c>
      <c r="R47" s="499"/>
      <c r="S47" s="3454"/>
      <c r="T47" s="3454"/>
      <c r="U47" s="3454"/>
    </row>
    <row r="48" spans="1:25" s="20" customFormat="1" ht="16.5" customHeight="1">
      <c r="A48" s="2353" t="s">
        <v>981</v>
      </c>
      <c r="B48" s="29">
        <v>15095</v>
      </c>
      <c r="C48" s="36">
        <v>14134</v>
      </c>
      <c r="D48" s="124">
        <v>8538</v>
      </c>
      <c r="E48" s="3290">
        <f>SUM(D48/C48)*100</f>
        <v>60.407527946794957</v>
      </c>
      <c r="F48" s="124">
        <f t="shared" ref="F48" si="35">C48-D48</f>
        <v>5596</v>
      </c>
      <c r="G48" s="3290">
        <f t="shared" si="29"/>
        <v>39.592472053205036</v>
      </c>
      <c r="H48" s="621">
        <v>158</v>
      </c>
      <c r="I48" s="557">
        <v>121</v>
      </c>
      <c r="J48" s="376">
        <f t="shared" si="25"/>
        <v>76.582278481012651</v>
      </c>
      <c r="K48" s="557">
        <f t="shared" si="30"/>
        <v>37</v>
      </c>
      <c r="L48" s="3289">
        <f t="shared" si="31"/>
        <v>23.417721518987342</v>
      </c>
      <c r="M48" s="621">
        <v>118</v>
      </c>
      <c r="N48" s="375">
        <v>89</v>
      </c>
      <c r="O48" s="376">
        <f t="shared" si="32"/>
        <v>75.423728813559322</v>
      </c>
      <c r="P48" s="375">
        <f t="shared" si="33"/>
        <v>29</v>
      </c>
      <c r="Q48" s="1799">
        <f t="shared" si="34"/>
        <v>24.576271186440678</v>
      </c>
      <c r="R48" s="3099"/>
      <c r="S48" s="2708"/>
      <c r="T48" s="3454"/>
      <c r="U48" s="2708"/>
      <c r="V48" s="2970"/>
      <c r="W48" s="2970"/>
      <c r="Y48" s="217"/>
    </row>
    <row r="49" spans="1:25" ht="13.5" customHeight="1">
      <c r="A49" s="615" t="s">
        <v>1000</v>
      </c>
      <c r="B49" s="39">
        <v>15064</v>
      </c>
      <c r="C49" s="47">
        <v>14098</v>
      </c>
      <c r="D49" s="2951">
        <v>8533</v>
      </c>
      <c r="E49" s="3459">
        <f>SUM(D49/C49)*100</f>
        <v>60.526315789473685</v>
      </c>
      <c r="F49" s="2951">
        <f t="shared" si="19"/>
        <v>5565</v>
      </c>
      <c r="G49" s="3459">
        <f t="shared" si="24"/>
        <v>39.473684210526315</v>
      </c>
      <c r="H49" s="588">
        <v>175</v>
      </c>
      <c r="I49" s="3469">
        <v>119</v>
      </c>
      <c r="J49" s="2546">
        <f t="shared" si="25"/>
        <v>68</v>
      </c>
      <c r="K49" s="2406">
        <f t="shared" si="21"/>
        <v>56</v>
      </c>
      <c r="L49" s="3460">
        <f t="shared" si="18"/>
        <v>32</v>
      </c>
      <c r="M49" s="588">
        <v>204</v>
      </c>
      <c r="N49" s="2491">
        <v>125</v>
      </c>
      <c r="O49" s="2565">
        <f t="shared" si="26"/>
        <v>61.274509803921575</v>
      </c>
      <c r="P49" s="2491">
        <f t="shared" si="27"/>
        <v>79</v>
      </c>
      <c r="Q49" s="1800">
        <f t="shared" si="28"/>
        <v>38.725490196078432</v>
      </c>
      <c r="R49" s="3099"/>
      <c r="S49" s="216"/>
      <c r="T49" s="216"/>
      <c r="V49" s="216"/>
    </row>
    <row r="50" spans="1:25" ht="13.5" customHeight="1">
      <c r="A50" s="2353" t="s">
        <v>1009</v>
      </c>
      <c r="B50" s="29">
        <v>14988</v>
      </c>
      <c r="C50" s="36">
        <v>14050</v>
      </c>
      <c r="D50" s="31">
        <v>8469</v>
      </c>
      <c r="E50" s="4000">
        <v>60.277580071174377</v>
      </c>
      <c r="F50" s="31">
        <v>5581</v>
      </c>
      <c r="G50" s="4000">
        <v>39.722419928825623</v>
      </c>
      <c r="H50" s="621">
        <v>278</v>
      </c>
      <c r="I50" s="4002">
        <v>225</v>
      </c>
      <c r="J50" s="4003">
        <v>80.935251798561154</v>
      </c>
      <c r="K50" s="4004">
        <v>53</v>
      </c>
      <c r="L50" s="4001">
        <v>19.064748201438849</v>
      </c>
      <c r="M50" s="621">
        <v>355</v>
      </c>
      <c r="N50" s="375">
        <v>287</v>
      </c>
      <c r="O50" s="376">
        <v>80.845070422535215</v>
      </c>
      <c r="P50" s="375">
        <v>68</v>
      </c>
      <c r="Q50" s="1799">
        <v>19.154929577464788</v>
      </c>
      <c r="R50" s="3099"/>
      <c r="S50" s="216"/>
      <c r="T50" s="216"/>
      <c r="V50" s="216"/>
    </row>
    <row r="51" spans="1:25" s="1832" customFormat="1" ht="16.5" customHeight="1" thickBot="1">
      <c r="A51" s="3917" t="s">
        <v>1026</v>
      </c>
      <c r="B51" s="3918">
        <v>15043</v>
      </c>
      <c r="C51" s="3919">
        <v>14074</v>
      </c>
      <c r="D51" s="3920">
        <v>8492</v>
      </c>
      <c r="E51" s="3921">
        <f>SUM(D51/C51)*100</f>
        <v>60.338212306380555</v>
      </c>
      <c r="F51" s="3920">
        <f>C51-D51</f>
        <v>5582</v>
      </c>
      <c r="G51" s="3921">
        <f t="shared" ref="G51" si="36">SUM(F51/C51)*100</f>
        <v>39.661787693619438</v>
      </c>
      <c r="H51" s="3100">
        <v>200</v>
      </c>
      <c r="I51" s="3922">
        <v>140</v>
      </c>
      <c r="J51" s="3923">
        <f t="shared" si="25"/>
        <v>70</v>
      </c>
      <c r="K51" s="3922">
        <f t="shared" ref="K51" si="37">H51-I51</f>
        <v>60</v>
      </c>
      <c r="L51" s="3924">
        <f t="shared" ref="L51" si="38">SUM(K51/H51)*100</f>
        <v>30</v>
      </c>
      <c r="M51" s="3100">
        <v>133</v>
      </c>
      <c r="N51" s="3925">
        <v>101</v>
      </c>
      <c r="O51" s="3923">
        <f t="shared" ref="O51" si="39">SUM(N51/M51)*100</f>
        <v>75.939849624060145</v>
      </c>
      <c r="P51" s="3925">
        <f t="shared" ref="P51" si="40">M51-N51</f>
        <v>32</v>
      </c>
      <c r="Q51" s="3926">
        <f t="shared" ref="Q51" si="41">SUM(P51/M51)*100</f>
        <v>24.060150375939848</v>
      </c>
      <c r="R51" s="3099"/>
      <c r="S51" s="3927"/>
      <c r="T51" s="3928"/>
      <c r="U51" s="3928"/>
      <c r="V51" s="3609"/>
      <c r="W51" s="3609"/>
      <c r="Y51" s="1831"/>
    </row>
    <row r="52" spans="1:25">
      <c r="A52" s="56" t="s">
        <v>982</v>
      </c>
      <c r="B52" s="56"/>
      <c r="H52" s="440"/>
      <c r="M52" s="440"/>
      <c r="N52" s="375"/>
      <c r="O52" s="217"/>
      <c r="S52" s="216"/>
      <c r="T52" s="216"/>
    </row>
    <row r="53" spans="1:25" ht="12.2" customHeight="1">
      <c r="A53" s="3" t="s">
        <v>875</v>
      </c>
      <c r="O53" s="3138"/>
      <c r="R53" s="216"/>
      <c r="S53" s="216"/>
      <c r="T53" s="216"/>
    </row>
    <row r="54" spans="1:25" ht="14.25" customHeight="1">
      <c r="A54" s="4367" t="s">
        <v>64</v>
      </c>
      <c r="B54" s="4368"/>
      <c r="C54" s="4368"/>
      <c r="D54" s="4368"/>
      <c r="E54" s="4368"/>
      <c r="F54" s="4368"/>
      <c r="G54" s="4368"/>
      <c r="H54" s="4368"/>
      <c r="I54" s="4368"/>
      <c r="J54" s="4368"/>
      <c r="K54" s="4368"/>
      <c r="L54" s="4368"/>
      <c r="M54" s="4368"/>
      <c r="N54" s="4368"/>
      <c r="O54" s="4369"/>
      <c r="R54" s="216"/>
      <c r="T54" s="216"/>
    </row>
    <row r="55" spans="1:25" ht="12.75" customHeight="1">
      <c r="B55" s="793"/>
      <c r="C55" s="794"/>
      <c r="D55" s="794"/>
      <c r="E55" s="794"/>
      <c r="F55" s="794"/>
      <c r="G55" s="794"/>
      <c r="H55" s="794"/>
      <c r="I55" s="794"/>
      <c r="J55" s="794"/>
      <c r="K55" s="794"/>
      <c r="L55" s="794"/>
      <c r="M55" s="794"/>
      <c r="N55" s="794"/>
      <c r="O55" s="794"/>
      <c r="W55" s="504"/>
      <c r="X55" s="504"/>
    </row>
    <row r="56" spans="1:25" ht="15.75" customHeight="1">
      <c r="A56" s="14" t="s">
        <v>9</v>
      </c>
      <c r="B56" s="14"/>
      <c r="D56" s="15" t="s">
        <v>132</v>
      </c>
      <c r="E56" s="16"/>
      <c r="F56" s="17"/>
      <c r="G56" s="17"/>
      <c r="H56" s="17"/>
      <c r="I56" s="18"/>
      <c r="J56" s="18"/>
      <c r="K56" s="18"/>
      <c r="L56" s="18"/>
      <c r="M56" s="18"/>
      <c r="N56" s="18"/>
      <c r="O56" s="18"/>
      <c r="P56" s="17"/>
      <c r="Q56" s="1797"/>
    </row>
    <row r="57" spans="1:25" ht="13.5" thickBot="1">
      <c r="A57" s="431"/>
      <c r="B57" s="21"/>
      <c r="D57" s="4360" t="s">
        <v>133</v>
      </c>
      <c r="E57" s="4361"/>
      <c r="F57" s="4361"/>
      <c r="G57" s="4361"/>
      <c r="H57" s="4361"/>
      <c r="I57" s="4361"/>
      <c r="J57" s="4361"/>
      <c r="K57" s="4361"/>
      <c r="L57" s="4361"/>
      <c r="M57" s="4361"/>
      <c r="N57" s="4361"/>
      <c r="O57" s="4361"/>
      <c r="P57" s="4361"/>
      <c r="Q57" s="4359"/>
    </row>
    <row r="58" spans="1:25" ht="28.5" customHeight="1" thickBot="1">
      <c r="A58" s="57"/>
      <c r="B58" s="58" t="s">
        <v>100</v>
      </c>
      <c r="C58" s="503" t="s">
        <v>101</v>
      </c>
      <c r="D58" s="197"/>
      <c r="E58" s="197"/>
      <c r="F58" s="200"/>
      <c r="G58" s="200"/>
      <c r="H58" s="198"/>
      <c r="I58" s="199"/>
      <c r="J58" s="501" t="s">
        <v>102</v>
      </c>
      <c r="K58" s="200"/>
      <c r="L58" s="194"/>
      <c r="M58" s="209"/>
      <c r="N58" s="502" t="s">
        <v>103</v>
      </c>
      <c r="O58" s="199"/>
      <c r="P58" s="196"/>
      <c r="Q58" s="1802"/>
    </row>
    <row r="59" spans="1:25" ht="28.5" customHeight="1" thickBot="1">
      <c r="A59" s="1903"/>
      <c r="B59" s="58"/>
      <c r="C59" s="1904"/>
      <c r="D59" s="1022"/>
      <c r="E59" s="1022"/>
      <c r="F59" s="1023"/>
      <c r="G59" s="1023"/>
      <c r="H59" s="1025"/>
      <c r="I59" s="1026"/>
      <c r="J59" s="1027"/>
      <c r="K59" s="1023"/>
      <c r="L59" s="1023"/>
      <c r="M59" s="1028"/>
      <c r="N59" s="1029"/>
      <c r="O59" s="1026"/>
      <c r="P59" s="1030"/>
      <c r="Q59" s="1798"/>
    </row>
    <row r="60" spans="1:25" ht="28.5" customHeight="1" thickBot="1">
      <c r="A60" s="59" t="s">
        <v>104</v>
      </c>
      <c r="B60" s="25" t="s">
        <v>105</v>
      </c>
      <c r="C60" s="178" t="s">
        <v>105</v>
      </c>
      <c r="D60" s="4362" t="s">
        <v>581</v>
      </c>
      <c r="E60" s="4363"/>
      <c r="F60" s="4364" t="s">
        <v>134</v>
      </c>
      <c r="G60" s="4365"/>
      <c r="H60" s="1034" t="s">
        <v>105</v>
      </c>
      <c r="I60" s="4364" t="s">
        <v>581</v>
      </c>
      <c r="J60" s="4363"/>
      <c r="K60" s="4362" t="s">
        <v>135</v>
      </c>
      <c r="L60" s="4365"/>
      <c r="M60" s="1034" t="s">
        <v>105</v>
      </c>
      <c r="N60" s="4364" t="s">
        <v>581</v>
      </c>
      <c r="O60" s="4363"/>
      <c r="P60" s="4362" t="s">
        <v>136</v>
      </c>
      <c r="Q60" s="4366"/>
    </row>
    <row r="61" spans="1:25" ht="11.25" customHeight="1">
      <c r="A61" s="28" t="s">
        <v>128</v>
      </c>
      <c r="B61" s="61">
        <v>0.93280256669241624</v>
      </c>
      <c r="C61" s="1032">
        <v>0.96456819497139179</v>
      </c>
      <c r="D61" s="4325">
        <v>0.34537201499902892</v>
      </c>
      <c r="E61" s="4328"/>
      <c r="F61" s="4327">
        <v>2.1229462802289163</v>
      </c>
      <c r="G61" s="4330"/>
      <c r="H61" s="1035">
        <v>0.56818181818181301</v>
      </c>
      <c r="I61" s="4325">
        <v>-0.80321285140561827</v>
      </c>
      <c r="J61" s="4332"/>
      <c r="K61" s="4327">
        <v>3.8834951456310591</v>
      </c>
      <c r="L61" s="4330"/>
      <c r="M61" s="1035">
        <v>-10.472279260780297</v>
      </c>
      <c r="N61" s="4325">
        <v>-7.4468085106383057</v>
      </c>
      <c r="O61" s="4332"/>
      <c r="P61" s="4327">
        <v>-20.72072072072072</v>
      </c>
      <c r="Q61" s="4326"/>
    </row>
    <row r="62" spans="1:25">
      <c r="A62" s="28" t="s">
        <v>129</v>
      </c>
      <c r="B62" s="61">
        <v>1.0134936067408944</v>
      </c>
      <c r="C62" s="1032">
        <v>1.0655267019715495</v>
      </c>
      <c r="D62" s="4325">
        <v>0.362176977290531</v>
      </c>
      <c r="E62" s="4328"/>
      <c r="F62" s="4327">
        <v>2.3822613157412462</v>
      </c>
      <c r="G62" s="4330"/>
      <c r="H62" s="1035">
        <v>-1.3513513513513544</v>
      </c>
      <c r="I62" s="4325">
        <v>-4.926108374384242</v>
      </c>
      <c r="J62" s="4332"/>
      <c r="K62" s="4327">
        <v>6.4516129032257936</v>
      </c>
      <c r="L62" s="4330"/>
      <c r="M62" s="1035">
        <v>-11.764705882352942</v>
      </c>
      <c r="N62" s="4325">
        <v>-14.049586776859499</v>
      </c>
      <c r="O62" s="4332"/>
      <c r="P62" s="4327">
        <v>-3.125</v>
      </c>
      <c r="Q62" s="4326"/>
    </row>
    <row r="63" spans="1:25">
      <c r="A63" s="28" t="s">
        <v>130</v>
      </c>
      <c r="B63" s="61">
        <v>0.64031016859541978</v>
      </c>
      <c r="C63" s="1032">
        <v>0.85828724012971236</v>
      </c>
      <c r="D63" s="4325">
        <v>7.8163165608202689E-2</v>
      </c>
      <c r="E63" s="4328"/>
      <c r="F63" s="4327">
        <v>2.3116126683654841</v>
      </c>
      <c r="G63" s="4330"/>
      <c r="H63" s="1035">
        <v>-2.4875621890547279</v>
      </c>
      <c r="I63" s="4325">
        <v>-10.958904109589042</v>
      </c>
      <c r="J63" s="4332"/>
      <c r="K63" s="4327">
        <v>20</v>
      </c>
      <c r="L63" s="4330"/>
      <c r="M63" s="1035">
        <v>12.58278145695364</v>
      </c>
      <c r="N63" s="4325">
        <v>6.0150375939849567</v>
      </c>
      <c r="O63" s="4332"/>
      <c r="P63" s="4327">
        <v>61.111111111111114</v>
      </c>
      <c r="Q63" s="4326"/>
    </row>
    <row r="64" spans="1:25">
      <c r="A64" s="38" t="s">
        <v>405</v>
      </c>
      <c r="B64" s="62">
        <v>0.48609077598828776</v>
      </c>
      <c r="C64" s="1033">
        <v>0.71070499397170295</v>
      </c>
      <c r="D64" s="4341">
        <v>-9.7408922657322705E-2</v>
      </c>
      <c r="E64" s="4356"/>
      <c r="F64" s="4338">
        <v>2.2210085563444437</v>
      </c>
      <c r="G64" s="4342"/>
      <c r="H64" s="1036">
        <v>-8.5603112840466906</v>
      </c>
      <c r="I64" s="4341">
        <v>-9.7560975609756042</v>
      </c>
      <c r="J64" s="4344"/>
      <c r="K64" s="4338">
        <v>-6.4516129032258078</v>
      </c>
      <c r="L64" s="4342"/>
      <c r="M64" s="1036">
        <v>0.97560975609755474</v>
      </c>
      <c r="N64" s="4341">
        <v>3.125</v>
      </c>
      <c r="O64" s="4344"/>
      <c r="P64" s="4338">
        <v>-2.5974025974025921</v>
      </c>
      <c r="Q64" s="4343"/>
    </row>
    <row r="65" spans="1:17">
      <c r="A65" s="28" t="s">
        <v>425</v>
      </c>
      <c r="B65" s="61">
        <v>0.47680715799387485</v>
      </c>
      <c r="C65" s="851">
        <v>0.61779504490159809</v>
      </c>
      <c r="D65" s="4351">
        <v>3.9335234536338248E-2</v>
      </c>
      <c r="E65" s="4370"/>
      <c r="F65" s="4349">
        <v>1.6811279826464158</v>
      </c>
      <c r="G65" s="4353"/>
      <c r="H65" s="1037">
        <v>3.6723163841807889</v>
      </c>
      <c r="I65" s="4349">
        <v>5.2631578947368354</v>
      </c>
      <c r="J65" s="4354"/>
      <c r="K65" s="4349">
        <v>0</v>
      </c>
      <c r="L65" s="4353"/>
      <c r="M65" s="1037">
        <v>4.5871559633027488</v>
      </c>
      <c r="N65" s="4349">
        <v>-0.86206896551723844</v>
      </c>
      <c r="O65" s="4354"/>
      <c r="P65" s="4325">
        <v>26.13636363636364</v>
      </c>
      <c r="Q65" s="4326"/>
    </row>
    <row r="66" spans="1:17">
      <c r="A66" s="28" t="s">
        <v>575</v>
      </c>
      <c r="B66" s="61">
        <v>-0.10499912500728215</v>
      </c>
      <c r="C66" s="851">
        <v>0.11363636363637397</v>
      </c>
      <c r="D66" s="4327">
        <v>-0.39988296108455756</v>
      </c>
      <c r="E66" s="4328"/>
      <c r="F66" s="4325">
        <v>1.0560229103275418</v>
      </c>
      <c r="G66" s="4330"/>
      <c r="H66" s="1035">
        <v>-10.273972602739718</v>
      </c>
      <c r="I66" s="4325">
        <v>-0.51813471502590858</v>
      </c>
      <c r="J66" s="4332"/>
      <c r="K66" s="4325">
        <v>-29.292929292929287</v>
      </c>
      <c r="L66" s="4330"/>
      <c r="M66" s="1035">
        <v>48.888888888888886</v>
      </c>
      <c r="N66" s="4325">
        <v>50.961538461538453</v>
      </c>
      <c r="O66" s="4332"/>
      <c r="P66" s="4325">
        <v>41.935483870967744</v>
      </c>
      <c r="Q66" s="4326"/>
    </row>
    <row r="67" spans="1:17">
      <c r="A67" s="28" t="s">
        <v>426</v>
      </c>
      <c r="B67" s="61">
        <v>-6.4207331309830806E-2</v>
      </c>
      <c r="C67" s="851">
        <v>-1.2607160867375455E-2</v>
      </c>
      <c r="D67" s="4327">
        <v>-0.37098506296983658</v>
      </c>
      <c r="E67" s="4328"/>
      <c r="F67" s="4325">
        <v>0.64045543497597635</v>
      </c>
      <c r="G67" s="4330"/>
      <c r="H67" s="1035">
        <v>-12.244897959183675</v>
      </c>
      <c r="I67" s="4325">
        <v>-10</v>
      </c>
      <c r="J67" s="4332"/>
      <c r="K67" s="4325">
        <v>-16.666666666666657</v>
      </c>
      <c r="L67" s="4330"/>
      <c r="M67" s="1035">
        <v>1.1764705882352899</v>
      </c>
      <c r="N67" s="4325">
        <v>-14.893617021276597</v>
      </c>
      <c r="O67" s="4332"/>
      <c r="P67" s="4325">
        <v>79.310344827586221</v>
      </c>
      <c r="Q67" s="4326"/>
    </row>
    <row r="68" spans="1:17">
      <c r="A68" s="38" t="s">
        <v>479</v>
      </c>
      <c r="B68" s="62">
        <v>-1.2938570929012769</v>
      </c>
      <c r="C68" s="852">
        <v>-1.3420704429462518</v>
      </c>
      <c r="D68" s="4338">
        <v>-2.2815912636505544</v>
      </c>
      <c r="E68" s="4356"/>
      <c r="F68" s="4341">
        <v>0.37399821905610509</v>
      </c>
      <c r="G68" s="4342"/>
      <c r="H68" s="1036">
        <v>-20</v>
      </c>
      <c r="I68" s="4341">
        <v>-22.297297297297305</v>
      </c>
      <c r="J68" s="4344"/>
      <c r="K68" s="4341">
        <v>-16.091954022988503</v>
      </c>
      <c r="L68" s="4342"/>
      <c r="M68" s="1036">
        <v>17.391304347826093</v>
      </c>
      <c r="N68" s="4341">
        <v>27.272727272727266</v>
      </c>
      <c r="O68" s="4344"/>
      <c r="P68" s="4341">
        <v>0</v>
      </c>
      <c r="Q68" s="4343"/>
    </row>
    <row r="69" spans="1:17">
      <c r="A69" s="28" t="s">
        <v>526</v>
      </c>
      <c r="B69" s="61">
        <f t="shared" ref="B69:D72" si="42">SUM(B14/B10)*100-100</f>
        <v>-2.607065440271839</v>
      </c>
      <c r="C69" s="851">
        <f t="shared" si="42"/>
        <v>-1.2913026965438661</v>
      </c>
      <c r="D69" s="4327">
        <f t="shared" si="42"/>
        <v>-2.6442543988990508</v>
      </c>
      <c r="E69" s="4328"/>
      <c r="F69" s="4325">
        <f t="shared" ref="F69:F76" si="43">SUM(F14/F10)*100-100</f>
        <v>1.1555555555555515</v>
      </c>
      <c r="G69" s="4330"/>
      <c r="H69" s="1035">
        <f t="shared" ref="H69:I72" si="44">SUM(H14/H10)*100-100</f>
        <v>-7.6294277929155356</v>
      </c>
      <c r="I69" s="4325">
        <f t="shared" si="44"/>
        <v>-6.1538461538461604</v>
      </c>
      <c r="J69" s="4332"/>
      <c r="K69" s="4325">
        <f t="shared" ref="K69:K86" si="45">SUM(K14/K10)*100-100</f>
        <v>-11.214953271028037</v>
      </c>
      <c r="L69" s="4330"/>
      <c r="M69" s="1035">
        <f t="shared" ref="M69:N72" si="46">SUM(M14/M10)*100-100</f>
        <v>13.157894736842096</v>
      </c>
      <c r="N69" s="4325">
        <f t="shared" si="46"/>
        <v>17.101449275362327</v>
      </c>
      <c r="O69" s="4332"/>
      <c r="P69" s="4325">
        <f>SUM(P14/P10)*100-100</f>
        <v>0.90090090090089348</v>
      </c>
      <c r="Q69" s="4326"/>
    </row>
    <row r="70" spans="1:17">
      <c r="A70" s="28" t="s">
        <v>484</v>
      </c>
      <c r="B70" s="61">
        <f t="shared" si="42"/>
        <v>-2.6394160583941613</v>
      </c>
      <c r="C70" s="851">
        <f t="shared" si="42"/>
        <v>-2.2953714213646066</v>
      </c>
      <c r="D70" s="4327">
        <f t="shared" si="42"/>
        <v>-3.3490011750881337</v>
      </c>
      <c r="E70" s="4328"/>
      <c r="F70" s="4325">
        <f t="shared" si="43"/>
        <v>-0.3896563939071882</v>
      </c>
      <c r="G70" s="4330"/>
      <c r="H70" s="1035">
        <f t="shared" si="44"/>
        <v>0.3816793893129784</v>
      </c>
      <c r="I70" s="4325">
        <f t="shared" si="44"/>
        <v>-8.3333333333333428</v>
      </c>
      <c r="J70" s="4332"/>
      <c r="K70" s="4325">
        <f t="shared" si="45"/>
        <v>24.285714285714292</v>
      </c>
      <c r="L70" s="4330"/>
      <c r="M70" s="1035">
        <f t="shared" si="46"/>
        <v>-4.4776119402985159</v>
      </c>
      <c r="N70" s="4325">
        <f t="shared" si="46"/>
        <v>-2.5477707006369457</v>
      </c>
      <c r="O70" s="4332"/>
      <c r="P70" s="4325">
        <f>SUM(P15/P11)*100-100</f>
        <v>-11.36363636363636</v>
      </c>
      <c r="Q70" s="4326"/>
    </row>
    <row r="71" spans="1:17">
      <c r="A71" s="28" t="s">
        <v>498</v>
      </c>
      <c r="B71" s="61">
        <f t="shared" si="42"/>
        <v>-2.5348986624613019</v>
      </c>
      <c r="C71" s="851">
        <f t="shared" si="42"/>
        <v>-1.2293531711007404</v>
      </c>
      <c r="D71" s="4327">
        <f t="shared" si="42"/>
        <v>-2.978931896129339</v>
      </c>
      <c r="E71" s="4328"/>
      <c r="F71" s="4325">
        <f t="shared" si="43"/>
        <v>1.9268163337458049</v>
      </c>
      <c r="G71" s="4330"/>
      <c r="H71" s="1035">
        <f t="shared" si="44"/>
        <v>-0.58139534883720501</v>
      </c>
      <c r="I71" s="4325">
        <f t="shared" si="44"/>
        <v>3.4188034188034351</v>
      </c>
      <c r="J71" s="4332"/>
      <c r="K71" s="4325">
        <f t="shared" si="45"/>
        <v>-9.0909090909090935</v>
      </c>
      <c r="L71" s="4330"/>
      <c r="M71" s="1035">
        <f t="shared" si="46"/>
        <v>-10.465116279069761</v>
      </c>
      <c r="N71" s="4325">
        <f t="shared" si="46"/>
        <v>-4.1666666666666572</v>
      </c>
      <c r="O71" s="4332"/>
      <c r="P71" s="4325">
        <f>SUM(P16/P12)*100-100</f>
        <v>-25</v>
      </c>
      <c r="Q71" s="4326"/>
    </row>
    <row r="72" spans="1:17">
      <c r="A72" s="38" t="s">
        <v>428</v>
      </c>
      <c r="B72" s="62">
        <f t="shared" si="42"/>
        <v>-1.8008974964572531</v>
      </c>
      <c r="C72" s="852">
        <f t="shared" si="42"/>
        <v>-0.37041767786435287</v>
      </c>
      <c r="D72" s="4338">
        <f t="shared" si="42"/>
        <v>-1.7162243065256462</v>
      </c>
      <c r="E72" s="4356"/>
      <c r="F72" s="4341">
        <f t="shared" si="43"/>
        <v>2.0227111426543587</v>
      </c>
      <c r="G72" s="4342"/>
      <c r="H72" s="1036">
        <f t="shared" si="44"/>
        <v>-0.53191489361702793</v>
      </c>
      <c r="I72" s="4341">
        <f t="shared" si="44"/>
        <v>5.2173913043478137</v>
      </c>
      <c r="J72" s="4344"/>
      <c r="K72" s="4341">
        <f t="shared" si="45"/>
        <v>-9.5890410958904226</v>
      </c>
      <c r="L72" s="4342"/>
      <c r="M72" s="1036">
        <f t="shared" si="46"/>
        <v>0.41152263374486608</v>
      </c>
      <c r="N72" s="4341">
        <f t="shared" si="46"/>
        <v>-0.59523809523808779</v>
      </c>
      <c r="O72" s="4344"/>
      <c r="P72" s="4341">
        <f>SUM(P17/P13)*100-100</f>
        <v>2.6666666666666572</v>
      </c>
      <c r="Q72" s="4343"/>
    </row>
    <row r="73" spans="1:17">
      <c r="A73" s="28" t="s">
        <v>416</v>
      </c>
      <c r="B73" s="61">
        <f t="shared" ref="B73:D85" si="47">SUM(B18/B14)*100-100</f>
        <v>-1.2331568816169352</v>
      </c>
      <c r="C73" s="851">
        <f t="shared" si="47"/>
        <v>-0.94908298063357677</v>
      </c>
      <c r="D73" s="4327">
        <f t="shared" si="47"/>
        <v>-2.3121970920840056</v>
      </c>
      <c r="E73" s="4328"/>
      <c r="F73" s="4325">
        <f t="shared" si="43"/>
        <v>1.4235500878734655</v>
      </c>
      <c r="G73" s="4330"/>
      <c r="H73" s="1035">
        <f t="shared" ref="H73:I89" si="48">SUM(H18/H14)*100-100</f>
        <v>-5.8997050147492729</v>
      </c>
      <c r="I73" s="4325">
        <f t="shared" si="48"/>
        <v>-2.8688524590163951</v>
      </c>
      <c r="J73" s="4332"/>
      <c r="K73" s="4325">
        <f t="shared" si="45"/>
        <v>-13.68421052631578</v>
      </c>
      <c r="L73" s="4330"/>
      <c r="M73" s="1035">
        <f t="shared" ref="M73:N89" si="49">SUM(M18/M14)*100-100</f>
        <v>2.1317829457364326</v>
      </c>
      <c r="N73" s="4325">
        <f t="shared" si="49"/>
        <v>1.7326732673267315</v>
      </c>
      <c r="O73" s="4332"/>
      <c r="P73" s="4325">
        <f t="shared" ref="P73:P79" si="50">SUM(P18/P14)*100-100</f>
        <v>3.5714285714285836</v>
      </c>
      <c r="Q73" s="4326"/>
    </row>
    <row r="74" spans="1:17">
      <c r="A74" s="28" t="s">
        <v>211</v>
      </c>
      <c r="B74" s="61">
        <f t="shared" si="47"/>
        <v>-1.1635578480177458</v>
      </c>
      <c r="C74" s="851">
        <f t="shared" si="47"/>
        <v>0.14844455918418475</v>
      </c>
      <c r="D74" s="4327">
        <f t="shared" si="47"/>
        <v>-1.4387031408307962</v>
      </c>
      <c r="E74" s="4328"/>
      <c r="F74" s="4325">
        <f t="shared" si="43"/>
        <v>2.9338549075391285</v>
      </c>
      <c r="G74" s="4330"/>
      <c r="H74" s="1035">
        <f t="shared" si="48"/>
        <v>-14.068441064638776</v>
      </c>
      <c r="I74" s="4325">
        <f t="shared" si="48"/>
        <v>-3.4090909090909065</v>
      </c>
      <c r="J74" s="4332"/>
      <c r="K74" s="4325">
        <f t="shared" si="45"/>
        <v>-35.632183908045974</v>
      </c>
      <c r="L74" s="4330"/>
      <c r="M74" s="1035">
        <f t="shared" si="49"/>
        <v>-12.5</v>
      </c>
      <c r="N74" s="4325">
        <f t="shared" si="49"/>
        <v>-19.607843137254903</v>
      </c>
      <c r="O74" s="4332"/>
      <c r="P74" s="4325">
        <f t="shared" si="50"/>
        <v>15.384615384615373</v>
      </c>
      <c r="Q74" s="4326"/>
    </row>
    <row r="75" spans="1:17">
      <c r="A75" s="51" t="s">
        <v>61</v>
      </c>
      <c r="B75" s="61">
        <f t="shared" si="47"/>
        <v>-1.0607059387547224</v>
      </c>
      <c r="C75" s="851">
        <f t="shared" si="47"/>
        <v>-0.8935980085530133</v>
      </c>
      <c r="D75" s="4327">
        <f t="shared" si="47"/>
        <v>-1.6967983032017031</v>
      </c>
      <c r="E75" s="4328"/>
      <c r="F75" s="4325">
        <f t="shared" si="43"/>
        <v>0.48560527228580952</v>
      </c>
      <c r="G75" s="4330"/>
      <c r="H75" s="1035">
        <f t="shared" si="48"/>
        <v>4.093567251461991</v>
      </c>
      <c r="I75" s="4325">
        <f t="shared" si="48"/>
        <v>3.3057851239669276</v>
      </c>
      <c r="J75" s="4332"/>
      <c r="K75" s="4325">
        <f t="shared" si="45"/>
        <v>6</v>
      </c>
      <c r="L75" s="4330"/>
      <c r="M75" s="1035">
        <f t="shared" si="49"/>
        <v>-5.8441558441558357</v>
      </c>
      <c r="N75" s="4325">
        <f t="shared" si="49"/>
        <v>5.2173913043478137</v>
      </c>
      <c r="O75" s="4332"/>
      <c r="P75" s="4325">
        <f t="shared" si="50"/>
        <v>-38.46153846153846</v>
      </c>
      <c r="Q75" s="4326"/>
    </row>
    <row r="76" spans="1:17">
      <c r="A76" s="52" t="s">
        <v>551</v>
      </c>
      <c r="B76" s="62">
        <f t="shared" si="47"/>
        <v>-0.89591726294270302</v>
      </c>
      <c r="C76" s="852">
        <f t="shared" si="47"/>
        <v>-0.724358974358978</v>
      </c>
      <c r="D76" s="4338">
        <f t="shared" si="47"/>
        <v>-1.350253807106597</v>
      </c>
      <c r="E76" s="4356"/>
      <c r="F76" s="4341">
        <f t="shared" si="43"/>
        <v>0.34782608695651618</v>
      </c>
      <c r="G76" s="4342"/>
      <c r="H76" s="1036">
        <f t="shared" si="48"/>
        <v>6.417112299465245</v>
      </c>
      <c r="I76" s="4341">
        <f t="shared" si="48"/>
        <v>5.7851239669421517</v>
      </c>
      <c r="J76" s="4344"/>
      <c r="K76" s="4341">
        <f t="shared" si="45"/>
        <v>7.5757575757575637</v>
      </c>
      <c r="L76" s="4342"/>
      <c r="M76" s="1036">
        <f t="shared" si="49"/>
        <v>-8.1967213114754145</v>
      </c>
      <c r="N76" s="4341">
        <f t="shared" si="49"/>
        <v>-16.766467065868255</v>
      </c>
      <c r="O76" s="4344"/>
      <c r="P76" s="4341">
        <f t="shared" si="50"/>
        <v>10.389610389610397</v>
      </c>
      <c r="Q76" s="4343"/>
    </row>
    <row r="77" spans="1:17">
      <c r="A77" s="700" t="s">
        <v>603</v>
      </c>
      <c r="B77" s="772">
        <f t="shared" si="47"/>
        <v>-0.72477008343992111</v>
      </c>
      <c r="C77" s="917">
        <f t="shared" si="47"/>
        <v>-0.55677845396866132</v>
      </c>
      <c r="D77" s="4351">
        <f t="shared" si="47"/>
        <v>-1.0439276485788156</v>
      </c>
      <c r="E77" s="4355"/>
      <c r="F77" s="4351">
        <f t="shared" ref="F77:F85" si="51">SUM(F22/F18)*100-100</f>
        <v>0.25992029111073123</v>
      </c>
      <c r="G77" s="4352"/>
      <c r="H77" s="1037">
        <f t="shared" si="48"/>
        <v>-9.7178683385579916</v>
      </c>
      <c r="I77" s="4349">
        <f t="shared" si="48"/>
        <v>-13.502109704641356</v>
      </c>
      <c r="J77" s="4353"/>
      <c r="K77" s="4351">
        <f t="shared" si="45"/>
        <v>1.2195121951219505</v>
      </c>
      <c r="L77" s="4350"/>
      <c r="M77" s="1037">
        <f t="shared" si="49"/>
        <v>-19.165085388994314</v>
      </c>
      <c r="N77" s="4325">
        <f t="shared" si="49"/>
        <v>-15.571776155717771</v>
      </c>
      <c r="O77" s="4332"/>
      <c r="P77" s="4325">
        <f t="shared" si="50"/>
        <v>-31.896551724137936</v>
      </c>
      <c r="Q77" s="4326"/>
    </row>
    <row r="78" spans="1:17">
      <c r="A78" s="51" t="s">
        <v>641</v>
      </c>
      <c r="B78" s="61">
        <f t="shared" si="47"/>
        <v>-0.78281449117058344</v>
      </c>
      <c r="C78" s="851">
        <f t="shared" si="47"/>
        <v>-0.78623445253592195</v>
      </c>
      <c r="D78" s="4327">
        <f t="shared" si="47"/>
        <v>-1.3157894736842195</v>
      </c>
      <c r="E78" s="4347"/>
      <c r="F78" s="4327">
        <f t="shared" si="51"/>
        <v>0.10364484366903071</v>
      </c>
      <c r="G78" s="4329"/>
      <c r="H78" s="1035">
        <f t="shared" si="48"/>
        <v>2.6548672566371749</v>
      </c>
      <c r="I78" s="4325">
        <f t="shared" si="48"/>
        <v>-5.8823529411764781</v>
      </c>
      <c r="J78" s="4330"/>
      <c r="K78" s="4327">
        <f t="shared" si="45"/>
        <v>28.571428571428584</v>
      </c>
      <c r="L78" s="4326"/>
      <c r="M78" s="1035">
        <f t="shared" si="49"/>
        <v>-5.952380952380949</v>
      </c>
      <c r="N78" s="4325">
        <f t="shared" si="49"/>
        <v>4.065040650406516</v>
      </c>
      <c r="O78" s="4332"/>
      <c r="P78" s="4325">
        <f t="shared" si="50"/>
        <v>-33.333333333333343</v>
      </c>
      <c r="Q78" s="4326"/>
    </row>
    <row r="79" spans="1:17">
      <c r="A79" s="51" t="s">
        <v>654</v>
      </c>
      <c r="B79" s="61">
        <f t="shared" si="47"/>
        <v>-0.7874015748031411</v>
      </c>
      <c r="C79" s="851">
        <f t="shared" si="47"/>
        <v>-0.62471823275585336</v>
      </c>
      <c r="D79" s="4327">
        <f t="shared" si="47"/>
        <v>-1.2020959621904836</v>
      </c>
      <c r="E79" s="4347"/>
      <c r="F79" s="4327">
        <f t="shared" si="51"/>
        <v>0.34518467380048889</v>
      </c>
      <c r="G79" s="4329"/>
      <c r="H79" s="1035">
        <f t="shared" si="48"/>
        <v>-3.3707865168539257</v>
      </c>
      <c r="I79" s="4325">
        <f t="shared" si="48"/>
        <v>2.4000000000000057</v>
      </c>
      <c r="J79" s="4330"/>
      <c r="K79" s="4327">
        <f t="shared" si="45"/>
        <v>-16.981132075471692</v>
      </c>
      <c r="L79" s="4326"/>
      <c r="M79" s="1035">
        <f t="shared" si="49"/>
        <v>-2.7586206896551744</v>
      </c>
      <c r="N79" s="4325">
        <f t="shared" si="49"/>
        <v>-9.0909090909090935</v>
      </c>
      <c r="O79" s="4332"/>
      <c r="P79" s="4325">
        <f t="shared" si="50"/>
        <v>29.166666666666686</v>
      </c>
      <c r="Q79" s="4326"/>
    </row>
    <row r="80" spans="1:17">
      <c r="A80" s="52" t="s">
        <v>655</v>
      </c>
      <c r="B80" s="62">
        <f t="shared" si="47"/>
        <v>-0.89188205314889046</v>
      </c>
      <c r="C80" s="852">
        <f t="shared" si="47"/>
        <v>-0.71673016078001694</v>
      </c>
      <c r="D80" s="4338">
        <f t="shared" si="47"/>
        <v>-1.3584439641864776</v>
      </c>
      <c r="E80" s="4339"/>
      <c r="F80" s="4338">
        <f t="shared" si="51"/>
        <v>0.36395147313692178</v>
      </c>
      <c r="G80" s="4340"/>
      <c r="H80" s="1036">
        <f t="shared" si="48"/>
        <v>-8.0402010050251249</v>
      </c>
      <c r="I80" s="4341">
        <f t="shared" si="48"/>
        <v>-3.90625</v>
      </c>
      <c r="J80" s="4342"/>
      <c r="K80" s="4338">
        <f t="shared" si="45"/>
        <v>-15.492957746478879</v>
      </c>
      <c r="L80" s="4343"/>
      <c r="M80" s="1036">
        <f t="shared" si="49"/>
        <v>1.7857142857142776</v>
      </c>
      <c r="N80" s="4341">
        <f t="shared" si="49"/>
        <v>8.6330935251798451</v>
      </c>
      <c r="O80" s="4344"/>
      <c r="P80" s="4341">
        <f t="shared" ref="P80:P88" si="52">SUM(P25/P21)*100-100</f>
        <v>-9.4117647058823479</v>
      </c>
      <c r="Q80" s="4343"/>
    </row>
    <row r="81" spans="1:20">
      <c r="A81" s="700" t="s">
        <v>705</v>
      </c>
      <c r="B81" s="772">
        <f t="shared" si="47"/>
        <v>-0.84049079754601053</v>
      </c>
      <c r="C81" s="917">
        <f t="shared" si="47"/>
        <v>-0.95703125</v>
      </c>
      <c r="D81" s="4351">
        <f t="shared" si="47"/>
        <v>-1.6503029036975079</v>
      </c>
      <c r="E81" s="4355"/>
      <c r="F81" s="4351">
        <f t="shared" si="51"/>
        <v>0.19011406844107626</v>
      </c>
      <c r="G81" s="4352"/>
      <c r="H81" s="1037">
        <f t="shared" si="48"/>
        <v>-9.0277777777777857</v>
      </c>
      <c r="I81" s="4349">
        <f t="shared" si="48"/>
        <v>-9.2682926829268268</v>
      </c>
      <c r="J81" s="4353"/>
      <c r="K81" s="4351">
        <f t="shared" si="45"/>
        <v>-8.4337349397590344</v>
      </c>
      <c r="L81" s="4350"/>
      <c r="M81" s="1037">
        <f t="shared" si="49"/>
        <v>1.4084507042253449</v>
      </c>
      <c r="N81" s="4325">
        <f t="shared" si="49"/>
        <v>2.8818443804034644</v>
      </c>
      <c r="O81" s="4332"/>
      <c r="P81" s="4325">
        <f t="shared" si="52"/>
        <v>-5.0632911392405049</v>
      </c>
      <c r="Q81" s="4326"/>
    </row>
    <row r="82" spans="1:20">
      <c r="A82" s="51" t="s">
        <v>723</v>
      </c>
      <c r="B82" s="61">
        <f t="shared" si="47"/>
        <v>-0.6360856269113242</v>
      </c>
      <c r="C82" s="851">
        <f t="shared" si="47"/>
        <v>-0.82494316336473617</v>
      </c>
      <c r="D82" s="4327">
        <f t="shared" si="47"/>
        <v>-1.0416666666666572</v>
      </c>
      <c r="E82" s="4347"/>
      <c r="F82" s="4327">
        <f t="shared" si="51"/>
        <v>-0.46591889559965693</v>
      </c>
      <c r="G82" s="4329"/>
      <c r="H82" s="1035">
        <f t="shared" si="48"/>
        <v>-0.43103448275861922</v>
      </c>
      <c r="I82" s="4325">
        <f t="shared" si="48"/>
        <v>-2.5</v>
      </c>
      <c r="J82" s="4330"/>
      <c r="K82" s="4327">
        <f t="shared" si="45"/>
        <v>4.1666666666666714</v>
      </c>
      <c r="L82" s="4326"/>
      <c r="M82" s="1035">
        <f t="shared" si="49"/>
        <v>-5.0632911392405049</v>
      </c>
      <c r="N82" s="4325">
        <f t="shared" si="49"/>
        <v>-5.46875</v>
      </c>
      <c r="O82" s="4332"/>
      <c r="P82" s="4325">
        <f t="shared" si="52"/>
        <v>-3.3333333333333286</v>
      </c>
      <c r="Q82" s="4326"/>
    </row>
    <row r="83" spans="1:20">
      <c r="A83" s="51" t="s">
        <v>724</v>
      </c>
      <c r="B83" s="61">
        <f t="shared" si="47"/>
        <v>-0.73260073260073</v>
      </c>
      <c r="C83" s="851">
        <f t="shared" si="47"/>
        <v>-0.81011017498380511</v>
      </c>
      <c r="D83" s="4327">
        <f t="shared" si="47"/>
        <v>-1.6534941763727176</v>
      </c>
      <c r="E83" s="4347"/>
      <c r="F83" s="4327">
        <f t="shared" si="51"/>
        <v>0.5847953216374151</v>
      </c>
      <c r="G83" s="4329"/>
      <c r="H83" s="1035">
        <f t="shared" si="48"/>
        <v>-15.697674418604649</v>
      </c>
      <c r="I83" s="4325">
        <f t="shared" si="48"/>
        <v>-17.96875</v>
      </c>
      <c r="J83" s="4330"/>
      <c r="K83" s="4327">
        <f t="shared" si="45"/>
        <v>-9.0909090909090935</v>
      </c>
      <c r="L83" s="4326"/>
      <c r="M83" s="1035">
        <f t="shared" si="49"/>
        <v>-4.2553191489361666</v>
      </c>
      <c r="N83" s="4325">
        <f t="shared" si="49"/>
        <v>-5.4545454545454533</v>
      </c>
      <c r="O83" s="4332"/>
      <c r="P83" s="4325">
        <f t="shared" si="52"/>
        <v>0</v>
      </c>
      <c r="Q83" s="4326"/>
    </row>
    <row r="84" spans="1:20">
      <c r="A84" s="52" t="s">
        <v>725</v>
      </c>
      <c r="B84" s="62">
        <f t="shared" ref="B84:B89" si="53">SUM(B29/B25)*100-100</f>
        <v>-1.4202632384450453</v>
      </c>
      <c r="C84" s="852">
        <f t="shared" si="47"/>
        <v>-1.2356919875130075</v>
      </c>
      <c r="D84" s="4338">
        <f t="shared" si="47"/>
        <v>-1.6692749087115288</v>
      </c>
      <c r="E84" s="4339"/>
      <c r="F84" s="4338">
        <f t="shared" si="51"/>
        <v>-0.518045242617859</v>
      </c>
      <c r="G84" s="4340"/>
      <c r="H84" s="1036">
        <f t="shared" si="48"/>
        <v>-5.4644808743169335</v>
      </c>
      <c r="I84" s="4341">
        <f t="shared" si="48"/>
        <v>-9.7560975609756042</v>
      </c>
      <c r="J84" s="4342"/>
      <c r="K84" s="4338">
        <f t="shared" si="45"/>
        <v>3.3333333333333428</v>
      </c>
      <c r="L84" s="4343"/>
      <c r="M84" s="1036">
        <f t="shared" si="49"/>
        <v>3.5087719298245759</v>
      </c>
      <c r="N84" s="4341">
        <f t="shared" si="49"/>
        <v>-3.9735099337748352</v>
      </c>
      <c r="O84" s="4344"/>
      <c r="P84" s="4341">
        <f t="shared" si="52"/>
        <v>18.181818181818187</v>
      </c>
      <c r="Q84" s="4343"/>
    </row>
    <row r="85" spans="1:20">
      <c r="A85" s="700" t="s">
        <v>746</v>
      </c>
      <c r="B85" s="772">
        <f t="shared" si="53"/>
        <v>-1.6952298459444393</v>
      </c>
      <c r="C85" s="917">
        <f t="shared" si="47"/>
        <v>-1.281798461841845</v>
      </c>
      <c r="D85" s="4351">
        <f t="shared" ref="D85:D90" si="54">SUM(D30/D26)*100-100</f>
        <v>-1.4762107051826661</v>
      </c>
      <c r="E85" s="4355"/>
      <c r="F85" s="4351">
        <f t="shared" si="51"/>
        <v>-0.96601690529584516</v>
      </c>
      <c r="G85" s="4352"/>
      <c r="H85" s="1037">
        <f t="shared" si="48"/>
        <v>3.4351145038167914</v>
      </c>
      <c r="I85" s="4349">
        <f t="shared" si="48"/>
        <v>18.817204301075279</v>
      </c>
      <c r="J85" s="4353"/>
      <c r="K85" s="4351">
        <f t="shared" si="45"/>
        <v>-34.210526315789465</v>
      </c>
      <c r="L85" s="4350"/>
      <c r="M85" s="1037">
        <f t="shared" si="49"/>
        <v>-1.1574074074074048</v>
      </c>
      <c r="N85" s="4349">
        <f t="shared" si="49"/>
        <v>-1.9607843137254974</v>
      </c>
      <c r="O85" s="4354"/>
      <c r="P85" s="4349">
        <f t="shared" si="52"/>
        <v>2.6666666666666572</v>
      </c>
      <c r="Q85" s="4350"/>
    </row>
    <row r="86" spans="1:20">
      <c r="A86" s="51" t="s">
        <v>747</v>
      </c>
      <c r="B86" s="61">
        <f t="shared" si="53"/>
        <v>-1.7973655053551596</v>
      </c>
      <c r="C86" s="851">
        <f t="shared" ref="C86:C95" si="55">SUM(C31/C27)*100-100</f>
        <v>-1.381975373329837</v>
      </c>
      <c r="D86" s="4327">
        <f t="shared" si="54"/>
        <v>-1.9684210526315695</v>
      </c>
      <c r="E86" s="4347"/>
      <c r="F86" s="4327">
        <f t="shared" ref="F86:F97" si="56">SUM(F31/F27)*100-100</f>
        <v>-0.41608876560333385</v>
      </c>
      <c r="G86" s="4329"/>
      <c r="H86" s="1035">
        <f t="shared" si="48"/>
        <v>-4.7619047619047734</v>
      </c>
      <c r="I86" s="4325">
        <f t="shared" si="48"/>
        <v>5.1282051282051384</v>
      </c>
      <c r="J86" s="4330"/>
      <c r="K86" s="4327">
        <f t="shared" si="45"/>
        <v>-25.333333333333329</v>
      </c>
      <c r="L86" s="4326"/>
      <c r="M86" s="1035">
        <f t="shared" si="49"/>
        <v>3.3333333333333428</v>
      </c>
      <c r="N86" s="4325">
        <f t="shared" si="49"/>
        <v>1.6528925619834638</v>
      </c>
      <c r="O86" s="4332"/>
      <c r="P86" s="4325">
        <f t="shared" si="52"/>
        <v>10.34482758620689</v>
      </c>
      <c r="Q86" s="4326"/>
    </row>
    <row r="87" spans="1:20" ht="12.75" customHeight="1">
      <c r="A87" s="51" t="s">
        <v>748</v>
      </c>
      <c r="B87" s="61">
        <f t="shared" si="53"/>
        <v>-2.0172201722017178</v>
      </c>
      <c r="C87" s="851">
        <f t="shared" si="55"/>
        <v>-1.8098660568441716</v>
      </c>
      <c r="D87" s="4327">
        <f t="shared" si="54"/>
        <v>-1.7553135243734772</v>
      </c>
      <c r="E87" s="4347"/>
      <c r="F87" s="4327">
        <f t="shared" si="56"/>
        <v>-1.8980848153214822</v>
      </c>
      <c r="G87" s="4329"/>
      <c r="H87" s="1035">
        <f t="shared" si="48"/>
        <v>-4.1379310344827616</v>
      </c>
      <c r="I87" s="4325">
        <f t="shared" si="48"/>
        <v>-5.7142857142857224</v>
      </c>
      <c r="J87" s="4330"/>
      <c r="K87" s="4327">
        <f t="shared" ref="K87:K97" si="57">SUM(K32/K28)*100-100</f>
        <v>0</v>
      </c>
      <c r="L87" s="4326"/>
      <c r="M87" s="1035">
        <f t="shared" si="49"/>
        <v>7.407407407407419</v>
      </c>
      <c r="N87" s="4325">
        <f t="shared" si="49"/>
        <v>5.7692307692307736</v>
      </c>
      <c r="O87" s="4332"/>
      <c r="P87" s="4325">
        <f t="shared" si="52"/>
        <v>12.90322580645163</v>
      </c>
      <c r="Q87" s="4326"/>
    </row>
    <row r="88" spans="1:20" ht="12.75" customHeight="1">
      <c r="A88" s="52" t="s">
        <v>749</v>
      </c>
      <c r="B88" s="62">
        <f t="shared" si="53"/>
        <v>-2.5771595354902814</v>
      </c>
      <c r="C88" s="852">
        <f t="shared" si="55"/>
        <v>-2.5220597919136054</v>
      </c>
      <c r="D88" s="4338">
        <f t="shared" si="54"/>
        <v>-3.3103448275862064</v>
      </c>
      <c r="E88" s="4339"/>
      <c r="F88" s="4338">
        <f t="shared" si="56"/>
        <v>-1.2324249262280773</v>
      </c>
      <c r="G88" s="4340"/>
      <c r="H88" s="1036">
        <f t="shared" si="48"/>
        <v>-17.919075144508668</v>
      </c>
      <c r="I88" s="4341">
        <f t="shared" si="48"/>
        <v>-16.21621621621621</v>
      </c>
      <c r="J88" s="4342"/>
      <c r="K88" s="4338">
        <f t="shared" si="57"/>
        <v>-20.967741935483872</v>
      </c>
      <c r="L88" s="4343"/>
      <c r="M88" s="1036">
        <f t="shared" si="49"/>
        <v>1.2711864406779654</v>
      </c>
      <c r="N88" s="4341">
        <f t="shared" si="49"/>
        <v>4.8275862068965552</v>
      </c>
      <c r="O88" s="4344"/>
      <c r="P88" s="4341">
        <f t="shared" si="52"/>
        <v>-4.3956043956043942</v>
      </c>
      <c r="Q88" s="4343"/>
    </row>
    <row r="89" spans="1:20" ht="12.75" customHeight="1">
      <c r="A89" s="700" t="s">
        <v>809</v>
      </c>
      <c r="B89" s="61">
        <f t="shared" si="53"/>
        <v>-2.7314494304235666</v>
      </c>
      <c r="C89" s="851">
        <f t="shared" si="55"/>
        <v>-2.7899853509122323</v>
      </c>
      <c r="D89" s="4327">
        <f t="shared" si="54"/>
        <v>-3.9452409184003443</v>
      </c>
      <c r="E89" s="4347"/>
      <c r="F89" s="4327">
        <f t="shared" si="56"/>
        <v>-0.92318411426580838</v>
      </c>
      <c r="G89" s="4329"/>
      <c r="H89" s="1035">
        <f t="shared" si="48"/>
        <v>-11.808118081180808</v>
      </c>
      <c r="I89" s="4325">
        <f t="shared" ref="I89:I96" si="58">SUM(I34/I30)*100-100</f>
        <v>-27.149321266968329</v>
      </c>
      <c r="J89" s="4330"/>
      <c r="K89" s="4327">
        <f t="shared" si="57"/>
        <v>56</v>
      </c>
      <c r="L89" s="4326"/>
      <c r="M89" s="1035">
        <f t="shared" si="49"/>
        <v>-0.46838407494145429</v>
      </c>
      <c r="N89" s="4325">
        <f t="shared" ref="N89:N102" si="59">SUM(N34/N30)*100-100</f>
        <v>0</v>
      </c>
      <c r="O89" s="4332"/>
      <c r="P89" s="4325">
        <f t="shared" ref="P89:P95" si="60">SUM(P34/P30)*100-100</f>
        <v>-2.5974025974025921</v>
      </c>
      <c r="Q89" s="4326"/>
    </row>
    <row r="90" spans="1:20" ht="12.75" customHeight="1">
      <c r="A90" s="51" t="s">
        <v>817</v>
      </c>
      <c r="B90" s="61">
        <f t="shared" ref="B90:B95" si="61">SUM(B35/B31)*100-100</f>
        <v>-3.2217625673812194</v>
      </c>
      <c r="C90" s="851">
        <f t="shared" si="55"/>
        <v>-3.2011688915454641</v>
      </c>
      <c r="D90" s="4327">
        <f t="shared" si="54"/>
        <v>-4.6923655105766073</v>
      </c>
      <c r="E90" s="4347"/>
      <c r="F90" s="4327">
        <f t="shared" si="56"/>
        <v>-0.78342618384401419</v>
      </c>
      <c r="G90" s="4329"/>
      <c r="H90" s="1035">
        <f t="shared" ref="H90:H95" si="62">SUM(H35/H31)*100-100</f>
        <v>-11.36363636363636</v>
      </c>
      <c r="I90" s="4325">
        <f t="shared" si="58"/>
        <v>-20.121951219512198</v>
      </c>
      <c r="J90" s="4330"/>
      <c r="K90" s="4327">
        <f t="shared" si="57"/>
        <v>14.285714285714278</v>
      </c>
      <c r="L90" s="4326"/>
      <c r="M90" s="1035">
        <f t="shared" ref="M90:M95" si="63">SUM(M35/M31)*100-100</f>
        <v>30.322580645161281</v>
      </c>
      <c r="N90" s="4325">
        <f t="shared" si="59"/>
        <v>39.024390243902417</v>
      </c>
      <c r="O90" s="4332"/>
      <c r="P90" s="4325">
        <f t="shared" si="60"/>
        <v>-3.125</v>
      </c>
      <c r="Q90" s="4326"/>
    </row>
    <row r="91" spans="1:20" ht="12.75" customHeight="1">
      <c r="A91" s="51" t="s">
        <v>797</v>
      </c>
      <c r="B91" s="61">
        <f t="shared" si="61"/>
        <v>-2.9437609841827737</v>
      </c>
      <c r="C91" s="851">
        <f t="shared" si="55"/>
        <v>-2.9944104338567996</v>
      </c>
      <c r="D91" s="4327">
        <f t="shared" ref="D91:D96" si="64">SUM(D36/D32)*100-100</f>
        <v>-4.5850823377462007</v>
      </c>
      <c r="E91" s="4347"/>
      <c r="F91" s="4327">
        <f t="shared" si="56"/>
        <v>-0.41833710998780305</v>
      </c>
      <c r="G91" s="4329"/>
      <c r="H91" s="1035">
        <f t="shared" si="62"/>
        <v>20.863309352517987</v>
      </c>
      <c r="I91" s="4325">
        <f t="shared" si="58"/>
        <v>13.131313131313121</v>
      </c>
      <c r="J91" s="4330"/>
      <c r="K91" s="4327">
        <f t="shared" si="57"/>
        <v>40</v>
      </c>
      <c r="L91" s="4326"/>
      <c r="M91" s="1035">
        <f t="shared" si="63"/>
        <v>-0.68965517241379359</v>
      </c>
      <c r="N91" s="4325">
        <f t="shared" si="59"/>
        <v>10.000000000000014</v>
      </c>
      <c r="O91" s="4332"/>
      <c r="P91" s="4325">
        <f t="shared" si="60"/>
        <v>-34.285714285714292</v>
      </c>
      <c r="Q91" s="4326"/>
    </row>
    <row r="92" spans="1:20" ht="12.75" customHeight="1">
      <c r="A92" s="52" t="s">
        <v>818</v>
      </c>
      <c r="B92" s="62">
        <f t="shared" si="61"/>
        <v>-1.9441611422743534</v>
      </c>
      <c r="C92" s="852">
        <f t="shared" si="55"/>
        <v>-2.094170100655262</v>
      </c>
      <c r="D92" s="4338">
        <f t="shared" si="64"/>
        <v>-3.1274004169867311</v>
      </c>
      <c r="E92" s="4339"/>
      <c r="F92" s="4338">
        <f t="shared" si="56"/>
        <v>-0.43936731107206128</v>
      </c>
      <c r="G92" s="4340"/>
      <c r="H92" s="1036">
        <f t="shared" si="62"/>
        <v>13.380281690140848</v>
      </c>
      <c r="I92" s="4341">
        <f t="shared" si="58"/>
        <v>15.053763440860223</v>
      </c>
      <c r="J92" s="4342"/>
      <c r="K92" s="4338">
        <f t="shared" si="57"/>
        <v>10.204081632653043</v>
      </c>
      <c r="L92" s="4343"/>
      <c r="M92" s="1036">
        <f t="shared" si="63"/>
        <v>-0.83682008368201366</v>
      </c>
      <c r="N92" s="4341">
        <f t="shared" si="59"/>
        <v>-10.526315789473685</v>
      </c>
      <c r="O92" s="4344"/>
      <c r="P92" s="4341">
        <f t="shared" si="60"/>
        <v>16.091954022988503</v>
      </c>
      <c r="Q92" s="4343"/>
    </row>
    <row r="93" spans="1:20" ht="12.75" customHeight="1">
      <c r="A93" s="700" t="s">
        <v>866</v>
      </c>
      <c r="B93" s="61">
        <f t="shared" si="61"/>
        <v>-1.6434810740860684</v>
      </c>
      <c r="C93" s="2338">
        <f t="shared" si="55"/>
        <v>-1.7946434687307402</v>
      </c>
      <c r="D93" s="4333">
        <f t="shared" si="64"/>
        <v>-2.6259679048367275</v>
      </c>
      <c r="E93" s="4334"/>
      <c r="F93" s="4333">
        <f t="shared" si="56"/>
        <v>-0.49226441631505224</v>
      </c>
      <c r="G93" s="4335"/>
      <c r="H93" s="1035">
        <f t="shared" si="62"/>
        <v>-9.2050209205020934</v>
      </c>
      <c r="I93" s="4325">
        <f t="shared" si="58"/>
        <v>5.5900621118012452</v>
      </c>
      <c r="J93" s="4330"/>
      <c r="K93" s="4327">
        <f t="shared" si="57"/>
        <v>-39.743589743589745</v>
      </c>
      <c r="L93" s="4326"/>
      <c r="M93" s="1035">
        <f t="shared" si="63"/>
        <v>-8</v>
      </c>
      <c r="N93" s="4345">
        <f t="shared" si="59"/>
        <v>-9.4285714285714306</v>
      </c>
      <c r="O93" s="4346"/>
      <c r="P93" s="4333">
        <f t="shared" si="60"/>
        <v>-1.3333333333333286</v>
      </c>
      <c r="Q93" s="4348"/>
      <c r="T93" s="20"/>
    </row>
    <row r="94" spans="1:20" ht="12.75" customHeight="1">
      <c r="A94" s="51" t="s">
        <v>873</v>
      </c>
      <c r="B94" s="61">
        <f t="shared" si="61"/>
        <v>-1.3018134715025838</v>
      </c>
      <c r="C94" s="1603">
        <f t="shared" si="55"/>
        <v>-1.5094339622641542</v>
      </c>
      <c r="D94" s="4327">
        <f t="shared" si="64"/>
        <v>-2.005407841369987</v>
      </c>
      <c r="E94" s="4328"/>
      <c r="F94" s="4327">
        <f t="shared" si="56"/>
        <v>-0.73697139849096516</v>
      </c>
      <c r="G94" s="4329"/>
      <c r="H94" s="1035">
        <f t="shared" si="62"/>
        <v>-9.2307692307692264</v>
      </c>
      <c r="I94" s="4325">
        <f t="shared" si="58"/>
        <v>3.0534351145038272</v>
      </c>
      <c r="J94" s="4330"/>
      <c r="K94" s="4327">
        <f t="shared" si="57"/>
        <v>-34.375</v>
      </c>
      <c r="L94" s="4326"/>
      <c r="M94" s="1035">
        <f t="shared" si="63"/>
        <v>-40.099009900990104</v>
      </c>
      <c r="N94" s="4331">
        <f t="shared" si="59"/>
        <v>-44.444444444444443</v>
      </c>
      <c r="O94" s="4332"/>
      <c r="P94" s="4327">
        <f t="shared" si="60"/>
        <v>-16.129032258064512</v>
      </c>
      <c r="Q94" s="4326"/>
    </row>
    <row r="95" spans="1:20" ht="12" customHeight="1">
      <c r="A95" s="51" t="s">
        <v>860</v>
      </c>
      <c r="B95" s="61">
        <f t="shared" si="61"/>
        <v>-1.5650261915540256</v>
      </c>
      <c r="C95" s="1603">
        <f t="shared" si="55"/>
        <v>-1.797228700782</v>
      </c>
      <c r="D95" s="4327">
        <f t="shared" si="64"/>
        <v>-2.0417371686407222</v>
      </c>
      <c r="E95" s="4347"/>
      <c r="F95" s="4327">
        <f t="shared" si="56"/>
        <v>-1.4178190092770819</v>
      </c>
      <c r="G95" s="4329"/>
      <c r="H95" s="1035">
        <f t="shared" si="62"/>
        <v>-24.404761904761912</v>
      </c>
      <c r="I95" s="4325">
        <f t="shared" si="58"/>
        <v>-16.964285714285708</v>
      </c>
      <c r="J95" s="4330"/>
      <c r="K95" s="4327">
        <f t="shared" si="57"/>
        <v>-39.285714285714292</v>
      </c>
      <c r="L95" s="4326"/>
      <c r="M95" s="1035">
        <f t="shared" si="63"/>
        <v>0</v>
      </c>
      <c r="N95" s="4325">
        <f t="shared" si="59"/>
        <v>-4.9586776859504056</v>
      </c>
      <c r="O95" s="4332"/>
      <c r="P95" s="4325">
        <f t="shared" si="60"/>
        <v>26.08695652173914</v>
      </c>
      <c r="Q95" s="4326"/>
      <c r="S95" s="1294"/>
    </row>
    <row r="96" spans="1:20" ht="12" customHeight="1">
      <c r="A96" s="52" t="s">
        <v>874</v>
      </c>
      <c r="B96" s="62">
        <f t="shared" ref="B96:C98" si="65">SUM(B41/B37)*100-100</f>
        <v>-2.0737177403627385</v>
      </c>
      <c r="C96" s="852">
        <f t="shared" si="65"/>
        <v>-2.069964810598222</v>
      </c>
      <c r="D96" s="4338">
        <f t="shared" si="64"/>
        <v>-2.4127775260534605</v>
      </c>
      <c r="E96" s="4339"/>
      <c r="F96" s="4338">
        <f t="shared" si="56"/>
        <v>-1.5357458075904731</v>
      </c>
      <c r="G96" s="4340"/>
      <c r="H96" s="1036">
        <f>SUM(H41/H37)*100-100</f>
        <v>-1.2422360248447291</v>
      </c>
      <c r="I96" s="4341">
        <f t="shared" si="58"/>
        <v>0.93457943925233167</v>
      </c>
      <c r="J96" s="4342"/>
      <c r="K96" s="4338">
        <f t="shared" si="57"/>
        <v>-5.5555555555555571</v>
      </c>
      <c r="L96" s="4343"/>
      <c r="M96" s="1036">
        <f>SUM(M41/M37)*100-100</f>
        <v>33.333333333333314</v>
      </c>
      <c r="N96" s="4341">
        <f t="shared" si="59"/>
        <v>33.088235294117652</v>
      </c>
      <c r="O96" s="4344"/>
      <c r="P96" s="4341">
        <f>SUM(P41/P37)*100-100</f>
        <v>33.663366336633658</v>
      </c>
      <c r="Q96" s="4343"/>
      <c r="S96" s="1294"/>
    </row>
    <row r="97" spans="1:22" ht="11.25" customHeight="1">
      <c r="A97" s="700" t="s">
        <v>912</v>
      </c>
      <c r="B97" s="61">
        <f t="shared" si="65"/>
        <v>-1.6314716137096212</v>
      </c>
      <c r="C97" s="2338">
        <f t="shared" si="65"/>
        <v>-1.8902141312687348</v>
      </c>
      <c r="D97" s="4333">
        <f t="shared" ref="D97:D102" si="66">SUM(D42/D38)*100-100</f>
        <v>-1.2677192578079968</v>
      </c>
      <c r="E97" s="4334"/>
      <c r="F97" s="4333">
        <f t="shared" si="56"/>
        <v>-2.8445229681978788</v>
      </c>
      <c r="G97" s="4335"/>
      <c r="H97" s="1035">
        <f>SUM(H42/H38)*100-100</f>
        <v>5.0691244239631175</v>
      </c>
      <c r="I97" s="4325">
        <f t="shared" ref="I97:I102" si="67">SUM(I42/I38)*100-100</f>
        <v>-0.58823529411765207</v>
      </c>
      <c r="J97" s="4330"/>
      <c r="K97" s="4327">
        <f t="shared" si="57"/>
        <v>25.531914893617014</v>
      </c>
      <c r="L97" s="4326"/>
      <c r="M97" s="1035">
        <f>SUM(M42/M38)*100-100</f>
        <v>-14.322250639386198</v>
      </c>
      <c r="N97" s="4325">
        <f t="shared" si="59"/>
        <v>-13.249211356466873</v>
      </c>
      <c r="O97" s="4330"/>
      <c r="P97" s="4336">
        <f>SUM(P42/P38)*100-100</f>
        <v>-18.918918918918919</v>
      </c>
      <c r="Q97" s="4337"/>
      <c r="R97" s="2497"/>
      <c r="T97" s="217"/>
      <c r="U97" s="217"/>
      <c r="V97" s="217"/>
    </row>
    <row r="98" spans="1:22" ht="12" customHeight="1">
      <c r="A98" s="51" t="s">
        <v>916</v>
      </c>
      <c r="B98" s="61">
        <f t="shared" si="65"/>
        <v>-1.476474834306714</v>
      </c>
      <c r="C98" s="1603">
        <f t="shared" si="65"/>
        <v>-1.7276210379658608</v>
      </c>
      <c r="D98" s="4327">
        <f t="shared" si="66"/>
        <v>-1.9314785008047863</v>
      </c>
      <c r="E98" s="4328"/>
      <c r="F98" s="4327">
        <f t="shared" ref="F98:F102" si="68">SUM(F43/F39)*100-100</f>
        <v>-1.4141771256849864</v>
      </c>
      <c r="G98" s="4329"/>
      <c r="H98" s="1035">
        <f>SUM(H43/H39)*100-100</f>
        <v>2.2598870056497162</v>
      </c>
      <c r="I98" s="4325">
        <f t="shared" si="67"/>
        <v>-2.2222222222222285</v>
      </c>
      <c r="J98" s="4330"/>
      <c r="K98" s="4327">
        <f t="shared" ref="K98:K106" si="69">SUM(K43/K39)*100-100</f>
        <v>16.666666666666671</v>
      </c>
      <c r="L98" s="4326"/>
      <c r="M98" s="1035">
        <f>SUM(M43/M39)*100-100</f>
        <v>0.8264462809917319</v>
      </c>
      <c r="N98" s="4325">
        <f t="shared" si="59"/>
        <v>-1.0526315789473699</v>
      </c>
      <c r="O98" s="4330"/>
      <c r="P98" s="4327">
        <f>SUM(P43/P39)*100-100</f>
        <v>7.6923076923076934</v>
      </c>
      <c r="Q98" s="4330"/>
      <c r="R98" s="2497"/>
      <c r="S98" s="20"/>
    </row>
    <row r="99" spans="1:22" ht="12" customHeight="1">
      <c r="A99" s="51" t="s">
        <v>934</v>
      </c>
      <c r="B99" s="61">
        <f t="shared" ref="B99:B105" si="70">SUM(B44/B40)*100-100</f>
        <v>-1.2679850206950931</v>
      </c>
      <c r="C99" s="1603">
        <f t="shared" ref="C99" si="71">SUM(C44/C40)*100-100</f>
        <v>-1.4040234702430894</v>
      </c>
      <c r="D99" s="4327">
        <f t="shared" si="66"/>
        <v>-1.8194380469829525</v>
      </c>
      <c r="E99" s="4347"/>
      <c r="F99" s="4327">
        <f t="shared" si="68"/>
        <v>-0.76349431818182723</v>
      </c>
      <c r="G99" s="4329"/>
      <c r="H99" s="1035">
        <f t="shared" ref="H99" si="72">SUM(H44/H40)*100-100</f>
        <v>-10.236220472440948</v>
      </c>
      <c r="I99" s="4325">
        <f t="shared" si="67"/>
        <v>-19.354838709677423</v>
      </c>
      <c r="J99" s="4330"/>
      <c r="K99" s="4327">
        <f t="shared" si="69"/>
        <v>14.705882352941174</v>
      </c>
      <c r="L99" s="4326"/>
      <c r="M99" s="1035">
        <f t="shared" ref="M99" si="73">SUM(M44/M40)*100-100</f>
        <v>-29.166666666666657</v>
      </c>
      <c r="N99" s="4331">
        <f t="shared" si="59"/>
        <v>-27.826086956521735</v>
      </c>
      <c r="O99" s="4332"/>
      <c r="P99" s="4327">
        <f t="shared" ref="P99" si="74">SUM(P44/P40)*100-100</f>
        <v>-34.482758620689651</v>
      </c>
      <c r="Q99" s="4330"/>
      <c r="R99" s="2497"/>
      <c r="S99" s="3329"/>
      <c r="T99" s="20"/>
    </row>
    <row r="100" spans="1:22" ht="12" customHeight="1">
      <c r="A100" s="52" t="s">
        <v>935</v>
      </c>
      <c r="B100" s="62">
        <f t="shared" si="70"/>
        <v>-0.41157727031333025</v>
      </c>
      <c r="C100" s="852">
        <f t="shared" ref="C100:C106" si="75">SUM(C45/C41)*100-100</f>
        <v>-0.81730430493905715</v>
      </c>
      <c r="D100" s="4338">
        <f t="shared" si="66"/>
        <v>-1.1723737666860075</v>
      </c>
      <c r="E100" s="4339"/>
      <c r="F100" s="4338">
        <f t="shared" si="68"/>
        <v>-0.2689135891000376</v>
      </c>
      <c r="G100" s="4340"/>
      <c r="H100" s="1036">
        <f t="shared" ref="H100:H106" si="76">SUM(H45/H41)*100-100</f>
        <v>1.8867924528301927</v>
      </c>
      <c r="I100" s="4341">
        <f t="shared" si="67"/>
        <v>-2.7777777777777857</v>
      </c>
      <c r="J100" s="4342"/>
      <c r="K100" s="4338">
        <f t="shared" si="69"/>
        <v>11.764705882352942</v>
      </c>
      <c r="L100" s="4343"/>
      <c r="M100" s="1036">
        <f t="shared" ref="M100:M106" si="77">SUM(M45/M41)*100-100</f>
        <v>-40.506329113924053</v>
      </c>
      <c r="N100" s="4341">
        <f t="shared" si="59"/>
        <v>-36.46408839779005</v>
      </c>
      <c r="O100" s="4344"/>
      <c r="P100" s="4341">
        <f t="shared" ref="P100:P106" si="78">SUM(P45/P41)*100-100</f>
        <v>-45.925925925925924</v>
      </c>
      <c r="Q100" s="4343"/>
      <c r="S100" s="1294"/>
    </row>
    <row r="101" spans="1:22" ht="11.25" customHeight="1">
      <c r="A101" s="700" t="s">
        <v>937</v>
      </c>
      <c r="B101" s="3357">
        <f t="shared" si="70"/>
        <v>0.10700193941015357</v>
      </c>
      <c r="C101" s="3446">
        <f t="shared" si="75"/>
        <v>-0.12085880847433828</v>
      </c>
      <c r="D101" s="4333">
        <f t="shared" si="66"/>
        <v>-1.2723240340842779</v>
      </c>
      <c r="E101" s="4334"/>
      <c r="F101" s="4333">
        <f t="shared" si="68"/>
        <v>1.6730314602654914</v>
      </c>
      <c r="G101" s="4335"/>
      <c r="H101" s="3447">
        <f t="shared" si="76"/>
        <v>33.771929824561397</v>
      </c>
      <c r="I101" s="4325">
        <f t="shared" si="67"/>
        <v>34.31952662721892</v>
      </c>
      <c r="J101" s="4330"/>
      <c r="K101" s="4327">
        <f t="shared" si="69"/>
        <v>32.203389830508485</v>
      </c>
      <c r="L101" s="4326"/>
      <c r="M101" s="1035">
        <f t="shared" si="77"/>
        <v>1.1940298507462614</v>
      </c>
      <c r="N101" s="4325">
        <f t="shared" si="59"/>
        <v>3.2727272727272663</v>
      </c>
      <c r="O101" s="4330"/>
      <c r="P101" s="4336">
        <f t="shared" si="78"/>
        <v>-8.3333333333333428</v>
      </c>
      <c r="Q101" s="4337"/>
      <c r="R101" s="2497"/>
      <c r="T101" s="217"/>
      <c r="U101" s="217"/>
      <c r="V101" s="217"/>
    </row>
    <row r="102" spans="1:22" ht="12" customHeight="1">
      <c r="A102" s="616" t="s">
        <v>962</v>
      </c>
      <c r="B102" s="61">
        <f>SUM(B47/B43)*100-100</f>
        <v>0.26641800985747466</v>
      </c>
      <c r="C102" s="1032">
        <f t="shared" si="75"/>
        <v>-3.5443396895161072E-2</v>
      </c>
      <c r="D102" s="4327">
        <f t="shared" si="66"/>
        <v>-0.25791324736225363</v>
      </c>
      <c r="E102" s="4328"/>
      <c r="F102" s="4327">
        <f t="shared" si="68"/>
        <v>0.30482338174647339</v>
      </c>
      <c r="G102" s="4347"/>
      <c r="H102" s="1035">
        <f t="shared" si="76"/>
        <v>22.099447513812166</v>
      </c>
      <c r="I102" s="4325">
        <f t="shared" si="67"/>
        <v>26.515151515151516</v>
      </c>
      <c r="J102" s="4332"/>
      <c r="K102" s="4327">
        <f t="shared" si="69"/>
        <v>10.204081632653043</v>
      </c>
      <c r="L102" s="4330"/>
      <c r="M102" s="1035">
        <f t="shared" si="77"/>
        <v>14.754098360655732</v>
      </c>
      <c r="N102" s="4325">
        <f t="shared" si="59"/>
        <v>19.148936170212764</v>
      </c>
      <c r="O102" s="4332"/>
      <c r="P102" s="4327">
        <f t="shared" si="78"/>
        <v>0</v>
      </c>
      <c r="Q102" s="4330"/>
      <c r="R102" s="2497"/>
      <c r="S102" s="20"/>
      <c r="T102" s="20"/>
    </row>
    <row r="103" spans="1:22">
      <c r="A103" s="3328" t="s">
        <v>981</v>
      </c>
      <c r="B103" s="61">
        <f t="shared" si="70"/>
        <v>0.44583444237422043</v>
      </c>
      <c r="C103" s="1032">
        <f t="shared" si="75"/>
        <v>0.13460857244066915</v>
      </c>
      <c r="D103" s="4327">
        <f>SUM(D48/D44)*100-100</f>
        <v>0.14074595355384645</v>
      </c>
      <c r="E103" s="4328">
        <f>SUM(E49/E44)*100-100</f>
        <v>0.20278528834400333</v>
      </c>
      <c r="F103" s="4327">
        <f>SUM(F48/F44)*100-100</f>
        <v>0.1252460189658251</v>
      </c>
      <c r="G103" s="4347">
        <f>SUM(G49/G44)*100-100</f>
        <v>-0.30934824985169485</v>
      </c>
      <c r="H103" s="1035">
        <f t="shared" si="76"/>
        <v>38.596491228070192</v>
      </c>
      <c r="I103" s="4325">
        <f>SUM(I48/I44)*100-100</f>
        <v>61.333333333333314</v>
      </c>
      <c r="J103" s="4332">
        <f>SUM(J49/J44)*100-100</f>
        <v>3.3599999999999852</v>
      </c>
      <c r="K103" s="4327">
        <f t="shared" si="69"/>
        <v>-5.1282051282051384</v>
      </c>
      <c r="L103" s="4330">
        <f>SUM(L49/L44)*100-100</f>
        <v>-6.461538461538467</v>
      </c>
      <c r="M103" s="1035">
        <f t="shared" si="77"/>
        <v>15.686274509803937</v>
      </c>
      <c r="N103" s="4325">
        <f>SUM(N48/N44)*100-100</f>
        <v>7.228915662650607</v>
      </c>
      <c r="O103" s="4332">
        <f>SUM(O49/O44)*100-100</f>
        <v>-24.698795180722882</v>
      </c>
      <c r="P103" s="4327">
        <f t="shared" si="78"/>
        <v>52.631578947368439</v>
      </c>
      <c r="Q103" s="4330">
        <f>SUM(Q49/Q44)*100-100</f>
        <v>107.89473684210526</v>
      </c>
      <c r="R103" s="2497"/>
      <c r="S103" s="20"/>
    </row>
    <row r="104" spans="1:22" ht="12" customHeight="1">
      <c r="A104" s="52" t="s">
        <v>1000</v>
      </c>
      <c r="B104" s="62">
        <f t="shared" si="70"/>
        <v>0.41327822956938576</v>
      </c>
      <c r="C104" s="852">
        <f t="shared" si="75"/>
        <v>0.14917951268024865</v>
      </c>
      <c r="D104" s="4338">
        <f>SUM(D49/D45)*100-100</f>
        <v>0.22316185106883779</v>
      </c>
      <c r="E104" s="4339">
        <f>SUM(E52/E45)*100-100</f>
        <v>-100</v>
      </c>
      <c r="F104" s="4338">
        <f>SUM(F49/F45)*100-100</f>
        <v>3.595182455509871E-2</v>
      </c>
      <c r="G104" s="4340">
        <f>SUM(G52/G45)*100-100</f>
        <v>-100</v>
      </c>
      <c r="H104" s="1036">
        <f t="shared" si="76"/>
        <v>8.0246913580246826</v>
      </c>
      <c r="I104" s="4341">
        <f>SUM(I49/I45)*100-100</f>
        <v>13.333333333333329</v>
      </c>
      <c r="J104" s="4342">
        <f>SUM(J52/J45)*100-100</f>
        <v>-100</v>
      </c>
      <c r="K104" s="4338">
        <f t="shared" si="69"/>
        <v>-1.7543859649122879</v>
      </c>
      <c r="L104" s="4343">
        <f>SUM(L52/L45)*100-100</f>
        <v>-100</v>
      </c>
      <c r="M104" s="1036">
        <f t="shared" si="77"/>
        <v>8.5106382978723332</v>
      </c>
      <c r="N104" s="4341">
        <f>SUM(N49/N45)*100-100</f>
        <v>8.6956521739130324</v>
      </c>
      <c r="O104" s="4344">
        <f>SUM(O52/O45)*100-100</f>
        <v>-100</v>
      </c>
      <c r="P104" s="4341">
        <f t="shared" si="78"/>
        <v>8.2191780821917888</v>
      </c>
      <c r="Q104" s="4343">
        <f>SUM(Q52/Q45)*100-100</f>
        <v>-100</v>
      </c>
      <c r="S104" s="1294"/>
    </row>
    <row r="105" spans="1:22" ht="12" customHeight="1">
      <c r="A105" s="616" t="s">
        <v>937</v>
      </c>
      <c r="B105" s="61">
        <f t="shared" si="70"/>
        <v>0.12692898657225271</v>
      </c>
      <c r="C105" s="1032">
        <f t="shared" si="75"/>
        <v>7.1179443376792051E-3</v>
      </c>
      <c r="D105" s="4327">
        <f t="shared" ref="D105" si="79">SUM(D50/D46)*100-100</f>
        <v>0.13005438637976852</v>
      </c>
      <c r="E105" s="4328"/>
      <c r="F105" s="4327">
        <f t="shared" ref="F105" si="80">SUM(F50/F46)*100-100</f>
        <v>-0.17885888034341235</v>
      </c>
      <c r="G105" s="4347"/>
      <c r="H105" s="1035">
        <f t="shared" si="76"/>
        <v>-8.8524590163934391</v>
      </c>
      <c r="I105" s="4325">
        <f t="shared" ref="I105" si="81">SUM(I50/I46)*100-100</f>
        <v>-0.88105726872245782</v>
      </c>
      <c r="J105" s="4332"/>
      <c r="K105" s="4327">
        <f t="shared" si="69"/>
        <v>-32.051282051282044</v>
      </c>
      <c r="L105" s="4330"/>
      <c r="M105" s="1035">
        <f t="shared" si="77"/>
        <v>4.7197640117994126</v>
      </c>
      <c r="N105" s="4325">
        <f t="shared" ref="N105" si="82">SUM(N50/N46)*100-100</f>
        <v>1.0563380281690229</v>
      </c>
      <c r="O105" s="4332"/>
      <c r="P105" s="4327">
        <f t="shared" si="78"/>
        <v>23.636363636363626</v>
      </c>
      <c r="Q105" s="4330"/>
      <c r="R105" s="2497"/>
      <c r="S105" s="20"/>
      <c r="T105" s="20"/>
    </row>
    <row r="106" spans="1:22" s="1832" customFormat="1" ht="15" customHeight="1" thickBot="1">
      <c r="A106" s="3929" t="s">
        <v>1026</v>
      </c>
      <c r="B106" s="3101">
        <f>SUM(B51/B47)*100-100</f>
        <v>-7.3070280324159853E-2</v>
      </c>
      <c r="C106" s="3930">
        <f t="shared" si="75"/>
        <v>-0.19855339668131933</v>
      </c>
      <c r="D106" s="4318">
        <f t="shared" ref="D106" si="83">SUM(D51/D47)*100-100</f>
        <v>-0.18805829807240571</v>
      </c>
      <c r="E106" s="4319"/>
      <c r="F106" s="4318">
        <f t="shared" ref="F106" si="84">SUM(F51/F47)*100-100</f>
        <v>-0.2145155523775486</v>
      </c>
      <c r="G106" s="4320"/>
      <c r="H106" s="3931">
        <f t="shared" si="76"/>
        <v>-9.5022624434389087</v>
      </c>
      <c r="I106" s="4321">
        <f t="shared" ref="I106" si="85">SUM(I51/I47)*100-100</f>
        <v>-16.167664670658695</v>
      </c>
      <c r="J106" s="4322"/>
      <c r="K106" s="4318">
        <f t="shared" si="69"/>
        <v>11.111111111111114</v>
      </c>
      <c r="L106" s="4323"/>
      <c r="M106" s="3931">
        <f t="shared" si="77"/>
        <v>-5</v>
      </c>
      <c r="N106" s="4321">
        <f t="shared" ref="N106" si="86">SUM(N51/N47)*100-100</f>
        <v>-9.8214285714285694</v>
      </c>
      <c r="O106" s="4322"/>
      <c r="P106" s="4318">
        <f t="shared" si="78"/>
        <v>14.285714285714278</v>
      </c>
      <c r="Q106" s="4324"/>
      <c r="R106" s="3932"/>
      <c r="S106" s="2154"/>
    </row>
    <row r="107" spans="1:22" ht="16.5" customHeight="1">
      <c r="A107" s="56" t="s">
        <v>983</v>
      </c>
      <c r="B107" s="50"/>
      <c r="C107" s="23"/>
      <c r="D107" s="23"/>
      <c r="E107" s="23"/>
      <c r="F107" s="23"/>
      <c r="G107" s="23"/>
      <c r="H107" s="23"/>
      <c r="I107" s="20"/>
      <c r="J107" s="20"/>
      <c r="K107" s="20"/>
      <c r="L107" s="20"/>
      <c r="M107" s="20"/>
      <c r="N107" s="20"/>
      <c r="O107" s="20"/>
      <c r="P107" s="23"/>
      <c r="Q107" s="246"/>
      <c r="R107" s="20"/>
      <c r="T107" s="20"/>
    </row>
    <row r="110" spans="1:22">
      <c r="K110" s="20"/>
      <c r="O110" s="20"/>
    </row>
    <row r="111" spans="1:22">
      <c r="E111" s="23"/>
      <c r="L111" s="20"/>
    </row>
    <row r="112" spans="1:22">
      <c r="I112" s="20"/>
    </row>
  </sheetData>
  <mergeCells count="285">
    <mergeCell ref="D105:E105"/>
    <mergeCell ref="F105:G105"/>
    <mergeCell ref="I105:J105"/>
    <mergeCell ref="K105:L105"/>
    <mergeCell ref="N105:O105"/>
    <mergeCell ref="P105:Q105"/>
    <mergeCell ref="D104:E104"/>
    <mergeCell ref="F104:G104"/>
    <mergeCell ref="I104:J104"/>
    <mergeCell ref="K104:L104"/>
    <mergeCell ref="N104:O104"/>
    <mergeCell ref="P104:Q104"/>
    <mergeCell ref="D103:E103"/>
    <mergeCell ref="F103:G103"/>
    <mergeCell ref="I103:J103"/>
    <mergeCell ref="K103:L103"/>
    <mergeCell ref="N103:O103"/>
    <mergeCell ref="P103:Q103"/>
    <mergeCell ref="D100:E100"/>
    <mergeCell ref="F100:G100"/>
    <mergeCell ref="I100:J100"/>
    <mergeCell ref="K100:L100"/>
    <mergeCell ref="N100:O100"/>
    <mergeCell ref="P100:Q100"/>
    <mergeCell ref="D101:E101"/>
    <mergeCell ref="F101:G101"/>
    <mergeCell ref="I101:J101"/>
    <mergeCell ref="K101:L101"/>
    <mergeCell ref="N101:O101"/>
    <mergeCell ref="P101:Q101"/>
    <mergeCell ref="D102:E102"/>
    <mergeCell ref="F102:G102"/>
    <mergeCell ref="I102:J102"/>
    <mergeCell ref="K102:L102"/>
    <mergeCell ref="N102:O102"/>
    <mergeCell ref="P102:Q102"/>
    <mergeCell ref="P98:Q98"/>
    <mergeCell ref="N99:O99"/>
    <mergeCell ref="P99:Q99"/>
    <mergeCell ref="D98:E98"/>
    <mergeCell ref="F98:G98"/>
    <mergeCell ref="I98:J98"/>
    <mergeCell ref="K98:L98"/>
    <mergeCell ref="N98:O98"/>
    <mergeCell ref="F79:G79"/>
    <mergeCell ref="I79:J79"/>
    <mergeCell ref="K79:L79"/>
    <mergeCell ref="N79:O79"/>
    <mergeCell ref="D80:E80"/>
    <mergeCell ref="F80:G80"/>
    <mergeCell ref="I80:J80"/>
    <mergeCell ref="D99:E99"/>
    <mergeCell ref="D89:E89"/>
    <mergeCell ref="F89:G89"/>
    <mergeCell ref="I89:J89"/>
    <mergeCell ref="K89:L89"/>
    <mergeCell ref="D92:E92"/>
    <mergeCell ref="F92:G92"/>
    <mergeCell ref="I92:J92"/>
    <mergeCell ref="N80:O80"/>
    <mergeCell ref="D88:E88"/>
    <mergeCell ref="F88:G88"/>
    <mergeCell ref="I88:J88"/>
    <mergeCell ref="K88:L88"/>
    <mergeCell ref="D86:E86"/>
    <mergeCell ref="F86:G86"/>
    <mergeCell ref="D79:E79"/>
    <mergeCell ref="K80:L80"/>
    <mergeCell ref="D87:E87"/>
    <mergeCell ref="K87:L87"/>
    <mergeCell ref="F83:G83"/>
    <mergeCell ref="I83:J83"/>
    <mergeCell ref="K83:L83"/>
    <mergeCell ref="D85:E85"/>
    <mergeCell ref="F85:G85"/>
    <mergeCell ref="N76:O76"/>
    <mergeCell ref="F87:G87"/>
    <mergeCell ref="I87:J87"/>
    <mergeCell ref="D62:E62"/>
    <mergeCell ref="F62:G62"/>
    <mergeCell ref="I62:J62"/>
    <mergeCell ref="K62:L62"/>
    <mergeCell ref="D66:E66"/>
    <mergeCell ref="D67:E67"/>
    <mergeCell ref="D63:E63"/>
    <mergeCell ref="D65:E65"/>
    <mergeCell ref="K74:L74"/>
    <mergeCell ref="F74:G74"/>
    <mergeCell ref="D71:E71"/>
    <mergeCell ref="D73:E73"/>
    <mergeCell ref="F73:G73"/>
    <mergeCell ref="I73:J73"/>
    <mergeCell ref="K73:L73"/>
    <mergeCell ref="N74:O74"/>
    <mergeCell ref="F75:G75"/>
    <mergeCell ref="D78:E78"/>
    <mergeCell ref="N78:O78"/>
    <mergeCell ref="K78:L78"/>
    <mergeCell ref="D77:E77"/>
    <mergeCell ref="F99:G99"/>
    <mergeCell ref="I99:J99"/>
    <mergeCell ref="K99:L99"/>
    <mergeCell ref="F71:G71"/>
    <mergeCell ref="I71:J71"/>
    <mergeCell ref="K71:L71"/>
    <mergeCell ref="F63:G63"/>
    <mergeCell ref="K63:L63"/>
    <mergeCell ref="I63:J63"/>
    <mergeCell ref="K65:L65"/>
    <mergeCell ref="F65:G65"/>
    <mergeCell ref="F69:G69"/>
    <mergeCell ref="I69:J69"/>
    <mergeCell ref="K69:L69"/>
    <mergeCell ref="F68:G68"/>
    <mergeCell ref="F66:G66"/>
    <mergeCell ref="I67:J67"/>
    <mergeCell ref="K67:L67"/>
    <mergeCell ref="F77:G77"/>
    <mergeCell ref="I77:J77"/>
    <mergeCell ref="K77:L77"/>
    <mergeCell ref="I74:J74"/>
    <mergeCell ref="F78:G78"/>
    <mergeCell ref="I78:J78"/>
    <mergeCell ref="N62:O62"/>
    <mergeCell ref="F61:G61"/>
    <mergeCell ref="P63:Q63"/>
    <mergeCell ref="I66:J66"/>
    <mergeCell ref="I64:J64"/>
    <mergeCell ref="P64:Q64"/>
    <mergeCell ref="P69:Q69"/>
    <mergeCell ref="P71:Q71"/>
    <mergeCell ref="N67:O67"/>
    <mergeCell ref="P67:Q67"/>
    <mergeCell ref="P66:Q66"/>
    <mergeCell ref="N71:O71"/>
    <mergeCell ref="N69:O69"/>
    <mergeCell ref="K66:L66"/>
    <mergeCell ref="F67:G67"/>
    <mergeCell ref="N63:O63"/>
    <mergeCell ref="N66:O66"/>
    <mergeCell ref="N64:O64"/>
    <mergeCell ref="P62:Q62"/>
    <mergeCell ref="P61:Q61"/>
    <mergeCell ref="N61:O61"/>
    <mergeCell ref="P65:Q65"/>
    <mergeCell ref="N65:O65"/>
    <mergeCell ref="P68:Q68"/>
    <mergeCell ref="D76:E76"/>
    <mergeCell ref="F76:G76"/>
    <mergeCell ref="I76:J76"/>
    <mergeCell ref="K76:L76"/>
    <mergeCell ref="K72:L72"/>
    <mergeCell ref="K85:L85"/>
    <mergeCell ref="I68:J68"/>
    <mergeCell ref="K68:L68"/>
    <mergeCell ref="D2:Q2"/>
    <mergeCell ref="D57:Q57"/>
    <mergeCell ref="D60:E60"/>
    <mergeCell ref="F60:G60"/>
    <mergeCell ref="I60:J60"/>
    <mergeCell ref="K60:L60"/>
    <mergeCell ref="N60:O60"/>
    <mergeCell ref="P60:Q60"/>
    <mergeCell ref="A54:O54"/>
    <mergeCell ref="P80:Q80"/>
    <mergeCell ref="P77:Q77"/>
    <mergeCell ref="P78:Q78"/>
    <mergeCell ref="P76:Q76"/>
    <mergeCell ref="N77:O77"/>
    <mergeCell ref="P79:Q79"/>
    <mergeCell ref="N75:O75"/>
    <mergeCell ref="D61:E61"/>
    <mergeCell ref="D70:E70"/>
    <mergeCell ref="F70:G70"/>
    <mergeCell ref="I70:J70"/>
    <mergeCell ref="K70:L70"/>
    <mergeCell ref="D64:E64"/>
    <mergeCell ref="F64:G64"/>
    <mergeCell ref="I65:J65"/>
    <mergeCell ref="K64:L64"/>
    <mergeCell ref="D68:E68"/>
    <mergeCell ref="I61:J61"/>
    <mergeCell ref="K61:L61"/>
    <mergeCell ref="P74:Q74"/>
    <mergeCell ref="D74:E74"/>
    <mergeCell ref="P75:Q75"/>
    <mergeCell ref="I75:J75"/>
    <mergeCell ref="K75:L75"/>
    <mergeCell ref="P73:Q73"/>
    <mergeCell ref="P70:Q70"/>
    <mergeCell ref="N68:O68"/>
    <mergeCell ref="D69:E69"/>
    <mergeCell ref="N73:O73"/>
    <mergeCell ref="N72:O72"/>
    <mergeCell ref="P72:Q72"/>
    <mergeCell ref="D72:E72"/>
    <mergeCell ref="F72:G72"/>
    <mergeCell ref="I72:J72"/>
    <mergeCell ref="D75:E75"/>
    <mergeCell ref="N70:O70"/>
    <mergeCell ref="P85:Q85"/>
    <mergeCell ref="F81:G81"/>
    <mergeCell ref="I81:J81"/>
    <mergeCell ref="K81:L81"/>
    <mergeCell ref="N81:O81"/>
    <mergeCell ref="P81:Q81"/>
    <mergeCell ref="D84:E84"/>
    <mergeCell ref="F84:G84"/>
    <mergeCell ref="I84:J84"/>
    <mergeCell ref="K84:L84"/>
    <mergeCell ref="N84:O84"/>
    <mergeCell ref="P84:Q84"/>
    <mergeCell ref="D82:E82"/>
    <mergeCell ref="F82:G82"/>
    <mergeCell ref="I82:J82"/>
    <mergeCell ref="K82:L82"/>
    <mergeCell ref="N82:O82"/>
    <mergeCell ref="P82:Q82"/>
    <mergeCell ref="D83:E83"/>
    <mergeCell ref="N83:O83"/>
    <mergeCell ref="P83:Q83"/>
    <mergeCell ref="I85:J85"/>
    <mergeCell ref="N85:O85"/>
    <mergeCell ref="D81:E81"/>
    <mergeCell ref="P86:Q86"/>
    <mergeCell ref="P87:Q87"/>
    <mergeCell ref="N87:O87"/>
    <mergeCell ref="N91:O91"/>
    <mergeCell ref="P91:Q91"/>
    <mergeCell ref="I90:J90"/>
    <mergeCell ref="K90:L90"/>
    <mergeCell ref="N90:O90"/>
    <mergeCell ref="P90:Q90"/>
    <mergeCell ref="N89:O89"/>
    <mergeCell ref="P89:Q89"/>
    <mergeCell ref="I91:J91"/>
    <mergeCell ref="K91:L91"/>
    <mergeCell ref="I86:J86"/>
    <mergeCell ref="N86:O86"/>
    <mergeCell ref="K86:L86"/>
    <mergeCell ref="N88:O88"/>
    <mergeCell ref="P88:Q88"/>
    <mergeCell ref="D91:E91"/>
    <mergeCell ref="F91:G91"/>
    <mergeCell ref="K92:L92"/>
    <mergeCell ref="D90:E90"/>
    <mergeCell ref="F90:G90"/>
    <mergeCell ref="D93:E93"/>
    <mergeCell ref="F93:G93"/>
    <mergeCell ref="I93:J93"/>
    <mergeCell ref="K93:L93"/>
    <mergeCell ref="N93:O93"/>
    <mergeCell ref="P96:Q96"/>
    <mergeCell ref="D95:E95"/>
    <mergeCell ref="F95:G95"/>
    <mergeCell ref="I95:J95"/>
    <mergeCell ref="K95:L95"/>
    <mergeCell ref="N95:O95"/>
    <mergeCell ref="P93:Q93"/>
    <mergeCell ref="N92:O92"/>
    <mergeCell ref="P92:Q92"/>
    <mergeCell ref="D106:E106"/>
    <mergeCell ref="F106:G106"/>
    <mergeCell ref="I106:J106"/>
    <mergeCell ref="K106:L106"/>
    <mergeCell ref="N106:O106"/>
    <mergeCell ref="P106:Q106"/>
    <mergeCell ref="P95:Q95"/>
    <mergeCell ref="D94:E94"/>
    <mergeCell ref="F94:G94"/>
    <mergeCell ref="I94:J94"/>
    <mergeCell ref="K94:L94"/>
    <mergeCell ref="N94:O94"/>
    <mergeCell ref="P94:Q94"/>
    <mergeCell ref="D97:E97"/>
    <mergeCell ref="F97:G97"/>
    <mergeCell ref="I97:J97"/>
    <mergeCell ref="K97:L97"/>
    <mergeCell ref="N97:O97"/>
    <mergeCell ref="P97:Q97"/>
    <mergeCell ref="D96:E96"/>
    <mergeCell ref="F96:G96"/>
    <mergeCell ref="I96:J96"/>
    <mergeCell ref="K96:L96"/>
    <mergeCell ref="N96:O96"/>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211" t="s">
        <v>404</v>
      </c>
      <c r="B1" s="222" t="s">
        <v>500</v>
      </c>
      <c r="C1" s="377"/>
      <c r="D1" s="377"/>
      <c r="E1" s="377"/>
      <c r="F1" s="428"/>
      <c r="G1" s="428"/>
      <c r="H1" s="428"/>
      <c r="I1" s="379"/>
      <c r="J1" s="20"/>
      <c r="K1" s="20"/>
      <c r="L1" s="20"/>
      <c r="M1" s="20"/>
      <c r="N1" s="20"/>
    </row>
    <row r="2" spans="1:14" ht="16.5" customHeight="1" thickBot="1">
      <c r="A2" s="431"/>
      <c r="B2" s="22"/>
      <c r="C2" s="23"/>
      <c r="D2" s="23"/>
      <c r="E2" s="23"/>
      <c r="I2" s="24"/>
      <c r="J2" s="20"/>
      <c r="K2" s="20"/>
      <c r="L2" s="20"/>
    </row>
    <row r="3" spans="1:14" ht="18" customHeight="1">
      <c r="B3" s="654"/>
      <c r="C3" s="5110" t="s">
        <v>390</v>
      </c>
      <c r="D3" s="4987"/>
      <c r="E3" s="5111"/>
      <c r="F3" s="655" t="s">
        <v>501</v>
      </c>
      <c r="G3" s="5110" t="s">
        <v>502</v>
      </c>
      <c r="H3" s="5112"/>
      <c r="I3" s="23"/>
    </row>
    <row r="4" spans="1:14" ht="27.75" customHeight="1">
      <c r="B4" s="666" t="s">
        <v>104</v>
      </c>
      <c r="C4" s="665" t="s">
        <v>503</v>
      </c>
      <c r="D4" s="667" t="s">
        <v>504</v>
      </c>
      <c r="E4" s="668" t="s">
        <v>505</v>
      </c>
      <c r="F4" s="669" t="s">
        <v>105</v>
      </c>
      <c r="G4" s="657" t="s">
        <v>506</v>
      </c>
      <c r="H4" s="658" t="s">
        <v>507</v>
      </c>
      <c r="I4" s="244"/>
    </row>
    <row r="5" spans="1:14" ht="12.75" customHeight="1">
      <c r="B5" s="926" t="s">
        <v>514</v>
      </c>
      <c r="C5" s="646">
        <v>446081</v>
      </c>
      <c r="D5" s="646">
        <v>1931624</v>
      </c>
      <c r="E5" s="674">
        <v>4.3302090875872317</v>
      </c>
      <c r="F5" s="646">
        <v>19192</v>
      </c>
      <c r="G5" s="674">
        <f t="shared" ref="G5:G10" si="0">SUM(D5/(F5*365)*100)</f>
        <v>27.574617277747006</v>
      </c>
      <c r="H5" s="690" t="s">
        <v>148</v>
      </c>
      <c r="I5" s="34"/>
    </row>
    <row r="6" spans="1:14" ht="12.75" customHeight="1">
      <c r="B6" s="926" t="s">
        <v>515</v>
      </c>
      <c r="C6" s="646">
        <v>428906</v>
      </c>
      <c r="D6" s="646">
        <v>1847915</v>
      </c>
      <c r="E6" s="674">
        <f t="shared" ref="E6:E24" si="1">SUM(D6/C6)</f>
        <v>4.3084382125687215</v>
      </c>
      <c r="F6" s="646">
        <v>19361</v>
      </c>
      <c r="G6" s="674">
        <f t="shared" si="0"/>
        <v>26.149376694994103</v>
      </c>
      <c r="H6" s="690">
        <f>SUM(G6/G5)*100-100</f>
        <v>-5.1686685925577081</v>
      </c>
      <c r="I6" s="34"/>
    </row>
    <row r="7" spans="1:14" ht="12.75" customHeight="1">
      <c r="B7" s="926" t="s">
        <v>516</v>
      </c>
      <c r="C7" s="646">
        <v>483173</v>
      </c>
      <c r="D7" s="646">
        <v>2003983</v>
      </c>
      <c r="E7" s="674">
        <f t="shared" si="1"/>
        <v>4.1475475657787166</v>
      </c>
      <c r="F7" s="646">
        <v>19314</v>
      </c>
      <c r="G7" s="674">
        <f t="shared" si="0"/>
        <v>28.426863330028183</v>
      </c>
      <c r="H7" s="690">
        <f>SUM(G7/G6)*100-100</f>
        <v>8.709525514120827</v>
      </c>
      <c r="I7" s="34"/>
    </row>
    <row r="8" spans="1:14" ht="12.75" customHeight="1">
      <c r="B8" s="926" t="s">
        <v>517</v>
      </c>
      <c r="C8" s="646">
        <v>475048</v>
      </c>
      <c r="D8" s="646">
        <v>1969918</v>
      </c>
      <c r="E8" s="674">
        <f>SUM(D8/C8)</f>
        <v>4.1467767467708523</v>
      </c>
      <c r="F8" s="646">
        <v>19620</v>
      </c>
      <c r="G8" s="674">
        <f t="shared" si="0"/>
        <v>27.50782679122506</v>
      </c>
      <c r="H8" s="690">
        <f>SUM(G8/G7)*100-100</f>
        <v>-3.2329860953470586</v>
      </c>
      <c r="I8" s="34"/>
    </row>
    <row r="9" spans="1:14" ht="12.75" customHeight="1">
      <c r="B9" s="926" t="s">
        <v>518</v>
      </c>
      <c r="C9" s="646">
        <v>484711</v>
      </c>
      <c r="D9" s="646">
        <v>1958622</v>
      </c>
      <c r="E9" s="674">
        <f t="shared" si="1"/>
        <v>4.0408036953978765</v>
      </c>
      <c r="F9" s="646">
        <v>19297</v>
      </c>
      <c r="G9" s="674">
        <f t="shared" si="0"/>
        <v>27.807885532636554</v>
      </c>
      <c r="H9" s="690">
        <f>SUM(G9/G8)*100-100</f>
        <v>1.0908122393267945</v>
      </c>
      <c r="I9" s="34"/>
    </row>
    <row r="10" spans="1:14" ht="12.75" customHeight="1" thickBot="1">
      <c r="B10" s="985" t="s">
        <v>519</v>
      </c>
      <c r="C10" s="679">
        <v>490083</v>
      </c>
      <c r="D10" s="679">
        <v>1888991</v>
      </c>
      <c r="E10" s="680">
        <f t="shared" si="1"/>
        <v>3.8544307800923518</v>
      </c>
      <c r="F10" s="679">
        <v>18698</v>
      </c>
      <c r="G10" s="680">
        <f t="shared" si="0"/>
        <v>27.678456563371366</v>
      </c>
      <c r="H10" s="691">
        <f>SUM(G10/G9)*100-100</f>
        <v>-0.46543980883869551</v>
      </c>
      <c r="I10" s="34"/>
      <c r="L10" s="887"/>
    </row>
    <row r="11" spans="1:14" ht="12.75" customHeight="1">
      <c r="B11" s="983" t="s">
        <v>425</v>
      </c>
      <c r="C11" s="675">
        <v>180016</v>
      </c>
      <c r="D11" s="675">
        <v>830982</v>
      </c>
      <c r="E11" s="676">
        <f t="shared" si="1"/>
        <v>4.6161563416585194</v>
      </c>
      <c r="F11" s="678"/>
      <c r="G11" s="676" t="e">
        <f>SUM(D11/(F11*90)*100)</f>
        <v>#DIV/0!</v>
      </c>
      <c r="H11" s="688" t="e">
        <f>SUM(G11/49.69)*100-100</f>
        <v>#DIV/0!</v>
      </c>
      <c r="I11" s="34"/>
      <c r="K11" s="670"/>
      <c r="L11" s="887"/>
    </row>
    <row r="12" spans="1:14" ht="12.75" customHeight="1">
      <c r="B12" s="986" t="s">
        <v>575</v>
      </c>
      <c r="C12" s="646">
        <v>79549</v>
      </c>
      <c r="D12" s="646">
        <v>230731</v>
      </c>
      <c r="E12" s="674">
        <f t="shared" si="1"/>
        <v>2.9004890067756981</v>
      </c>
      <c r="F12" s="677">
        <v>18791</v>
      </c>
      <c r="G12" s="674">
        <f>SUM(D12/(F12*90)*100)</f>
        <v>13.643115202904463</v>
      </c>
      <c r="H12" s="690">
        <f>SUM(G12/13.69)*100-100</f>
        <v>-0.3424747779074977</v>
      </c>
      <c r="I12" s="34"/>
      <c r="K12" s="670"/>
      <c r="L12" s="887"/>
    </row>
    <row r="13" spans="1:14" ht="12.75" customHeight="1">
      <c r="B13" s="986" t="s">
        <v>426</v>
      </c>
      <c r="C13" s="646">
        <v>148902</v>
      </c>
      <c r="D13" s="646">
        <v>580429</v>
      </c>
      <c r="E13" s="674">
        <f>SUM(D13/C13)</f>
        <v>3.8980604693019569</v>
      </c>
      <c r="F13" s="677">
        <v>18906</v>
      </c>
      <c r="G13" s="674">
        <f>SUM(D13/(F13*90)*100)</f>
        <v>34.11198091140966</v>
      </c>
      <c r="H13" s="690">
        <f>SUM(G13/35.13)*100-100</f>
        <v>-2.8978624781962594</v>
      </c>
      <c r="I13" s="34"/>
      <c r="L13" s="672"/>
    </row>
    <row r="14" spans="1:14" ht="12.75" customHeight="1">
      <c r="B14" s="987" t="s">
        <v>479</v>
      </c>
      <c r="C14" s="646">
        <v>92034</v>
      </c>
      <c r="D14" s="646">
        <v>266508</v>
      </c>
      <c r="E14" s="674">
        <f t="shared" si="1"/>
        <v>2.8957559162918054</v>
      </c>
      <c r="F14" s="677">
        <v>18906</v>
      </c>
      <c r="G14" s="674">
        <f>SUM(D14/(F14*90)*100)</f>
        <v>15.66275256532318</v>
      </c>
      <c r="H14" s="690">
        <f>SUM(G14/14.03)*100-100</f>
        <v>11.63758065091362</v>
      </c>
      <c r="K14" s="670"/>
      <c r="L14" s="269"/>
    </row>
    <row r="15" spans="1:14" ht="12.75" customHeight="1" thickBot="1">
      <c r="B15" s="985" t="s">
        <v>532</v>
      </c>
      <c r="C15" s="679">
        <f>SUM(C11:C14)</f>
        <v>500501</v>
      </c>
      <c r="D15" s="679">
        <f>SUM(D11:D14)</f>
        <v>1908650</v>
      </c>
      <c r="E15" s="680">
        <f t="shared" si="1"/>
        <v>3.8134788941480635</v>
      </c>
      <c r="F15" s="681">
        <v>18906</v>
      </c>
      <c r="G15" s="680">
        <f>SUM(D15/(F15*365)*100)</f>
        <v>27.65882832006654</v>
      </c>
      <c r="H15" s="691">
        <f t="shared" ref="H15:H24" si="2">SUM(G15/G10)*100-100</f>
        <v>-7.0915237848922175E-2</v>
      </c>
      <c r="K15" s="670"/>
    </row>
    <row r="16" spans="1:14" ht="12.75" customHeight="1">
      <c r="B16" s="988" t="s">
        <v>526</v>
      </c>
      <c r="C16" s="752">
        <v>201536</v>
      </c>
      <c r="D16" s="693">
        <v>955069</v>
      </c>
      <c r="E16" s="753">
        <f t="shared" si="1"/>
        <v>4.7389498650365196</v>
      </c>
      <c r="F16" s="755">
        <v>18927</v>
      </c>
      <c r="G16" s="753">
        <f>SUM(D16/(F16*90)*100)</f>
        <v>56.067405176614237</v>
      </c>
      <c r="H16" s="706" t="e">
        <f t="shared" si="2"/>
        <v>#DIV/0!</v>
      </c>
      <c r="K16" s="670"/>
    </row>
    <row r="17" spans="1:13" ht="12.75" customHeight="1">
      <c r="B17" s="989" t="s">
        <v>484</v>
      </c>
      <c r="C17" s="479">
        <v>79504</v>
      </c>
      <c r="D17" s="646">
        <v>213865</v>
      </c>
      <c r="E17" s="754">
        <f t="shared" si="1"/>
        <v>2.6899904407325419</v>
      </c>
      <c r="F17" s="480">
        <v>18889</v>
      </c>
      <c r="G17" s="754">
        <f>SUM(D17/(F17*90)*100)</f>
        <v>12.580220116352256</v>
      </c>
      <c r="H17" s="690">
        <f t="shared" si="2"/>
        <v>-7.7907066732525152</v>
      </c>
      <c r="K17" s="670"/>
    </row>
    <row r="18" spans="1:13" ht="12.75" customHeight="1">
      <c r="B18" s="989" t="s">
        <v>498</v>
      </c>
      <c r="C18" s="479">
        <v>151274</v>
      </c>
      <c r="D18" s="646">
        <v>542156</v>
      </c>
      <c r="E18" s="754">
        <f t="shared" si="1"/>
        <v>3.583933789018602</v>
      </c>
      <c r="F18" s="480">
        <v>18960</v>
      </c>
      <c r="G18" s="754">
        <f>SUM(D18/(F18*90)*100)</f>
        <v>31.771917487107359</v>
      </c>
      <c r="H18" s="690">
        <f t="shared" si="2"/>
        <v>-6.8599458658808175</v>
      </c>
      <c r="K18" s="670"/>
    </row>
    <row r="19" spans="1:13" ht="12.75" customHeight="1">
      <c r="B19" s="989" t="s">
        <v>428</v>
      </c>
      <c r="C19" s="479">
        <v>94736</v>
      </c>
      <c r="D19" s="646">
        <v>293272</v>
      </c>
      <c r="E19" s="754">
        <f t="shared" si="1"/>
        <v>3.0956764060124979</v>
      </c>
      <c r="F19" s="480">
        <v>18927</v>
      </c>
      <c r="G19" s="754">
        <f>SUM(D19/(F19*90)*100)</f>
        <v>17.216557181686362</v>
      </c>
      <c r="H19" s="690">
        <f t="shared" si="2"/>
        <v>9.9203802772397438</v>
      </c>
      <c r="K19" s="670"/>
    </row>
    <row r="20" spans="1:13" ht="12.75" customHeight="1" thickBot="1">
      <c r="B20" s="990" t="s">
        <v>530</v>
      </c>
      <c r="C20" s="758">
        <f>SUM(C16:C19)</f>
        <v>527050</v>
      </c>
      <c r="D20" s="679">
        <f>SUM(D16:D19)</f>
        <v>2004362</v>
      </c>
      <c r="E20" s="759">
        <f t="shared" si="1"/>
        <v>3.8029826392182904</v>
      </c>
      <c r="F20" s="760">
        <v>18927</v>
      </c>
      <c r="G20" s="759">
        <f>SUM(D20/(F20*365)*100)</f>
        <v>29.013592960987094</v>
      </c>
      <c r="H20" s="691">
        <f>SUM(G20/G15)*100-100</f>
        <v>4.8981273727263073</v>
      </c>
      <c r="K20" s="670"/>
    </row>
    <row r="21" spans="1:13" ht="12.75" customHeight="1">
      <c r="B21" s="988" t="s">
        <v>416</v>
      </c>
      <c r="C21" s="478">
        <v>183298</v>
      </c>
      <c r="D21" s="645">
        <v>877523</v>
      </c>
      <c r="E21" s="692">
        <f t="shared" si="1"/>
        <v>4.7874117557201936</v>
      </c>
      <c r="F21" s="742">
        <v>18934</v>
      </c>
      <c r="G21" s="753">
        <f>SUM(D21/(F21*90)*100)</f>
        <v>51.496015398518836</v>
      </c>
      <c r="H21" s="706">
        <f t="shared" si="2"/>
        <v>-8.1533821008754899</v>
      </c>
      <c r="L21" s="670"/>
    </row>
    <row r="22" spans="1:13" ht="12.75" customHeight="1">
      <c r="B22" s="989" t="s">
        <v>159</v>
      </c>
      <c r="C22" s="479">
        <v>85851</v>
      </c>
      <c r="D22" s="646">
        <v>252192</v>
      </c>
      <c r="E22" s="757">
        <f t="shared" si="1"/>
        <v>2.9375546004123425</v>
      </c>
      <c r="F22" s="717">
        <v>18817</v>
      </c>
      <c r="G22" s="757">
        <f>SUM(D22/(F22*90)*100)</f>
        <v>14.891498821987209</v>
      </c>
      <c r="H22" s="688">
        <f>SUM(G22/G17)*100-100</f>
        <v>18.372323252362349</v>
      </c>
      <c r="L22" s="670"/>
    </row>
    <row r="23" spans="1:13" ht="12.75" customHeight="1">
      <c r="A23" s="857"/>
      <c r="B23" s="991" t="s">
        <v>332</v>
      </c>
      <c r="C23" s="479">
        <v>166556</v>
      </c>
      <c r="D23" s="646">
        <v>570755</v>
      </c>
      <c r="E23" s="754">
        <f t="shared" si="1"/>
        <v>3.4268053987847931</v>
      </c>
      <c r="F23" s="717">
        <v>18892</v>
      </c>
      <c r="G23" s="754">
        <f>SUM(D23/(F23*90)*100)</f>
        <v>33.568294633825019</v>
      </c>
      <c r="H23" s="690">
        <f t="shared" si="2"/>
        <v>5.6539777539287996</v>
      </c>
      <c r="L23" s="670"/>
    </row>
    <row r="24" spans="1:13" ht="12.75" customHeight="1">
      <c r="A24" s="857"/>
      <c r="B24" s="992" t="s">
        <v>551</v>
      </c>
      <c r="C24" s="888">
        <v>98093</v>
      </c>
      <c r="D24" s="889">
        <v>310987</v>
      </c>
      <c r="E24" s="890">
        <f t="shared" si="1"/>
        <v>3.1703281579725364</v>
      </c>
      <c r="F24" s="717">
        <v>19072</v>
      </c>
      <c r="G24" s="684">
        <f>SUM(D24/(F24*90)*100)</f>
        <v>18.117717654735273</v>
      </c>
      <c r="H24" s="690">
        <f t="shared" si="2"/>
        <v>5.2342664305003836</v>
      </c>
      <c r="L24" s="670"/>
      <c r="M24" s="670"/>
    </row>
    <row r="25" spans="1:13" ht="12.75" customHeight="1" thickBot="1">
      <c r="A25" s="857"/>
      <c r="B25" s="993" t="s">
        <v>619</v>
      </c>
      <c r="C25" s="758">
        <f>SUM(C21:C24)</f>
        <v>533798</v>
      </c>
      <c r="D25" s="679">
        <f>SUM(D21:D24)</f>
        <v>2011457</v>
      </c>
      <c r="E25" s="759">
        <f t="shared" ref="E25:E31" si="3">SUM(D25/C25)</f>
        <v>3.7681988317678221</v>
      </c>
      <c r="F25" s="958">
        <v>19072</v>
      </c>
      <c r="G25" s="759">
        <f>SUM(D25/(F25*365)*100)</f>
        <v>28.894930242713983</v>
      </c>
      <c r="H25" s="691">
        <f t="shared" ref="H25:H30" si="4">SUM(G25/G20)*100-100</f>
        <v>-0.40899008417423488</v>
      </c>
      <c r="L25" s="670"/>
    </row>
    <row r="26" spans="1:13" ht="12.75" customHeight="1">
      <c r="A26" s="857"/>
      <c r="B26" s="1009" t="s">
        <v>603</v>
      </c>
      <c r="C26" s="478">
        <v>182640</v>
      </c>
      <c r="D26" s="645">
        <v>855467</v>
      </c>
      <c r="E26" s="753">
        <f t="shared" si="3"/>
        <v>4.6838972842750763</v>
      </c>
      <c r="F26" s="742">
        <v>19004</v>
      </c>
      <c r="G26" s="753">
        <f>SUM(D26/(F26*90)*100)</f>
        <v>50.016780093079817</v>
      </c>
      <c r="H26" s="706">
        <f t="shared" si="4"/>
        <v>-2.8725238137193116</v>
      </c>
      <c r="L26" s="670"/>
    </row>
    <row r="27" spans="1:13" ht="12.75" customHeight="1">
      <c r="A27" s="857"/>
      <c r="B27" s="1273" t="s">
        <v>641</v>
      </c>
      <c r="C27" s="479">
        <v>93040</v>
      </c>
      <c r="D27" s="646">
        <v>252805</v>
      </c>
      <c r="E27" s="754">
        <f t="shared" si="3"/>
        <v>2.717164660361135</v>
      </c>
      <c r="F27" s="717">
        <v>18994</v>
      </c>
      <c r="G27" s="674">
        <f>SUM(D27/(F27*90)*100)</f>
        <v>14.788588209142068</v>
      </c>
      <c r="H27" s="688">
        <f t="shared" si="4"/>
        <v>-0.69106954293408762</v>
      </c>
      <c r="L27" s="670"/>
    </row>
    <row r="28" spans="1:13" ht="12.75" customHeight="1">
      <c r="A28" s="857"/>
      <c r="B28" s="1273" t="s">
        <v>654</v>
      </c>
      <c r="C28" s="479">
        <v>174024</v>
      </c>
      <c r="D28" s="646">
        <v>596611</v>
      </c>
      <c r="E28" s="754">
        <f t="shared" si="3"/>
        <v>3.4283259780260193</v>
      </c>
      <c r="F28" s="717">
        <v>19018</v>
      </c>
      <c r="G28" s="674">
        <f>SUM(D28/(F28*90)*100)</f>
        <v>34.856510206704762</v>
      </c>
      <c r="H28" s="688">
        <f t="shared" si="4"/>
        <v>3.8375961213760235</v>
      </c>
      <c r="L28" s="670"/>
      <c r="M28" s="670"/>
    </row>
    <row r="29" spans="1:13" ht="12.75" customHeight="1">
      <c r="A29" s="857"/>
      <c r="B29" s="1273" t="s">
        <v>655</v>
      </c>
      <c r="C29" s="479">
        <v>95855</v>
      </c>
      <c r="D29" s="646">
        <v>293704</v>
      </c>
      <c r="E29" s="754">
        <f t="shared" si="3"/>
        <v>3.0640446507746075</v>
      </c>
      <c r="F29" s="717">
        <v>19036</v>
      </c>
      <c r="G29" s="674">
        <f>SUM(D29/(F29*90)*100)</f>
        <v>17.143190679647919</v>
      </c>
      <c r="H29" s="688">
        <f t="shared" si="4"/>
        <v>-5.3788616958198929</v>
      </c>
      <c r="L29" s="670"/>
      <c r="M29" s="670"/>
    </row>
    <row r="30" spans="1:13" ht="12.75" customHeight="1" thickBot="1">
      <c r="A30" s="857"/>
      <c r="B30" s="837" t="s">
        <v>699</v>
      </c>
      <c r="C30" s="1714">
        <f>SUM(C26:C29)</f>
        <v>545559</v>
      </c>
      <c r="D30" s="719">
        <f>SUM(D26:D29)</f>
        <v>1998587</v>
      </c>
      <c r="E30" s="1715">
        <f t="shared" si="3"/>
        <v>3.6633746304249404</v>
      </c>
      <c r="F30" s="1716">
        <v>19036</v>
      </c>
      <c r="G30" s="720">
        <f>SUM(D30/(F30*365)*100)</f>
        <v>28.764345565863671</v>
      </c>
      <c r="H30" s="1717">
        <f t="shared" si="4"/>
        <v>-0.45192937222348917</v>
      </c>
      <c r="L30" s="670"/>
      <c r="M30" s="670"/>
    </row>
    <row r="31" spans="1:13" ht="12.75" customHeight="1">
      <c r="B31" s="1719" t="s">
        <v>705</v>
      </c>
      <c r="C31" s="645">
        <v>192296</v>
      </c>
      <c r="D31" s="645">
        <v>879526</v>
      </c>
      <c r="E31" s="692">
        <f t="shared" si="3"/>
        <v>4.5738132878479014</v>
      </c>
      <c r="F31" s="742"/>
      <c r="G31" s="692"/>
      <c r="H31" s="706"/>
      <c r="K31" s="670"/>
    </row>
    <row r="32" spans="1:13" ht="12.75" customHeight="1">
      <c r="B32" s="1005" t="s">
        <v>723</v>
      </c>
      <c r="C32" s="646">
        <v>94873</v>
      </c>
      <c r="D32" s="646">
        <v>270219</v>
      </c>
      <c r="E32" s="674">
        <f>SUM(D32/C32)</f>
        <v>2.8482181442560055</v>
      </c>
      <c r="F32" s="717"/>
      <c r="G32" s="674"/>
      <c r="H32" s="690"/>
      <c r="K32" s="670"/>
    </row>
    <row r="33" spans="2:22" ht="12.75" customHeight="1">
      <c r="B33" s="1751" t="s">
        <v>724</v>
      </c>
      <c r="C33" s="687">
        <v>174759</v>
      </c>
      <c r="D33" s="687">
        <v>567118</v>
      </c>
      <c r="E33" s="674">
        <f>SUM(D33/C33)</f>
        <v>3.2451433116463244</v>
      </c>
      <c r="F33" s="1134"/>
      <c r="G33" s="543"/>
      <c r="H33" s="686"/>
      <c r="K33" s="670"/>
    </row>
    <row r="34" spans="2:22" ht="12.75" customHeight="1">
      <c r="B34" s="1304" t="s">
        <v>725</v>
      </c>
      <c r="C34" s="685">
        <v>107048</v>
      </c>
      <c r="D34" s="685">
        <v>306020</v>
      </c>
      <c r="E34" s="543">
        <f>SUM(D34/C34)</f>
        <v>2.8587175846349302</v>
      </c>
      <c r="F34" s="1134"/>
      <c r="G34" s="543"/>
      <c r="H34" s="686"/>
      <c r="K34" s="1793"/>
      <c r="L34" s="1793"/>
    </row>
    <row r="35" spans="2:22" ht="12.75" customHeight="1" thickBot="1">
      <c r="B35" s="993" t="s">
        <v>753</v>
      </c>
      <c r="C35" s="758">
        <f>SUM(C31:C34)</f>
        <v>568976</v>
      </c>
      <c r="D35" s="679">
        <f>SUM(D31:D34)</f>
        <v>2022883</v>
      </c>
      <c r="E35" s="759">
        <f>SUM(D35/C35)</f>
        <v>3.5553046174179577</v>
      </c>
      <c r="F35" s="958"/>
      <c r="G35" s="680"/>
      <c r="H35" s="1795"/>
      <c r="K35" s="670"/>
    </row>
    <row r="36" spans="2:22" ht="6" customHeight="1" thickBot="1">
      <c r="B36" s="1749"/>
      <c r="C36" s="1750"/>
      <c r="D36" s="1750"/>
      <c r="E36" s="724"/>
      <c r="F36" s="1794"/>
      <c r="G36" s="1754"/>
      <c r="H36" s="650"/>
      <c r="K36" s="670"/>
    </row>
    <row r="37" spans="2:22" ht="5.25" customHeight="1">
      <c r="B37" s="714"/>
      <c r="C37" s="662"/>
      <c r="D37" s="662"/>
      <c r="E37" s="651"/>
      <c r="F37" s="715"/>
      <c r="G37" s="651"/>
      <c r="H37" s="651"/>
      <c r="K37" s="670"/>
    </row>
    <row r="38" spans="2:22" ht="12.75" customHeight="1">
      <c r="B38" s="56" t="s">
        <v>509</v>
      </c>
      <c r="E38" s="56" t="s">
        <v>743</v>
      </c>
      <c r="K38" s="670"/>
    </row>
    <row r="39" spans="2:22" ht="10.5" customHeight="1">
      <c r="B39" s="56"/>
      <c r="E39" s="56"/>
      <c r="K39" s="670"/>
    </row>
    <row r="40" spans="2:22" ht="12.75" customHeight="1">
      <c r="B40" s="56"/>
      <c r="E40" s="56"/>
      <c r="K40" s="670"/>
      <c r="Q40" s="558" t="s">
        <v>639</v>
      </c>
      <c r="R40" s="558" t="s">
        <v>640</v>
      </c>
    </row>
    <row r="41" spans="2:22" ht="12.75" customHeight="1" thickBot="1">
      <c r="B41" s="56"/>
      <c r="E41" s="56"/>
      <c r="K41" s="670"/>
      <c r="Q41" s="558"/>
      <c r="R41" s="558"/>
    </row>
    <row r="42" spans="2:22" ht="12.75" customHeight="1">
      <c r="B42" s="56"/>
      <c r="E42" s="56"/>
      <c r="K42" s="670"/>
      <c r="P42" s="988" t="s">
        <v>416</v>
      </c>
      <c r="Q42" s="478">
        <v>183298</v>
      </c>
      <c r="R42" s="645">
        <v>877523</v>
      </c>
      <c r="S42" s="651"/>
      <c r="T42" s="715"/>
      <c r="U42" s="651"/>
      <c r="V42" s="651"/>
    </row>
    <row r="43" spans="2:22" ht="12.75" customHeight="1">
      <c r="B43" s="56"/>
      <c r="E43" s="56"/>
      <c r="K43" s="670"/>
      <c r="P43" s="989" t="s">
        <v>159</v>
      </c>
      <c r="Q43" s="479">
        <v>85851</v>
      </c>
      <c r="R43" s="646">
        <v>252192</v>
      </c>
      <c r="S43" s="651"/>
      <c r="T43" s="715"/>
      <c r="U43" s="651"/>
      <c r="V43" s="651"/>
    </row>
    <row r="44" spans="2:22" ht="12.75" customHeight="1">
      <c r="B44" s="56"/>
      <c r="E44" s="56"/>
      <c r="K44" s="670"/>
      <c r="P44" s="991" t="s">
        <v>332</v>
      </c>
      <c r="Q44" s="479">
        <v>166556</v>
      </c>
      <c r="R44" s="646">
        <v>570755</v>
      </c>
      <c r="S44" s="651"/>
      <c r="T44" s="715"/>
      <c r="U44" s="651"/>
      <c r="V44" s="651"/>
    </row>
    <row r="45" spans="2:22" ht="12.75" customHeight="1" thickBot="1">
      <c r="B45" s="56"/>
      <c r="E45" s="56"/>
      <c r="K45" s="670"/>
      <c r="P45" s="992" t="s">
        <v>551</v>
      </c>
      <c r="Q45" s="888">
        <v>98093</v>
      </c>
      <c r="R45" s="889">
        <v>310987</v>
      </c>
      <c r="S45" s="651"/>
      <c r="T45" s="715"/>
      <c r="U45" s="651"/>
      <c r="V45" s="651"/>
    </row>
    <row r="46" spans="2:22" ht="12.75" customHeight="1">
      <c r="B46" s="56"/>
      <c r="E46" s="56"/>
      <c r="K46" s="670"/>
      <c r="P46" s="1009" t="s">
        <v>603</v>
      </c>
      <c r="Q46" s="478">
        <v>182640</v>
      </c>
      <c r="R46" s="645">
        <v>855467</v>
      </c>
      <c r="S46" s="651"/>
      <c r="T46" s="1010"/>
      <c r="U46" s="651"/>
      <c r="V46" s="751"/>
    </row>
    <row r="47" spans="2:22" ht="12.75" customHeight="1">
      <c r="B47" s="56"/>
      <c r="E47" s="56"/>
      <c r="K47" s="670"/>
      <c r="P47" s="1273" t="s">
        <v>641</v>
      </c>
      <c r="Q47" s="479">
        <v>93040</v>
      </c>
      <c r="R47" s="646">
        <v>252805</v>
      </c>
      <c r="V47" s="651"/>
    </row>
    <row r="48" spans="2:22" ht="12.75" customHeight="1">
      <c r="B48" s="56"/>
      <c r="E48" s="56"/>
      <c r="K48" s="670"/>
      <c r="P48" s="1273" t="s">
        <v>654</v>
      </c>
      <c r="Q48" s="479">
        <v>174024</v>
      </c>
      <c r="R48" s="646">
        <v>596611</v>
      </c>
      <c r="V48" s="20"/>
    </row>
    <row r="49" spans="2:22" ht="12.75" customHeight="1" thickBot="1">
      <c r="B49" s="56"/>
      <c r="E49" s="56"/>
      <c r="K49" s="670"/>
      <c r="P49" s="1273" t="s">
        <v>655</v>
      </c>
      <c r="Q49" s="479">
        <v>95855</v>
      </c>
      <c r="R49" s="646">
        <v>293704</v>
      </c>
      <c r="V49" s="20"/>
    </row>
    <row r="50" spans="2:22" ht="12.75" customHeight="1">
      <c r="B50" s="56"/>
      <c r="E50" s="56"/>
      <c r="K50" s="670"/>
      <c r="P50" s="1719" t="s">
        <v>705</v>
      </c>
      <c r="Q50" s="645">
        <v>192296</v>
      </c>
      <c r="R50" s="645">
        <v>879526</v>
      </c>
    </row>
    <row r="51" spans="2:22" ht="12.75" customHeight="1">
      <c r="B51" s="56"/>
      <c r="E51" s="56"/>
      <c r="K51" s="670"/>
      <c r="P51" s="1005" t="s">
        <v>723</v>
      </c>
      <c r="Q51" s="646">
        <v>94873</v>
      </c>
      <c r="R51" s="646">
        <v>270219</v>
      </c>
    </row>
    <row r="52" spans="2:22" ht="12.75" customHeight="1">
      <c r="B52" s="56"/>
      <c r="E52" s="56"/>
      <c r="K52" s="670"/>
      <c r="P52" s="1751" t="s">
        <v>724</v>
      </c>
      <c r="Q52" s="687">
        <v>174759</v>
      </c>
      <c r="R52" s="687">
        <v>567118</v>
      </c>
    </row>
    <row r="53" spans="2:22" ht="12.75" customHeight="1">
      <c r="B53" s="56"/>
      <c r="E53" s="56"/>
      <c r="K53" s="670"/>
      <c r="P53" s="1304" t="s">
        <v>725</v>
      </c>
      <c r="Q53" s="685">
        <v>107048</v>
      </c>
      <c r="R53" s="685">
        <v>306020</v>
      </c>
    </row>
    <row r="54" spans="2:22" ht="12.75" customHeight="1">
      <c r="B54" s="56"/>
      <c r="E54" s="56"/>
      <c r="K54" s="670"/>
    </row>
    <row r="55" spans="2:22" ht="12.75" customHeight="1">
      <c r="B55" s="56"/>
      <c r="E55" s="56"/>
      <c r="K55" s="670"/>
    </row>
    <row r="56" spans="2:22" ht="12.75" customHeight="1">
      <c r="B56" s="56"/>
      <c r="E56" s="56"/>
      <c r="K56" s="670"/>
    </row>
    <row r="57" spans="2:22" ht="12.75" customHeight="1">
      <c r="B57" s="56"/>
      <c r="E57" s="56"/>
      <c r="K57" s="670"/>
    </row>
    <row r="58" spans="2:22" ht="12.75" customHeight="1">
      <c r="B58" s="56"/>
      <c r="E58" s="56"/>
      <c r="K58" s="670"/>
    </row>
    <row r="59" spans="2:22" ht="12.75" customHeight="1">
      <c r="B59" s="56"/>
      <c r="E59" s="56"/>
      <c r="K59" s="670"/>
    </row>
    <row r="60" spans="2:22" ht="12.75" customHeight="1">
      <c r="B60" s="56"/>
      <c r="E60" s="56"/>
      <c r="K60" s="670"/>
    </row>
    <row r="61" spans="2:22" ht="12.75" customHeight="1">
      <c r="B61" s="56"/>
      <c r="E61" s="56"/>
      <c r="K61" s="670"/>
    </row>
    <row r="62" spans="2:22" ht="12.75" customHeight="1">
      <c r="B62" s="56"/>
      <c r="E62" s="56"/>
      <c r="K62" s="670"/>
    </row>
    <row r="63" spans="2:22" ht="12.75" customHeight="1">
      <c r="B63" s="56"/>
      <c r="E63" s="56"/>
      <c r="K63" s="670"/>
    </row>
    <row r="64" spans="2:22" ht="12.75" customHeight="1">
      <c r="B64" s="56"/>
      <c r="E64" s="56"/>
      <c r="K64" s="670"/>
    </row>
    <row r="65" spans="1:12" ht="24" customHeight="1">
      <c r="A65" s="211" t="s">
        <v>1</v>
      </c>
      <c r="B65" s="222" t="s">
        <v>510</v>
      </c>
      <c r="C65" s="377"/>
      <c r="D65" s="377"/>
      <c r="E65" s="377"/>
      <c r="F65" s="428"/>
      <c r="G65" s="428"/>
      <c r="H65" s="428"/>
      <c r="I65" s="379"/>
      <c r="J65" s="20"/>
      <c r="K65" s="20"/>
    </row>
    <row r="66" spans="1:12" ht="6" customHeight="1" thickBot="1">
      <c r="A66" s="431"/>
    </row>
    <row r="67" spans="1:12" ht="17.45" customHeight="1">
      <c r="A67" s="660" t="s">
        <v>99</v>
      </c>
      <c r="B67" s="5105" t="s">
        <v>511</v>
      </c>
      <c r="C67" s="5106"/>
      <c r="D67" s="5106"/>
      <c r="E67" s="5106"/>
      <c r="F67" s="5106"/>
      <c r="G67" s="5106"/>
      <c r="H67" s="5107"/>
      <c r="I67" s="23"/>
      <c r="J67" s="20"/>
      <c r="K67" s="20"/>
    </row>
    <row r="68" spans="1:12" ht="15.75" customHeight="1">
      <c r="B68" s="5113" t="s">
        <v>104</v>
      </c>
      <c r="C68" s="5108" t="s">
        <v>630</v>
      </c>
      <c r="D68" s="5103"/>
      <c r="E68" s="5109"/>
      <c r="F68" s="5102" t="s">
        <v>629</v>
      </c>
      <c r="G68" s="5103"/>
      <c r="H68" s="5104"/>
    </row>
    <row r="69" spans="1:12" ht="20.25" customHeight="1">
      <c r="B69" s="5114"/>
      <c r="C69" s="661" t="s">
        <v>512</v>
      </c>
      <c r="D69" s="682" t="s">
        <v>496</v>
      </c>
      <c r="E69" s="656" t="s">
        <v>497</v>
      </c>
      <c r="F69" s="661" t="s">
        <v>512</v>
      </c>
      <c r="G69" s="682" t="s">
        <v>496</v>
      </c>
      <c r="H69" s="683" t="s">
        <v>513</v>
      </c>
      <c r="L69" s="20"/>
    </row>
    <row r="70" spans="1:12" s="20" customFormat="1" ht="12.75" customHeight="1" thickBot="1">
      <c r="B70" s="994" t="s">
        <v>519</v>
      </c>
      <c r="C70" s="679">
        <v>593912</v>
      </c>
      <c r="D70" s="680">
        <f t="shared" ref="D70:D95" si="5">SUM(C70/D10)*100</f>
        <v>31.44070035272799</v>
      </c>
      <c r="E70" s="945" t="s">
        <v>631</v>
      </c>
      <c r="F70" s="679">
        <v>1295079</v>
      </c>
      <c r="G70" s="680">
        <f t="shared" ref="G70:G95" si="6">SUM(F70/D10)*100</f>
        <v>68.559299647272013</v>
      </c>
      <c r="H70" s="691">
        <v>-0.61644739669345938</v>
      </c>
      <c r="L70" s="662"/>
    </row>
    <row r="71" spans="1:12" s="20" customFormat="1" ht="12.75" customHeight="1">
      <c r="B71" s="995" t="s">
        <v>425</v>
      </c>
      <c r="C71" s="662">
        <v>430908</v>
      </c>
      <c r="D71" s="543">
        <f t="shared" si="5"/>
        <v>51.855274843498414</v>
      </c>
      <c r="E71" s="543">
        <v>9.5393281848178191</v>
      </c>
      <c r="F71" s="685">
        <v>400074</v>
      </c>
      <c r="G71" s="651">
        <f t="shared" si="6"/>
        <v>48.144725156501586</v>
      </c>
      <c r="H71" s="686">
        <v>-9.6280300069799551</v>
      </c>
      <c r="L71" s="662"/>
    </row>
    <row r="72" spans="1:12" s="20" customFormat="1" ht="12.75" customHeight="1">
      <c r="B72" s="987" t="s">
        <v>575</v>
      </c>
      <c r="C72" s="646">
        <v>81649</v>
      </c>
      <c r="D72" s="674">
        <f t="shared" si="5"/>
        <v>35.387095795536794</v>
      </c>
      <c r="E72" s="674">
        <v>6.2750559691778989</v>
      </c>
      <c r="F72" s="646">
        <v>149082</v>
      </c>
      <c r="G72" s="674">
        <f t="shared" si="6"/>
        <v>64.612904204463206</v>
      </c>
      <c r="H72" s="690">
        <v>0.36961483306738785</v>
      </c>
      <c r="L72" s="662"/>
    </row>
    <row r="73" spans="1:12" s="20" customFormat="1" ht="12.75" customHeight="1">
      <c r="B73" s="987" t="s">
        <v>426</v>
      </c>
      <c r="C73" s="646">
        <v>64191</v>
      </c>
      <c r="D73" s="674">
        <f t="shared" si="5"/>
        <v>11.059233773639843</v>
      </c>
      <c r="E73" s="674">
        <v>-0.14001026741961198</v>
      </c>
      <c r="F73" s="646">
        <v>516238</v>
      </c>
      <c r="G73" s="674">
        <f t="shared" si="6"/>
        <v>88.940766226360154</v>
      </c>
      <c r="H73" s="690">
        <v>-2.0497456554613507</v>
      </c>
      <c r="L73" s="662"/>
    </row>
    <row r="74" spans="1:12" s="20" customFormat="1" ht="12.75" customHeight="1">
      <c r="B74" s="987" t="s">
        <v>479</v>
      </c>
      <c r="C74" s="646">
        <v>76949</v>
      </c>
      <c r="D74" s="674">
        <f t="shared" si="5"/>
        <v>28.87305446740811</v>
      </c>
      <c r="E74" s="674">
        <v>29.497988926473795</v>
      </c>
      <c r="F74" s="646">
        <v>189559</v>
      </c>
      <c r="G74" s="674">
        <f t="shared" si="6"/>
        <v>71.12694553259189</v>
      </c>
      <c r="H74" s="690">
        <v>7.2117777476132403</v>
      </c>
      <c r="L74" s="662"/>
    </row>
    <row r="75" spans="1:12" s="20" customFormat="1" ht="12.75" customHeight="1" thickBot="1">
      <c r="B75" s="985" t="s">
        <v>532</v>
      </c>
      <c r="C75" s="679">
        <v>653697</v>
      </c>
      <c r="D75" s="680">
        <f t="shared" si="5"/>
        <v>34.249181358551859</v>
      </c>
      <c r="E75" s="680">
        <f t="shared" ref="E75:E82" si="7">SUM(C75/C70)*100-100</f>
        <v>10.066306119425093</v>
      </c>
      <c r="F75" s="679">
        <v>1254953</v>
      </c>
      <c r="G75" s="680">
        <f t="shared" si="6"/>
        <v>65.750818641448134</v>
      </c>
      <c r="H75" s="691">
        <f t="shared" ref="H75:H82" si="8">SUM(F75/F70)*100-100</f>
        <v>-3.0983438075978427</v>
      </c>
      <c r="L75" s="662"/>
    </row>
    <row r="76" spans="1:12" s="20" customFormat="1" ht="12.75" customHeight="1">
      <c r="B76" s="996" t="s">
        <v>526</v>
      </c>
      <c r="C76" s="478">
        <v>548670</v>
      </c>
      <c r="D76" s="692">
        <f t="shared" si="5"/>
        <v>57.448205312914567</v>
      </c>
      <c r="E76" s="753">
        <f t="shared" si="7"/>
        <v>27.328803364059141</v>
      </c>
      <c r="F76" s="645">
        <v>406399</v>
      </c>
      <c r="G76" s="753">
        <f t="shared" si="6"/>
        <v>42.55179468708544</v>
      </c>
      <c r="H76" s="706">
        <f t="shared" si="8"/>
        <v>1.5809575228582702</v>
      </c>
      <c r="L76" s="662"/>
    </row>
    <row r="77" spans="1:12" s="20" customFormat="1" ht="12.75" customHeight="1">
      <c r="B77" s="997" t="s">
        <v>484</v>
      </c>
      <c r="C77" s="479">
        <v>73375</v>
      </c>
      <c r="D77" s="674">
        <f t="shared" si="5"/>
        <v>34.309026722465106</v>
      </c>
      <c r="E77" s="757">
        <f t="shared" si="7"/>
        <v>-10.133620742446325</v>
      </c>
      <c r="F77" s="646">
        <v>140490</v>
      </c>
      <c r="G77" s="757">
        <f t="shared" si="6"/>
        <v>65.690973277534894</v>
      </c>
      <c r="H77" s="688">
        <f t="shared" si="8"/>
        <v>-5.7632712198655724</v>
      </c>
      <c r="L77" s="662"/>
    </row>
    <row r="78" spans="1:12" s="20" customFormat="1" ht="12.75" customHeight="1">
      <c r="B78" s="998" t="s">
        <v>498</v>
      </c>
      <c r="C78" s="756">
        <v>68688</v>
      </c>
      <c r="D78" s="674">
        <f t="shared" si="5"/>
        <v>12.669416182796095</v>
      </c>
      <c r="E78" s="757">
        <f t="shared" si="7"/>
        <v>7.0056549983642498</v>
      </c>
      <c r="F78" s="716">
        <v>473468</v>
      </c>
      <c r="G78" s="757">
        <f t="shared" si="6"/>
        <v>87.330583817203902</v>
      </c>
      <c r="H78" s="688">
        <f t="shared" si="8"/>
        <v>-8.284938342392465</v>
      </c>
      <c r="L78" s="662"/>
    </row>
    <row r="79" spans="1:12" s="20" customFormat="1" ht="12.75" customHeight="1">
      <c r="B79" s="998" t="s">
        <v>428</v>
      </c>
      <c r="C79" s="756">
        <v>105098</v>
      </c>
      <c r="D79" s="674">
        <f t="shared" si="5"/>
        <v>35.836356692763033</v>
      </c>
      <c r="E79" s="757">
        <f t="shared" si="7"/>
        <v>36.581372077609842</v>
      </c>
      <c r="F79" s="716">
        <v>188174</v>
      </c>
      <c r="G79" s="757">
        <f t="shared" si="6"/>
        <v>64.163643307236967</v>
      </c>
      <c r="H79" s="688">
        <f t="shared" si="8"/>
        <v>-0.73064322981235819</v>
      </c>
      <c r="L79" s="662"/>
    </row>
    <row r="80" spans="1:12" s="20" customFormat="1" ht="12.75" customHeight="1" thickBot="1">
      <c r="B80" s="999" t="s">
        <v>530</v>
      </c>
      <c r="C80" s="758">
        <f>SUM(C76:C79)</f>
        <v>795831</v>
      </c>
      <c r="D80" s="680">
        <f t="shared" si="5"/>
        <v>39.704953496424302</v>
      </c>
      <c r="E80" s="759">
        <f t="shared" si="7"/>
        <v>21.743101161547315</v>
      </c>
      <c r="F80" s="679">
        <f>SUM(F76:F79)</f>
        <v>1208531</v>
      </c>
      <c r="G80" s="759">
        <f t="shared" si="6"/>
        <v>60.295046503575698</v>
      </c>
      <c r="H80" s="691">
        <f t="shared" si="8"/>
        <v>-3.6991026755583647</v>
      </c>
    </row>
    <row r="81" spans="2:13" s="20" customFormat="1" ht="12.75" customHeight="1">
      <c r="B81" s="996" t="s">
        <v>416</v>
      </c>
      <c r="C81" s="761">
        <v>496656</v>
      </c>
      <c r="D81" s="676">
        <f t="shared" si="5"/>
        <v>56.597490891976619</v>
      </c>
      <c r="E81" s="757">
        <f t="shared" si="7"/>
        <v>-9.4800153097490352</v>
      </c>
      <c r="F81" s="687">
        <v>380867</v>
      </c>
      <c r="G81" s="757">
        <f t="shared" si="6"/>
        <v>43.402509108023381</v>
      </c>
      <c r="H81" s="688">
        <f t="shared" si="8"/>
        <v>-6.2824957738577041</v>
      </c>
    </row>
    <row r="82" spans="2:13" s="20" customFormat="1" ht="12.75" customHeight="1">
      <c r="B82" s="997" t="s">
        <v>211</v>
      </c>
      <c r="C82" s="479">
        <v>99306</v>
      </c>
      <c r="D82" s="676">
        <f t="shared" si="5"/>
        <v>39.377141225732778</v>
      </c>
      <c r="E82" s="757">
        <f t="shared" si="7"/>
        <v>35.340374787052809</v>
      </c>
      <c r="F82" s="646">
        <v>152886</v>
      </c>
      <c r="G82" s="757">
        <f t="shared" si="6"/>
        <v>60.622858774267229</v>
      </c>
      <c r="H82" s="688">
        <f t="shared" si="8"/>
        <v>8.8234038009822768</v>
      </c>
    </row>
    <row r="83" spans="2:13" s="20" customFormat="1" ht="12.75" customHeight="1">
      <c r="B83" s="1000" t="s">
        <v>332</v>
      </c>
      <c r="C83" s="479">
        <v>76718</v>
      </c>
      <c r="D83" s="674">
        <f t="shared" si="5"/>
        <v>13.441494161242565</v>
      </c>
      <c r="E83" s="754">
        <f t="shared" ref="E83:E89" si="9">SUM(C83/C78)*100-100</f>
        <v>11.690542744001846</v>
      </c>
      <c r="F83" s="646">
        <v>494037</v>
      </c>
      <c r="G83" s="754">
        <f t="shared" si="6"/>
        <v>86.558505838757441</v>
      </c>
      <c r="H83" s="690">
        <f t="shared" ref="H83:H89" si="10">SUM(F83/F78)*100-100</f>
        <v>4.3443273885457927</v>
      </c>
    </row>
    <row r="84" spans="2:13" s="20" customFormat="1" ht="12.75" customHeight="1">
      <c r="B84" s="992" t="s">
        <v>551</v>
      </c>
      <c r="C84" s="646">
        <v>116941</v>
      </c>
      <c r="D84" s="674">
        <f t="shared" si="5"/>
        <v>37.603179554129277</v>
      </c>
      <c r="E84" s="674">
        <f t="shared" si="9"/>
        <v>11.268530324078483</v>
      </c>
      <c r="F84" s="662">
        <v>194046</v>
      </c>
      <c r="G84" s="754">
        <f t="shared" si="6"/>
        <v>62.396820445870723</v>
      </c>
      <c r="H84" s="690">
        <f t="shared" si="10"/>
        <v>3.120516118060948</v>
      </c>
    </row>
    <row r="85" spans="2:13" s="20" customFormat="1" ht="12.75" customHeight="1" thickBot="1">
      <c r="B85" s="993" t="s">
        <v>619</v>
      </c>
      <c r="C85" s="758">
        <f>SUM(C81:C84)</f>
        <v>789621</v>
      </c>
      <c r="D85" s="680">
        <f t="shared" si="5"/>
        <v>39.256171024287369</v>
      </c>
      <c r="E85" s="759">
        <f t="shared" si="9"/>
        <v>-0.78031642396439338</v>
      </c>
      <c r="F85" s="679">
        <f>SUM(F81:F84)</f>
        <v>1221836</v>
      </c>
      <c r="G85" s="759">
        <f t="shared" si="6"/>
        <v>60.743828975712631</v>
      </c>
      <c r="H85" s="691">
        <f t="shared" si="10"/>
        <v>1.1009233524005566</v>
      </c>
    </row>
    <row r="86" spans="2:13" s="20" customFormat="1" ht="12.75" customHeight="1">
      <c r="B86" s="1009" t="s">
        <v>603</v>
      </c>
      <c r="C86" s="478">
        <v>486658</v>
      </c>
      <c r="D86" s="692">
        <f t="shared" si="5"/>
        <v>56.887992172696322</v>
      </c>
      <c r="E86" s="753">
        <f t="shared" si="9"/>
        <v>-2.0130633678038663</v>
      </c>
      <c r="F86" s="645">
        <v>368809</v>
      </c>
      <c r="G86" s="753">
        <f t="shared" si="6"/>
        <v>43.112007827303685</v>
      </c>
      <c r="H86" s="706">
        <f t="shared" si="10"/>
        <v>-3.1659345650843989</v>
      </c>
    </row>
    <row r="87" spans="2:13" s="20" customFormat="1" ht="12.75" customHeight="1">
      <c r="B87" s="1273" t="s">
        <v>641</v>
      </c>
      <c r="C87" s="479">
        <v>94491</v>
      </c>
      <c r="D87" s="674">
        <f t="shared" si="5"/>
        <v>37.377029726469019</v>
      </c>
      <c r="E87" s="754">
        <f t="shared" si="9"/>
        <v>-4.8486496284212421</v>
      </c>
      <c r="F87" s="646">
        <v>158314</v>
      </c>
      <c r="G87" s="674">
        <f t="shared" si="6"/>
        <v>62.622970273530989</v>
      </c>
      <c r="H87" s="690">
        <f t="shared" si="10"/>
        <v>3.5503577829232285</v>
      </c>
    </row>
    <row r="88" spans="2:13" s="20" customFormat="1" ht="12.75" customHeight="1">
      <c r="B88" s="1273" t="s">
        <v>654</v>
      </c>
      <c r="C88" s="761">
        <v>84459</v>
      </c>
      <c r="D88" s="676">
        <f t="shared" si="5"/>
        <v>14.156460407200001</v>
      </c>
      <c r="E88" s="757">
        <f t="shared" si="9"/>
        <v>10.090200474464922</v>
      </c>
      <c r="F88" s="687">
        <v>512152</v>
      </c>
      <c r="G88" s="676">
        <f t="shared" si="6"/>
        <v>85.843539592799999</v>
      </c>
      <c r="H88" s="688">
        <f t="shared" si="10"/>
        <v>3.6667294150033172</v>
      </c>
    </row>
    <row r="89" spans="2:13" s="20" customFormat="1" ht="12.75" customHeight="1">
      <c r="B89" s="1273" t="s">
        <v>655</v>
      </c>
      <c r="C89" s="1324">
        <v>113328</v>
      </c>
      <c r="D89" s="676">
        <f t="shared" si="5"/>
        <v>38.585787050908401</v>
      </c>
      <c r="E89" s="757">
        <f t="shared" si="9"/>
        <v>-3.089592187513361</v>
      </c>
      <c r="F89" s="685">
        <v>180376</v>
      </c>
      <c r="G89" s="676">
        <f t="shared" si="6"/>
        <v>61.414212949091606</v>
      </c>
      <c r="H89" s="688">
        <f t="shared" si="10"/>
        <v>-7.0447213547303278</v>
      </c>
    </row>
    <row r="90" spans="2:13" s="20" customFormat="1" ht="12.75" customHeight="1" thickBot="1">
      <c r="B90" s="1721" t="s">
        <v>699</v>
      </c>
      <c r="C90" s="1714">
        <f>SUM(C86:C89)</f>
        <v>778936</v>
      </c>
      <c r="D90" s="720">
        <f t="shared" si="5"/>
        <v>38.974335367937449</v>
      </c>
      <c r="E90" s="1715">
        <f t="shared" ref="E90:E95" si="11">SUM(C90/C85)*100-100</f>
        <v>-1.3531808297904888</v>
      </c>
      <c r="F90" s="719">
        <f>SUM(F86:F89)</f>
        <v>1219651</v>
      </c>
      <c r="G90" s="1715">
        <f t="shared" si="6"/>
        <v>61.025664632062551</v>
      </c>
      <c r="H90" s="722">
        <f t="shared" ref="H90:H95" si="12">SUM(F90/F85)*100-100</f>
        <v>-0.17882923731171729</v>
      </c>
    </row>
    <row r="91" spans="2:13" s="20" customFormat="1" ht="12.75" customHeight="1">
      <c r="B91" s="1724" t="s">
        <v>705</v>
      </c>
      <c r="C91" s="1723">
        <v>501940</v>
      </c>
      <c r="D91" s="692">
        <f t="shared" si="5"/>
        <v>57.069376004802585</v>
      </c>
      <c r="E91" s="692">
        <f t="shared" si="11"/>
        <v>3.1401929075449289</v>
      </c>
      <c r="F91" s="645">
        <v>377586</v>
      </c>
      <c r="G91" s="692">
        <f t="shared" si="6"/>
        <v>42.930623995197415</v>
      </c>
      <c r="H91" s="706">
        <f t="shared" si="12"/>
        <v>2.3798226182115911</v>
      </c>
    </row>
    <row r="92" spans="2:13" s="20" customFormat="1" ht="12.75" customHeight="1">
      <c r="B92" s="1755" t="s">
        <v>723</v>
      </c>
      <c r="C92" s="1756">
        <v>122991</v>
      </c>
      <c r="D92" s="674">
        <f t="shared" si="5"/>
        <v>45.51530425321684</v>
      </c>
      <c r="E92" s="674">
        <f t="shared" si="11"/>
        <v>30.161602692319917</v>
      </c>
      <c r="F92" s="646">
        <v>147228</v>
      </c>
      <c r="G92" s="674">
        <f t="shared" si="6"/>
        <v>54.48469574678316</v>
      </c>
      <c r="H92" s="690">
        <f t="shared" si="12"/>
        <v>-7.0025392574251271</v>
      </c>
    </row>
    <row r="93" spans="2:13" s="20" customFormat="1" ht="12.75" customHeight="1">
      <c r="B93" s="1751" t="s">
        <v>724</v>
      </c>
      <c r="C93" s="1756">
        <v>93298</v>
      </c>
      <c r="D93" s="674">
        <f t="shared" si="5"/>
        <v>16.451250004408255</v>
      </c>
      <c r="E93" s="674">
        <f t="shared" si="11"/>
        <v>10.465432931955149</v>
      </c>
      <c r="F93" s="646">
        <v>473820</v>
      </c>
      <c r="G93" s="674">
        <f t="shared" si="6"/>
        <v>83.548749995591749</v>
      </c>
      <c r="H93" s="690">
        <f t="shared" si="12"/>
        <v>-7.4844967900154558</v>
      </c>
    </row>
    <row r="94" spans="2:13" s="20" customFormat="1" ht="12.75" customHeight="1">
      <c r="B94" s="1304" t="s">
        <v>725</v>
      </c>
      <c r="C94" s="1792">
        <v>123442</v>
      </c>
      <c r="D94" s="674">
        <f t="shared" si="5"/>
        <v>40.337886412652765</v>
      </c>
      <c r="E94" s="674">
        <f t="shared" si="11"/>
        <v>8.9245376253000046</v>
      </c>
      <c r="F94" s="685">
        <v>182578</v>
      </c>
      <c r="G94" s="674">
        <f t="shared" si="6"/>
        <v>59.662113587347235</v>
      </c>
      <c r="H94" s="690">
        <f t="shared" si="12"/>
        <v>1.2207832527608957</v>
      </c>
      <c r="L94" s="217"/>
      <c r="M94" s="217"/>
    </row>
    <row r="95" spans="2:13" s="20" customFormat="1" ht="12.75" customHeight="1" thickBot="1">
      <c r="B95" s="993" t="s">
        <v>753</v>
      </c>
      <c r="C95" s="758">
        <f>SUM(C91:C94)</f>
        <v>841671</v>
      </c>
      <c r="D95" s="680">
        <f t="shared" si="5"/>
        <v>41.607497813763821</v>
      </c>
      <c r="E95" s="759">
        <f t="shared" si="11"/>
        <v>8.0539351114854156</v>
      </c>
      <c r="F95" s="679">
        <f>SUM(F91:F94)</f>
        <v>1181212</v>
      </c>
      <c r="G95" s="759">
        <f t="shared" si="6"/>
        <v>58.392502186236186</v>
      </c>
      <c r="H95" s="691">
        <f t="shared" si="12"/>
        <v>-3.1516392804171005</v>
      </c>
      <c r="L95" s="1796"/>
      <c r="M95" s="1796"/>
    </row>
    <row r="96" spans="2:13" s="20" customFormat="1" ht="4.5" customHeight="1" thickBot="1">
      <c r="B96" s="1752"/>
      <c r="C96" s="1753"/>
      <c r="D96" s="1754"/>
      <c r="E96" s="1754"/>
      <c r="F96" s="1750"/>
      <c r="G96" s="1754"/>
      <c r="H96" s="650"/>
    </row>
    <row r="97" spans="1:12" s="20" customFormat="1">
      <c r="B97" s="50" t="s">
        <v>509</v>
      </c>
      <c r="C97" s="662"/>
      <c r="D97" s="662"/>
      <c r="E97" s="56" t="s">
        <v>743</v>
      </c>
      <c r="J97" s="56"/>
      <c r="L97" s="662"/>
    </row>
    <row r="98" spans="1:12" s="20" customFormat="1" ht="10.5" customHeight="1">
      <c r="B98" s="659"/>
      <c r="C98" s="662"/>
      <c r="D98" s="662"/>
      <c r="E98" s="56">
        <v>748108</v>
      </c>
      <c r="J98" s="56"/>
      <c r="L98" s="662"/>
    </row>
    <row r="99" spans="1:12" ht="24" customHeight="1">
      <c r="A99" s="211" t="s">
        <v>2</v>
      </c>
      <c r="B99" s="222" t="s">
        <v>510</v>
      </c>
      <c r="C99" s="377"/>
      <c r="D99" s="377"/>
      <c r="E99" s="377"/>
      <c r="F99" s="428"/>
      <c r="G99" s="428"/>
      <c r="H99" s="428"/>
      <c r="I99" s="379"/>
      <c r="J99" s="20"/>
      <c r="K99" s="20"/>
    </row>
    <row r="100" spans="1:12" ht="6" customHeight="1" thickBot="1">
      <c r="A100" s="431"/>
    </row>
    <row r="101" spans="1:12" s="20" customFormat="1" ht="17.45" customHeight="1">
      <c r="B101" s="5105" t="s">
        <v>488</v>
      </c>
      <c r="C101" s="5106"/>
      <c r="D101" s="5106"/>
      <c r="E101" s="5106"/>
      <c r="F101" s="5106"/>
      <c r="G101" s="5106"/>
      <c r="H101" s="5107"/>
      <c r="J101" s="56"/>
      <c r="L101" s="662"/>
    </row>
    <row r="102" spans="1:12" s="20" customFormat="1" ht="15.75" customHeight="1">
      <c r="B102" s="5113" t="s">
        <v>104</v>
      </c>
      <c r="C102" s="5108" t="s">
        <v>630</v>
      </c>
      <c r="D102" s="5103"/>
      <c r="E102" s="5109"/>
      <c r="F102" s="5102" t="s">
        <v>629</v>
      </c>
      <c r="G102" s="5103"/>
      <c r="H102" s="5104"/>
      <c r="J102" s="56"/>
      <c r="L102" s="662"/>
    </row>
    <row r="103" spans="1:12" s="20" customFormat="1" ht="21.75" customHeight="1">
      <c r="B103" s="5114"/>
      <c r="C103" s="661" t="s">
        <v>512</v>
      </c>
      <c r="D103" s="682" t="s">
        <v>744</v>
      </c>
      <c r="E103" s="656" t="s">
        <v>497</v>
      </c>
      <c r="F103" s="661" t="s">
        <v>512</v>
      </c>
      <c r="G103" s="682" t="s">
        <v>744</v>
      </c>
      <c r="H103" s="683" t="s">
        <v>513</v>
      </c>
      <c r="J103" s="56"/>
      <c r="L103" s="662"/>
    </row>
    <row r="104" spans="1:12" s="20" customFormat="1" ht="13.7" customHeight="1" thickBot="1">
      <c r="A104" s="2"/>
      <c r="B104" s="994" t="s">
        <v>519</v>
      </c>
      <c r="C104" s="679">
        <v>128913</v>
      </c>
      <c r="D104" s="680">
        <f t="shared" ref="D104:D129" si="13">SUM(C104/C10)*100</f>
        <v>26.304319880510036</v>
      </c>
      <c r="E104" s="945" t="s">
        <v>632</v>
      </c>
      <c r="F104" s="679">
        <v>361170</v>
      </c>
      <c r="G104" s="680">
        <f t="shared" ref="G104:G129" si="14">SUM(F104/C10)*100</f>
        <v>73.695680119489964</v>
      </c>
      <c r="H104" s="691">
        <v>-72.284040051814429</v>
      </c>
      <c r="J104" s="56"/>
      <c r="K104" s="217"/>
      <c r="L104" s="662"/>
    </row>
    <row r="105" spans="1:12" s="20" customFormat="1" ht="13.7" customHeight="1">
      <c r="B105" s="995" t="s">
        <v>425</v>
      </c>
      <c r="C105" s="662">
        <v>72144</v>
      </c>
      <c r="D105" s="676">
        <f t="shared" si="13"/>
        <v>40.076437649986666</v>
      </c>
      <c r="E105" s="684">
        <v>15.01634117178159</v>
      </c>
      <c r="F105" s="693">
        <v>107872</v>
      </c>
      <c r="G105" s="692">
        <f t="shared" si="14"/>
        <v>59.923562350013334</v>
      </c>
      <c r="H105" s="686">
        <v>-2.9736098868481236</v>
      </c>
      <c r="J105" s="56"/>
      <c r="L105" s="662"/>
    </row>
    <row r="106" spans="1:12" s="20" customFormat="1" ht="13.7" customHeight="1">
      <c r="B106" s="987" t="s">
        <v>575</v>
      </c>
      <c r="C106" s="646">
        <v>17026</v>
      </c>
      <c r="D106" s="674">
        <f t="shared" si="13"/>
        <v>21.403160316283046</v>
      </c>
      <c r="E106" s="674">
        <v>-16.247724924984013</v>
      </c>
      <c r="F106" s="687">
        <v>62523</v>
      </c>
      <c r="G106" s="674">
        <f t="shared" si="14"/>
        <v>78.596839683716951</v>
      </c>
      <c r="H106" s="690">
        <v>4.1737478756373179</v>
      </c>
      <c r="J106" s="56"/>
      <c r="L106" s="662"/>
    </row>
    <row r="107" spans="1:12" s="20" customFormat="1" ht="13.7" customHeight="1">
      <c r="B107" s="987" t="s">
        <v>426</v>
      </c>
      <c r="C107" s="646">
        <v>29004</v>
      </c>
      <c r="D107" s="674">
        <f t="shared" si="13"/>
        <v>19.478583229238023</v>
      </c>
      <c r="E107" s="674">
        <v>-6.6164396793200098</v>
      </c>
      <c r="F107" s="646">
        <v>119898</v>
      </c>
      <c r="G107" s="674">
        <f t="shared" si="14"/>
        <v>80.521416770761974</v>
      </c>
      <c r="H107" s="690">
        <v>-2.4704111929068233</v>
      </c>
      <c r="J107" s="56"/>
      <c r="L107" s="662"/>
    </row>
    <row r="108" spans="1:12" s="20" customFormat="1" ht="13.7" customHeight="1">
      <c r="B108" s="987" t="s">
        <v>479</v>
      </c>
      <c r="C108" s="646">
        <v>18563</v>
      </c>
      <c r="D108" s="674">
        <f t="shared" si="13"/>
        <v>20.169719886129041</v>
      </c>
      <c r="E108" s="674">
        <v>25.425675675675691</v>
      </c>
      <c r="F108" s="646">
        <v>73471</v>
      </c>
      <c r="G108" s="674">
        <f t="shared" si="14"/>
        <v>79.83028011387097</v>
      </c>
      <c r="H108" s="690">
        <v>9.5944151911573812</v>
      </c>
      <c r="J108" s="56"/>
      <c r="L108" s="662"/>
    </row>
    <row r="109" spans="1:12" s="20" customFormat="1" ht="13.7" customHeight="1" thickBot="1">
      <c r="B109" s="985" t="s">
        <v>532</v>
      </c>
      <c r="C109" s="679">
        <v>136737</v>
      </c>
      <c r="D109" s="680">
        <f t="shared" si="13"/>
        <v>27.320025334614716</v>
      </c>
      <c r="E109" s="680">
        <f t="shared" ref="E109:E116" si="15">SUM(C109/C104)*100-100</f>
        <v>6.0692094668497418</v>
      </c>
      <c r="F109" s="679">
        <v>363764</v>
      </c>
      <c r="G109" s="680">
        <f t="shared" si="14"/>
        <v>72.679974665385288</v>
      </c>
      <c r="H109" s="691">
        <f t="shared" ref="H109:H116" si="16">SUM(F109/F104)*100-100</f>
        <v>0.71822133621286355</v>
      </c>
      <c r="J109" s="56"/>
      <c r="L109" s="662"/>
    </row>
    <row r="110" spans="1:12" s="20" customFormat="1" ht="13.7" customHeight="1">
      <c r="B110" s="1001" t="s">
        <v>526</v>
      </c>
      <c r="C110" s="645">
        <v>90285</v>
      </c>
      <c r="D110" s="692">
        <f t="shared" si="13"/>
        <v>44.798447919974592</v>
      </c>
      <c r="E110" s="692">
        <f t="shared" si="15"/>
        <v>25.145542248835667</v>
      </c>
      <c r="F110" s="645">
        <v>111251</v>
      </c>
      <c r="G110" s="692">
        <f t="shared" si="14"/>
        <v>55.201552080025408</v>
      </c>
      <c r="H110" s="706">
        <f t="shared" si="16"/>
        <v>3.1324161969741908</v>
      </c>
      <c r="J110" s="56"/>
      <c r="L110" s="662"/>
    </row>
    <row r="111" spans="1:12" s="20" customFormat="1" ht="13.7" customHeight="1">
      <c r="B111" s="987" t="s">
        <v>484</v>
      </c>
      <c r="C111" s="646">
        <v>16929</v>
      </c>
      <c r="D111" s="676">
        <f t="shared" si="13"/>
        <v>21.293268263232036</v>
      </c>
      <c r="E111" s="676">
        <f t="shared" si="15"/>
        <v>-0.56971690355925375</v>
      </c>
      <c r="F111" s="646">
        <v>62575</v>
      </c>
      <c r="G111" s="676">
        <f t="shared" si="14"/>
        <v>78.706731736767964</v>
      </c>
      <c r="H111" s="688">
        <f t="shared" si="16"/>
        <v>8.3169393663126812E-2</v>
      </c>
      <c r="J111" s="56"/>
      <c r="L111" s="662"/>
    </row>
    <row r="112" spans="1:12" s="20" customFormat="1" ht="13.7" customHeight="1">
      <c r="B112" s="1002" t="s">
        <v>498</v>
      </c>
      <c r="C112" s="716">
        <v>32980</v>
      </c>
      <c r="D112" s="676">
        <f t="shared" si="13"/>
        <v>21.801499266232135</v>
      </c>
      <c r="E112" s="676">
        <f t="shared" si="15"/>
        <v>13.708454006343956</v>
      </c>
      <c r="F112" s="716">
        <v>118294</v>
      </c>
      <c r="G112" s="676">
        <f t="shared" si="14"/>
        <v>78.198500733767858</v>
      </c>
      <c r="H112" s="688">
        <f t="shared" si="16"/>
        <v>-1.3378037998965766</v>
      </c>
      <c r="J112" s="56"/>
      <c r="L112" s="662"/>
    </row>
    <row r="113" spans="2:13" s="20" customFormat="1" ht="13.7" customHeight="1">
      <c r="B113" s="1002" t="s">
        <v>428</v>
      </c>
      <c r="C113" s="716">
        <v>21919</v>
      </c>
      <c r="D113" s="676">
        <f t="shared" si="13"/>
        <v>23.136927883803413</v>
      </c>
      <c r="E113" s="676">
        <f t="shared" si="15"/>
        <v>18.078974303722447</v>
      </c>
      <c r="F113" s="716">
        <v>72817</v>
      </c>
      <c r="G113" s="676">
        <f t="shared" si="14"/>
        <v>76.863072116196591</v>
      </c>
      <c r="H113" s="688">
        <f t="shared" si="16"/>
        <v>-0.8901471328823618</v>
      </c>
      <c r="J113" s="56"/>
      <c r="K113" s="751"/>
      <c r="L113" s="662"/>
    </row>
    <row r="114" spans="2:13" s="20" customFormat="1" ht="13.7" customHeight="1" thickBot="1">
      <c r="B114" s="1003" t="s">
        <v>530</v>
      </c>
      <c r="C114" s="679">
        <f>SUM(C110:C113)</f>
        <v>162113</v>
      </c>
      <c r="D114" s="680">
        <f t="shared" si="13"/>
        <v>30.758561806280238</v>
      </c>
      <c r="E114" s="680">
        <f>SUM(C114/C109)*100-100</f>
        <v>18.55825416675809</v>
      </c>
      <c r="F114" s="679">
        <f>SUM(F110:F113)</f>
        <v>364937</v>
      </c>
      <c r="G114" s="680">
        <f t="shared" si="14"/>
        <v>69.241438193719759</v>
      </c>
      <c r="H114" s="691">
        <f t="shared" si="16"/>
        <v>0.32246181590261358</v>
      </c>
      <c r="J114" s="56"/>
      <c r="L114" s="662"/>
    </row>
    <row r="115" spans="2:13" s="20" customFormat="1" ht="13.7" customHeight="1">
      <c r="B115" s="996" t="s">
        <v>416</v>
      </c>
      <c r="C115" s="478">
        <v>80196</v>
      </c>
      <c r="D115" s="692">
        <f t="shared" si="13"/>
        <v>43.751704874030267</v>
      </c>
      <c r="E115" s="753">
        <f t="shared" si="15"/>
        <v>-11.174613723209831</v>
      </c>
      <c r="F115" s="645">
        <v>103102</v>
      </c>
      <c r="G115" s="692">
        <f t="shared" si="14"/>
        <v>56.248295125969726</v>
      </c>
      <c r="H115" s="706">
        <f t="shared" si="16"/>
        <v>-7.3248779786249116</v>
      </c>
      <c r="J115" s="56"/>
      <c r="L115" s="662"/>
    </row>
    <row r="116" spans="2:13" s="20" customFormat="1" ht="13.7" customHeight="1">
      <c r="B116" s="997" t="s">
        <v>211</v>
      </c>
      <c r="C116" s="479">
        <v>22976</v>
      </c>
      <c r="D116" s="676">
        <f t="shared" si="13"/>
        <v>26.762646911509474</v>
      </c>
      <c r="E116" s="757">
        <f t="shared" si="15"/>
        <v>35.719770807490107</v>
      </c>
      <c r="F116" s="687">
        <v>62875</v>
      </c>
      <c r="G116" s="676">
        <f t="shared" si="14"/>
        <v>73.237353088490522</v>
      </c>
      <c r="H116" s="688">
        <f t="shared" si="16"/>
        <v>0.47942469037154467</v>
      </c>
      <c r="J116" s="56"/>
      <c r="L116" s="662"/>
    </row>
    <row r="117" spans="2:13" s="20" customFormat="1" ht="13.7" customHeight="1">
      <c r="B117" s="1000" t="s">
        <v>332</v>
      </c>
      <c r="C117" s="479">
        <v>37195</v>
      </c>
      <c r="D117" s="674">
        <f t="shared" si="13"/>
        <v>22.331828334013785</v>
      </c>
      <c r="E117" s="754">
        <f t="shared" ref="E117:E124" si="17">SUM(C117/C112)*100-100</f>
        <v>12.780473013947841</v>
      </c>
      <c r="F117" s="646">
        <v>129361</v>
      </c>
      <c r="G117" s="674">
        <f t="shared" si="14"/>
        <v>77.668171665986222</v>
      </c>
      <c r="H117" s="690">
        <f t="shared" ref="H117:H124" si="18">SUM(F117/F112)*100-100</f>
        <v>9.3555040830473217</v>
      </c>
      <c r="J117" s="56"/>
      <c r="L117" s="662"/>
    </row>
    <row r="118" spans="2:13" s="20" customFormat="1" ht="13.7" customHeight="1">
      <c r="B118" s="992" t="s">
        <v>551</v>
      </c>
      <c r="C118" s="685">
        <v>23971</v>
      </c>
      <c r="D118" s="674">
        <f t="shared" si="13"/>
        <v>24.437013854199584</v>
      </c>
      <c r="E118" s="754">
        <f t="shared" si="17"/>
        <v>9.3617409553355486</v>
      </c>
      <c r="F118" s="685">
        <v>74122</v>
      </c>
      <c r="G118" s="674">
        <f t="shared" si="14"/>
        <v>75.562986145800409</v>
      </c>
      <c r="H118" s="690">
        <f t="shared" si="18"/>
        <v>1.7921639177664588</v>
      </c>
      <c r="J118" s="56"/>
      <c r="L118" s="662"/>
    </row>
    <row r="119" spans="2:13" s="20" customFormat="1" ht="13.7" customHeight="1" thickBot="1">
      <c r="B119" s="993" t="s">
        <v>619</v>
      </c>
      <c r="C119" s="679">
        <f>SUM(C115:C118)</f>
        <v>164338</v>
      </c>
      <c r="D119" s="680">
        <f t="shared" si="13"/>
        <v>30.78655221638148</v>
      </c>
      <c r="E119" s="680">
        <f t="shared" si="17"/>
        <v>1.3724994294103539</v>
      </c>
      <c r="F119" s="679">
        <f>SUM(F115:F118)</f>
        <v>369460</v>
      </c>
      <c r="G119" s="680">
        <f t="shared" si="14"/>
        <v>69.21344778361852</v>
      </c>
      <c r="H119" s="691">
        <f t="shared" si="18"/>
        <v>1.239392004647371</v>
      </c>
      <c r="J119" s="56"/>
      <c r="L119" s="662"/>
    </row>
    <row r="120" spans="2:13" s="20" customFormat="1" ht="13.7" customHeight="1">
      <c r="B120" s="1009" t="s">
        <v>603</v>
      </c>
      <c r="C120" s="478">
        <v>79928</v>
      </c>
      <c r="D120" s="692">
        <f t="shared" si="13"/>
        <v>43.76259307928165</v>
      </c>
      <c r="E120" s="692">
        <f t="shared" si="17"/>
        <v>-0.3341812559229993</v>
      </c>
      <c r="F120" s="645">
        <v>102712</v>
      </c>
      <c r="G120" s="692">
        <f t="shared" si="14"/>
        <v>56.237406920718357</v>
      </c>
      <c r="H120" s="706">
        <f t="shared" si="18"/>
        <v>-0.37826618300323389</v>
      </c>
      <c r="J120" s="56"/>
      <c r="L120" s="662"/>
    </row>
    <row r="121" spans="2:13" s="20" customFormat="1" ht="13.7" customHeight="1">
      <c r="B121" s="1273" t="s">
        <v>641</v>
      </c>
      <c r="C121" s="479">
        <v>23639</v>
      </c>
      <c r="D121" s="674">
        <f t="shared" si="13"/>
        <v>25.407351676698191</v>
      </c>
      <c r="E121" s="674">
        <f t="shared" si="17"/>
        <v>2.8856197771587802</v>
      </c>
      <c r="F121" s="646">
        <v>69401</v>
      </c>
      <c r="G121" s="674">
        <f t="shared" si="14"/>
        <v>74.592648323301802</v>
      </c>
      <c r="H121" s="690">
        <f t="shared" si="18"/>
        <v>10.37932405566599</v>
      </c>
      <c r="J121" s="56"/>
      <c r="L121" s="662"/>
    </row>
    <row r="122" spans="2:13" s="20" customFormat="1" ht="13.7" customHeight="1">
      <c r="B122" s="1273" t="s">
        <v>654</v>
      </c>
      <c r="C122" s="479">
        <v>40880</v>
      </c>
      <c r="D122" s="674">
        <f t="shared" si="13"/>
        <v>23.491012733875788</v>
      </c>
      <c r="E122" s="674">
        <f t="shared" si="17"/>
        <v>9.9072455975265541</v>
      </c>
      <c r="F122" s="646">
        <v>133144</v>
      </c>
      <c r="G122" s="674">
        <f t="shared" si="14"/>
        <v>76.508987266124223</v>
      </c>
      <c r="H122" s="690">
        <f t="shared" si="18"/>
        <v>2.9243744250585451</v>
      </c>
      <c r="J122" s="56"/>
      <c r="L122" s="662"/>
    </row>
    <row r="123" spans="2:13" s="20" customFormat="1" ht="13.7" customHeight="1">
      <c r="B123" s="1273" t="s">
        <v>655</v>
      </c>
      <c r="C123" s="1324">
        <v>23413</v>
      </c>
      <c r="D123" s="674">
        <f t="shared" si="13"/>
        <v>24.425434249647907</v>
      </c>
      <c r="E123" s="674">
        <f t="shared" si="17"/>
        <v>-2.3278127737683008</v>
      </c>
      <c r="F123" s="685">
        <v>72442</v>
      </c>
      <c r="G123" s="674">
        <f t="shared" si="14"/>
        <v>75.574565750352093</v>
      </c>
      <c r="H123" s="690">
        <f t="shared" si="18"/>
        <v>-2.2665335527913442</v>
      </c>
      <c r="J123" s="56"/>
      <c r="L123" s="662"/>
    </row>
    <row r="124" spans="2:13" s="20" customFormat="1" ht="13.7" customHeight="1" thickBot="1">
      <c r="B124" s="1721" t="s">
        <v>699</v>
      </c>
      <c r="C124" s="719">
        <f>SUM(C120:C123)</f>
        <v>167860</v>
      </c>
      <c r="D124" s="720">
        <f t="shared" si="13"/>
        <v>30.768441176847965</v>
      </c>
      <c r="E124" s="720">
        <f t="shared" si="17"/>
        <v>2.1431440080809097</v>
      </c>
      <c r="F124" s="719">
        <f>SUM(F120:F123)</f>
        <v>377699</v>
      </c>
      <c r="G124" s="720">
        <f t="shared" si="14"/>
        <v>69.231558823152028</v>
      </c>
      <c r="H124" s="722">
        <f t="shared" si="18"/>
        <v>2.2300113679424101</v>
      </c>
      <c r="J124" s="56"/>
      <c r="L124" s="662"/>
    </row>
    <row r="125" spans="2:13" s="20" customFormat="1" ht="12.75" customHeight="1">
      <c r="B125" s="1001" t="s">
        <v>705</v>
      </c>
      <c r="C125" s="645">
        <v>82844</v>
      </c>
      <c r="D125" s="1733">
        <f t="shared" si="13"/>
        <v>43.081499355160794</v>
      </c>
      <c r="E125" s="692">
        <f>SUM(C125/C120)*100-100</f>
        <v>3.648283455109592</v>
      </c>
      <c r="F125" s="645">
        <v>109452</v>
      </c>
      <c r="G125" s="1733">
        <f t="shared" si="14"/>
        <v>56.918500644839213</v>
      </c>
      <c r="H125" s="706">
        <f>SUM(F125/F120)*100-100</f>
        <v>6.5620375418646404</v>
      </c>
      <c r="J125" s="56"/>
      <c r="L125" s="662"/>
    </row>
    <row r="126" spans="2:13" s="20" customFormat="1" ht="12.75" customHeight="1">
      <c r="B126" s="987" t="s">
        <v>723</v>
      </c>
      <c r="C126" s="646">
        <v>31266</v>
      </c>
      <c r="D126" s="674">
        <f t="shared" si="13"/>
        <v>32.955635428414823</v>
      </c>
      <c r="E126" s="674">
        <f>SUM(C126/C121)*100-100</f>
        <v>32.264478192816938</v>
      </c>
      <c r="F126" s="646">
        <v>63607</v>
      </c>
      <c r="G126" s="674">
        <f t="shared" si="14"/>
        <v>67.044364571585163</v>
      </c>
      <c r="H126" s="690">
        <f>SUM(F126/F121)*100-100</f>
        <v>-8.3485828734456362</v>
      </c>
      <c r="J126" s="56"/>
      <c r="L126" s="662"/>
    </row>
    <row r="127" spans="2:13" s="20" customFormat="1" ht="12.75" customHeight="1">
      <c r="B127" s="1751" t="s">
        <v>724</v>
      </c>
      <c r="C127" s="646">
        <v>44344</v>
      </c>
      <c r="D127" s="676">
        <f t="shared" si="13"/>
        <v>25.374372707557264</v>
      </c>
      <c r="E127" s="674">
        <f>SUM(C127/C122)*100-100</f>
        <v>8.4735812133072415</v>
      </c>
      <c r="F127" s="646">
        <v>130415</v>
      </c>
      <c r="G127" s="674">
        <f t="shared" si="14"/>
        <v>74.625627292442729</v>
      </c>
      <c r="H127" s="690">
        <f>SUM(F127/F122)*100-100</f>
        <v>-2.0496605179354646</v>
      </c>
      <c r="J127" s="56"/>
      <c r="L127" s="662"/>
    </row>
    <row r="128" spans="2:13" s="20" customFormat="1" ht="12.75" customHeight="1">
      <c r="B128" s="1304" t="s">
        <v>725</v>
      </c>
      <c r="C128" s="685">
        <v>28418</v>
      </c>
      <c r="D128" s="676">
        <f t="shared" si="13"/>
        <v>26.546969583738132</v>
      </c>
      <c r="E128" s="674">
        <f>SUM(C128/C123)*100-100</f>
        <v>21.377012770682953</v>
      </c>
      <c r="F128" s="685">
        <v>78630</v>
      </c>
      <c r="G128" s="674">
        <f t="shared" si="14"/>
        <v>73.453030416261868</v>
      </c>
      <c r="H128" s="690">
        <f>SUM(F128/F123)*100-100</f>
        <v>8.5420060186079922</v>
      </c>
      <c r="J128" s="56"/>
      <c r="L128" s="217"/>
      <c r="M128" s="217"/>
    </row>
    <row r="129" spans="2:13" s="20" customFormat="1" ht="12.75" customHeight="1" thickBot="1">
      <c r="B129" s="993" t="s">
        <v>753</v>
      </c>
      <c r="C129" s="679">
        <f>SUM(C125:C128)</f>
        <v>186872</v>
      </c>
      <c r="D129" s="680">
        <f t="shared" si="13"/>
        <v>32.843564579173815</v>
      </c>
      <c r="E129" s="680">
        <f>SUM(C129/C124)*100-100</f>
        <v>11.326105087572969</v>
      </c>
      <c r="F129" s="679">
        <f>SUM(F125:F128)</f>
        <v>382104</v>
      </c>
      <c r="G129" s="680">
        <f t="shared" si="14"/>
        <v>67.156435420826185</v>
      </c>
      <c r="H129" s="691">
        <f>SUM(F129/F124)*100-100</f>
        <v>1.1662726139068553</v>
      </c>
      <c r="J129" s="56"/>
      <c r="K129" s="1796"/>
      <c r="L129" s="1796"/>
      <c r="M129" s="1796"/>
    </row>
    <row r="130" spans="2:13" s="20" customFormat="1" ht="5.25" customHeight="1" thickBot="1">
      <c r="B130" s="1757"/>
      <c r="C130" s="1750"/>
      <c r="D130" s="1754"/>
      <c r="E130" s="1754"/>
      <c r="F130" s="1750"/>
      <c r="G130" s="1754"/>
      <c r="H130" s="650"/>
      <c r="J130" s="56"/>
      <c r="L130" s="662"/>
    </row>
    <row r="131" spans="2:13" s="20" customFormat="1">
      <c r="B131" s="50" t="s">
        <v>509</v>
      </c>
      <c r="C131" s="662"/>
      <c r="D131" s="662"/>
      <c r="E131" s="56" t="s">
        <v>743</v>
      </c>
      <c r="J131" s="50"/>
      <c r="L131" s="662"/>
    </row>
    <row r="132" spans="2:13" s="20" customFormat="1">
      <c r="B132" s="664"/>
      <c r="C132" s="662"/>
      <c r="D132" s="662"/>
      <c r="E132" s="50"/>
      <c r="L132" s="662"/>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FF0000"/>
  </sheetPr>
  <dimension ref="A1:R127"/>
  <sheetViews>
    <sheetView topLeftCell="A7"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211" t="s">
        <v>431</v>
      </c>
      <c r="B1" s="222" t="s">
        <v>429</v>
      </c>
      <c r="C1" s="377"/>
      <c r="D1" s="377"/>
      <c r="E1" s="377"/>
      <c r="F1" s="428"/>
      <c r="G1" s="428"/>
      <c r="H1" s="428"/>
      <c r="I1" s="379"/>
      <c r="J1" s="20"/>
      <c r="K1" s="20"/>
      <c r="L1" s="20"/>
      <c r="M1" s="20"/>
      <c r="N1" s="20"/>
    </row>
    <row r="2" spans="1:14" ht="21.2" customHeight="1" thickBot="1">
      <c r="A2" s="431"/>
      <c r="B2" s="22"/>
      <c r="C2" s="23"/>
      <c r="D2" s="23"/>
      <c r="E2" s="23"/>
      <c r="I2" s="24"/>
      <c r="J2" s="20"/>
      <c r="K2" s="20"/>
      <c r="L2" s="20"/>
    </row>
    <row r="3" spans="1:14" ht="21.75" customHeight="1">
      <c r="B3" s="5115" t="s">
        <v>104</v>
      </c>
      <c r="C3" s="5110" t="s">
        <v>390</v>
      </c>
      <c r="D3" s="4987"/>
      <c r="E3" s="5111"/>
      <c r="F3" s="655" t="s">
        <v>501</v>
      </c>
      <c r="G3" s="5110" t="s">
        <v>502</v>
      </c>
      <c r="H3" s="5112"/>
      <c r="I3" s="23"/>
    </row>
    <row r="4" spans="1:14" ht="29.25" customHeight="1">
      <c r="B4" s="5114"/>
      <c r="C4" s="702" t="s">
        <v>503</v>
      </c>
      <c r="D4" s="703" t="s">
        <v>504</v>
      </c>
      <c r="E4" s="656" t="s">
        <v>505</v>
      </c>
      <c r="F4" s="704" t="s">
        <v>105</v>
      </c>
      <c r="G4" s="704" t="s">
        <v>506</v>
      </c>
      <c r="H4" s="705" t="s">
        <v>507</v>
      </c>
      <c r="I4" s="244"/>
    </row>
    <row r="5" spans="1:14" ht="15" customHeight="1" thickBot="1">
      <c r="B5" s="985" t="s">
        <v>519</v>
      </c>
      <c r="C5" s="679">
        <v>154438</v>
      </c>
      <c r="D5" s="679">
        <v>648167</v>
      </c>
      <c r="E5" s="680">
        <v>4.1969398723112183</v>
      </c>
      <c r="F5" s="679">
        <v>4958</v>
      </c>
      <c r="G5" s="680">
        <v>35.816861637757157</v>
      </c>
      <c r="H5" s="691">
        <v>28.80109706910622</v>
      </c>
      <c r="I5" s="34"/>
      <c r="L5" s="671"/>
    </row>
    <row r="6" spans="1:14" ht="15" customHeight="1">
      <c r="B6" s="986" t="s">
        <v>426</v>
      </c>
      <c r="C6" s="646">
        <v>50748</v>
      </c>
      <c r="D6" s="646">
        <v>167626</v>
      </c>
      <c r="E6" s="674">
        <v>3.3031055411050683</v>
      </c>
      <c r="F6" s="677">
        <v>4982</v>
      </c>
      <c r="G6" s="674">
        <v>37.384807529327801</v>
      </c>
      <c r="H6" s="690">
        <v>6.4184672056014875</v>
      </c>
      <c r="I6" s="34"/>
      <c r="L6" s="672"/>
    </row>
    <row r="7" spans="1:14" ht="15" customHeight="1">
      <c r="B7" s="987" t="s">
        <v>479</v>
      </c>
      <c r="C7" s="646">
        <v>30438</v>
      </c>
      <c r="D7" s="646">
        <v>98781</v>
      </c>
      <c r="E7" s="674">
        <v>3.2453183520599249</v>
      </c>
      <c r="F7" s="677">
        <v>4982</v>
      </c>
      <c r="G7" s="674">
        <v>22.030643650475042</v>
      </c>
      <c r="H7" s="690">
        <v>57.025257665538419</v>
      </c>
      <c r="K7" s="670"/>
      <c r="L7" s="673"/>
    </row>
    <row r="8" spans="1:14" ht="15" customHeight="1" thickBot="1">
      <c r="B8" s="1003" t="s">
        <v>532</v>
      </c>
      <c r="C8" s="719">
        <v>164791</v>
      </c>
      <c r="D8" s="719">
        <v>691217</v>
      </c>
      <c r="E8" s="720">
        <v>4.1945069815705951</v>
      </c>
      <c r="F8" s="721">
        <v>4982</v>
      </c>
      <c r="G8" s="720">
        <v>38.011746396616864</v>
      </c>
      <c r="H8" s="722">
        <v>6.1280767172127639</v>
      </c>
      <c r="K8" s="670"/>
    </row>
    <row r="9" spans="1:14" ht="15" customHeight="1">
      <c r="B9" s="1004" t="s">
        <v>526</v>
      </c>
      <c r="C9" s="693">
        <v>64688</v>
      </c>
      <c r="D9" s="693">
        <v>389416</v>
      </c>
      <c r="E9" s="692">
        <v>6.0199109572099925</v>
      </c>
      <c r="F9" s="707">
        <v>5000</v>
      </c>
      <c r="G9" s="692">
        <v>86.536888888888882</v>
      </c>
      <c r="H9" s="706">
        <v>11.088868124280779</v>
      </c>
      <c r="K9" s="670"/>
    </row>
    <row r="10" spans="1:14" ht="15" customHeight="1">
      <c r="B10" s="986" t="s">
        <v>484</v>
      </c>
      <c r="C10" s="646">
        <v>23689</v>
      </c>
      <c r="D10" s="646">
        <v>75618</v>
      </c>
      <c r="E10" s="674">
        <v>3.1921144835155557</v>
      </c>
      <c r="F10" s="717">
        <v>5000</v>
      </c>
      <c r="G10" s="674">
        <v>16.803999999999998</v>
      </c>
      <c r="H10" s="690">
        <v>-2.4144862064499506</v>
      </c>
      <c r="K10" s="670"/>
    </row>
    <row r="11" spans="1:14" ht="15" customHeight="1">
      <c r="B11" s="986" t="s">
        <v>498</v>
      </c>
      <c r="C11" s="646">
        <v>52761</v>
      </c>
      <c r="D11" s="646">
        <v>161505</v>
      </c>
      <c r="E11" s="674">
        <v>3.0610678341957129</v>
      </c>
      <c r="F11" s="717"/>
      <c r="G11" s="674">
        <v>35.89</v>
      </c>
      <c r="H11" s="690">
        <v>-3.9984358035149654</v>
      </c>
      <c r="K11" s="670"/>
    </row>
    <row r="12" spans="1:14" ht="15" customHeight="1">
      <c r="B12" s="986" t="s">
        <v>428</v>
      </c>
      <c r="C12" s="646">
        <v>30075</v>
      </c>
      <c r="D12" s="646">
        <v>117363</v>
      </c>
      <c r="E12" s="674">
        <f t="shared" ref="E12:E22" si="0">SUM(D12/C12)</f>
        <v>3.9023441396508729</v>
      </c>
      <c r="F12" s="717">
        <v>5000</v>
      </c>
      <c r="G12" s="674">
        <f>SUM(D12/(F12*90)*100)</f>
        <v>26.080666666666669</v>
      </c>
      <c r="H12" s="690">
        <f t="shared" ref="H12:H17" si="1">SUM(G12/G7)*100-100</f>
        <v>18.383589151759978</v>
      </c>
      <c r="K12" s="670"/>
    </row>
    <row r="13" spans="1:14" ht="15" customHeight="1" thickBot="1">
      <c r="B13" s="985" t="s">
        <v>530</v>
      </c>
      <c r="C13" s="679">
        <f>SUM(C9:C12)</f>
        <v>171213</v>
      </c>
      <c r="D13" s="679">
        <f>SUM(D9:D12)</f>
        <v>743902</v>
      </c>
      <c r="E13" s="680">
        <f>SUM(D13/C13)</f>
        <v>4.3448920350674305</v>
      </c>
      <c r="F13" s="681">
        <v>5000</v>
      </c>
      <c r="G13" s="680">
        <f>SUM(D13/(F13*365)*100)</f>
        <v>40.761753424657535</v>
      </c>
      <c r="H13" s="691">
        <f t="shared" si="1"/>
        <v>7.2346242641601748</v>
      </c>
      <c r="K13" s="670"/>
    </row>
    <row r="14" spans="1:14" ht="15" customHeight="1">
      <c r="B14" s="1004" t="s">
        <v>416</v>
      </c>
      <c r="C14" s="645">
        <v>57813</v>
      </c>
      <c r="D14" s="645">
        <v>350926</v>
      </c>
      <c r="E14" s="692">
        <f t="shared" si="0"/>
        <v>6.0700188538909936</v>
      </c>
      <c r="F14" s="707">
        <v>5000</v>
      </c>
      <c r="G14" s="692">
        <f>SUM(D14/(F14*90)*100)</f>
        <v>77.983555555555554</v>
      </c>
      <c r="H14" s="706">
        <f t="shared" si="1"/>
        <v>-9.8840314727694789</v>
      </c>
      <c r="K14" s="670"/>
    </row>
    <row r="15" spans="1:14" ht="15" customHeight="1">
      <c r="B15" s="986" t="s">
        <v>211</v>
      </c>
      <c r="C15" s="646">
        <v>25942</v>
      </c>
      <c r="D15" s="646">
        <v>91990</v>
      </c>
      <c r="E15" s="674">
        <f t="shared" si="0"/>
        <v>3.5459872022203376</v>
      </c>
      <c r="F15" s="717">
        <v>5000</v>
      </c>
      <c r="G15" s="674">
        <f>SUM(D15/(F15*90)*100)</f>
        <v>20.442222222222224</v>
      </c>
      <c r="H15" s="690">
        <f t="shared" si="1"/>
        <v>21.65092967282925</v>
      </c>
      <c r="K15" s="670"/>
    </row>
    <row r="16" spans="1:14" ht="15" customHeight="1">
      <c r="B16" s="1005" t="s">
        <v>332</v>
      </c>
      <c r="C16" s="646">
        <v>59016</v>
      </c>
      <c r="D16" s="646">
        <v>171170</v>
      </c>
      <c r="E16" s="674">
        <f t="shared" si="0"/>
        <v>2.9003998915548328</v>
      </c>
      <c r="F16" s="717">
        <v>5000</v>
      </c>
      <c r="G16" s="674">
        <f>SUM(D16/(F16*90)*100)</f>
        <v>38.037777777777777</v>
      </c>
      <c r="H16" s="690">
        <f t="shared" si="1"/>
        <v>5.9843348503142266</v>
      </c>
      <c r="K16" s="670"/>
    </row>
    <row r="17" spans="2:12" ht="15" customHeight="1">
      <c r="B17" s="992" t="s">
        <v>551</v>
      </c>
      <c r="C17" s="646">
        <v>31404</v>
      </c>
      <c r="D17" s="646">
        <v>125884</v>
      </c>
      <c r="E17" s="674">
        <f t="shared" si="0"/>
        <v>4.0085339447204174</v>
      </c>
      <c r="F17" s="717">
        <v>5041</v>
      </c>
      <c r="G17" s="674">
        <f>SUM(D17/(F17*90)*100)</f>
        <v>27.746699288060128</v>
      </c>
      <c r="H17" s="690">
        <f t="shared" si="1"/>
        <v>6.3879985994483377</v>
      </c>
      <c r="K17" s="670"/>
    </row>
    <row r="18" spans="2:12" ht="15" customHeight="1" thickBot="1">
      <c r="B18" s="993" t="s">
        <v>619</v>
      </c>
      <c r="C18" s="679">
        <f>SUM(C14:C17)</f>
        <v>174175</v>
      </c>
      <c r="D18" s="679">
        <f>SUM(D14:D17)</f>
        <v>739970</v>
      </c>
      <c r="E18" s="680">
        <f t="shared" si="0"/>
        <v>4.2484283048657963</v>
      </c>
      <c r="F18" s="1011">
        <v>5041</v>
      </c>
      <c r="G18" s="680">
        <f>SUM(D18/(F18*365)*100)</f>
        <v>40.216525857828813</v>
      </c>
      <c r="H18" s="691">
        <f t="shared" ref="H18:H24" si="2">SUM(G18/G13)*100-100</f>
        <v>-1.3375959594979179</v>
      </c>
      <c r="K18" s="670"/>
    </row>
    <row r="19" spans="2:12" ht="15" customHeight="1">
      <c r="B19" s="1009" t="s">
        <v>603</v>
      </c>
      <c r="C19" s="645">
        <v>59822</v>
      </c>
      <c r="D19" s="645">
        <v>348878</v>
      </c>
      <c r="E19" s="692">
        <f t="shared" si="0"/>
        <v>5.8319347397278589</v>
      </c>
      <c r="F19" s="742">
        <v>5041</v>
      </c>
      <c r="G19" s="692">
        <f>SUM(D19/(F19*90)*100)</f>
        <v>76.89788181357315</v>
      </c>
      <c r="H19" s="706">
        <f t="shared" si="2"/>
        <v>-1.3921829214480539</v>
      </c>
      <c r="K19" s="670"/>
    </row>
    <row r="20" spans="2:12" ht="15" customHeight="1">
      <c r="B20" s="1273" t="s">
        <v>641</v>
      </c>
      <c r="C20" s="646">
        <v>27613</v>
      </c>
      <c r="D20" s="646">
        <v>94265</v>
      </c>
      <c r="E20" s="674">
        <f t="shared" si="0"/>
        <v>3.4137906058740448</v>
      </c>
      <c r="F20" s="717">
        <v>5041</v>
      </c>
      <c r="G20" s="674">
        <f>SUM(D20/(F20*90)*100)</f>
        <v>20.777403072582601</v>
      </c>
      <c r="H20" s="688">
        <f t="shared" si="2"/>
        <v>1.6396497734772169</v>
      </c>
      <c r="K20" s="670"/>
    </row>
    <row r="21" spans="2:12" ht="15" customHeight="1">
      <c r="B21" s="1007" t="s">
        <v>654</v>
      </c>
      <c r="C21" s="646">
        <v>61628</v>
      </c>
      <c r="D21" s="646">
        <v>181228</v>
      </c>
      <c r="E21" s="674">
        <f t="shared" si="0"/>
        <v>2.9406763159602778</v>
      </c>
      <c r="F21" s="717">
        <v>5041</v>
      </c>
      <c r="G21" s="674">
        <f>SUM(D21/(F21*90)*100)</f>
        <v>39.945337124468253</v>
      </c>
      <c r="H21" s="688">
        <f t="shared" si="2"/>
        <v>5.0149074371134787</v>
      </c>
      <c r="K21" s="670"/>
    </row>
    <row r="22" spans="2:12" ht="15" customHeight="1">
      <c r="B22" s="1304" t="s">
        <v>655</v>
      </c>
      <c r="C22" s="685">
        <v>30293</v>
      </c>
      <c r="D22" s="685">
        <v>120874</v>
      </c>
      <c r="E22" s="674">
        <f t="shared" si="0"/>
        <v>3.9901627438682206</v>
      </c>
      <c r="F22" s="1134">
        <v>5080</v>
      </c>
      <c r="G22" s="674">
        <f>SUM(D22/(F22*90)*100)</f>
        <v>26.437882764654418</v>
      </c>
      <c r="H22" s="688">
        <f t="shared" si="2"/>
        <v>-4.7170170037807537</v>
      </c>
      <c r="K22" s="670"/>
    </row>
    <row r="23" spans="2:12" ht="15" customHeight="1" thickBot="1">
      <c r="B23" s="1730" t="s">
        <v>699</v>
      </c>
      <c r="C23" s="719">
        <f>SUM(C19:C22)</f>
        <v>179356</v>
      </c>
      <c r="D23" s="719">
        <f>SUM(D19:D22)</f>
        <v>745245</v>
      </c>
      <c r="E23" s="720">
        <f t="shared" ref="E23:E28" si="3">SUM(D23/C23)</f>
        <v>4.1551160819822028</v>
      </c>
      <c r="F23" s="1726">
        <v>5080</v>
      </c>
      <c r="G23" s="720">
        <f>SUM(D23/(F23*365)*100)</f>
        <v>40.192266206450221</v>
      </c>
      <c r="H23" s="722">
        <f t="shared" si="2"/>
        <v>-6.0322593414340986E-2</v>
      </c>
      <c r="K23" s="670"/>
    </row>
    <row r="24" spans="2:12" ht="17.100000000000001" customHeight="1">
      <c r="B24" s="1001" t="s">
        <v>705</v>
      </c>
      <c r="C24" s="645">
        <v>60575</v>
      </c>
      <c r="D24" s="645">
        <v>349747</v>
      </c>
      <c r="E24" s="692">
        <f t="shared" si="3"/>
        <v>5.7737845645893522</v>
      </c>
      <c r="F24" s="742">
        <v>5080</v>
      </c>
      <c r="G24" s="692">
        <f>SUM(D24/(F24*365)*100)</f>
        <v>18.862420450868299</v>
      </c>
      <c r="H24" s="706">
        <f t="shared" si="2"/>
        <v>-75.470819213723885</v>
      </c>
    </row>
    <row r="25" spans="2:12" ht="17.100000000000001" customHeight="1">
      <c r="B25" s="1002" t="s">
        <v>723</v>
      </c>
      <c r="C25" s="716">
        <v>28355</v>
      </c>
      <c r="D25" s="716">
        <v>100976</v>
      </c>
      <c r="E25" s="890">
        <f t="shared" si="3"/>
        <v>3.561135602186563</v>
      </c>
      <c r="F25" s="1758">
        <v>5080</v>
      </c>
      <c r="G25" s="890">
        <f>SUM(D25/(F25*365)*100)</f>
        <v>5.4457987272138926</v>
      </c>
      <c r="H25" s="1731">
        <f>SUM(G25/G19)*100-100</f>
        <v>-92.918142088209436</v>
      </c>
    </row>
    <row r="26" spans="2:12" ht="17.100000000000001" customHeight="1">
      <c r="B26" s="1005" t="s">
        <v>724</v>
      </c>
      <c r="C26" s="716">
        <v>59733</v>
      </c>
      <c r="D26" s="716">
        <v>172503</v>
      </c>
      <c r="E26" s="890">
        <f t="shared" si="3"/>
        <v>2.8879011601627242</v>
      </c>
      <c r="F26" s="1758"/>
      <c r="G26" s="890"/>
      <c r="H26" s="1731"/>
    </row>
    <row r="27" spans="2:12" ht="17.100000000000001" customHeight="1">
      <c r="B27" s="1304" t="s">
        <v>725</v>
      </c>
      <c r="C27" s="716">
        <v>33291</v>
      </c>
      <c r="D27" s="716">
        <v>123672</v>
      </c>
      <c r="E27" s="890">
        <f t="shared" si="3"/>
        <v>3.7148778949265568</v>
      </c>
      <c r="F27" s="1758"/>
      <c r="G27" s="890"/>
      <c r="H27" s="1731"/>
      <c r="K27" s="216"/>
      <c r="L27" s="216"/>
    </row>
    <row r="28" spans="2:12" ht="17.100000000000001" customHeight="1">
      <c r="B28" s="1730" t="s">
        <v>753</v>
      </c>
      <c r="C28" s="719">
        <f>SUM(C24:C27)</f>
        <v>181954</v>
      </c>
      <c r="D28" s="719">
        <f>SUM(D24:D27)</f>
        <v>746898</v>
      </c>
      <c r="E28" s="720">
        <f t="shared" si="3"/>
        <v>4.1048726601228882</v>
      </c>
      <c r="F28" s="1726">
        <v>5080</v>
      </c>
      <c r="G28" s="720">
        <f>SUM(D28/(F28*365)*100)</f>
        <v>40.281415165570053</v>
      </c>
      <c r="H28" s="722">
        <f t="shared" ref="H28" si="4">SUM(G28/G23)*100-100</f>
        <v>0.22180625163534273</v>
      </c>
    </row>
    <row r="29" spans="2:12" ht="6" customHeight="1" thickBot="1">
      <c r="B29" s="1725"/>
      <c r="C29" s="734"/>
      <c r="D29" s="734"/>
      <c r="E29" s="689"/>
      <c r="F29" s="1720"/>
      <c r="G29" s="689"/>
      <c r="H29" s="936"/>
    </row>
    <row r="30" spans="2:12" s="20" customFormat="1">
      <c r="B30" s="50" t="s">
        <v>683</v>
      </c>
      <c r="C30" s="662"/>
      <c r="D30" s="662"/>
      <c r="J30" s="56"/>
      <c r="L30" s="662"/>
    </row>
    <row r="31" spans="2:12" s="20" customFormat="1">
      <c r="B31" s="56" t="s">
        <v>743</v>
      </c>
      <c r="C31" s="662"/>
      <c r="D31" s="662"/>
      <c r="E31" s="56"/>
      <c r="J31" s="56"/>
      <c r="L31" s="662"/>
    </row>
    <row r="32" spans="2:12" s="20" customFormat="1" ht="21.75" customHeight="1">
      <c r="B32" s="56"/>
      <c r="C32" s="662"/>
      <c r="D32" s="662"/>
      <c r="E32" s="56"/>
      <c r="J32" s="56"/>
      <c r="L32" s="662"/>
    </row>
    <row r="33" spans="2:18" s="20" customFormat="1">
      <c r="B33" s="50"/>
      <c r="C33" s="662"/>
      <c r="D33" s="662"/>
      <c r="E33" s="56"/>
      <c r="J33" s="56"/>
      <c r="L33" s="662"/>
    </row>
    <row r="34" spans="2:18" s="20" customFormat="1">
      <c r="B34" s="50"/>
      <c r="C34" s="662"/>
      <c r="D34" s="662"/>
      <c r="E34" s="56"/>
      <c r="J34" s="56"/>
      <c r="L34" s="662"/>
    </row>
    <row r="35" spans="2:18" s="20" customFormat="1">
      <c r="B35" s="50"/>
      <c r="C35" s="662"/>
      <c r="D35" s="662"/>
      <c r="E35" s="56"/>
      <c r="J35" s="56"/>
      <c r="L35" s="662"/>
      <c r="Q35" s="13" t="s">
        <v>639</v>
      </c>
      <c r="R35" s="13" t="s">
        <v>640</v>
      </c>
    </row>
    <row r="36" spans="2:18" s="20" customFormat="1">
      <c r="B36" s="50"/>
      <c r="C36" s="662"/>
      <c r="D36" s="662"/>
      <c r="E36" s="56"/>
      <c r="J36" s="56"/>
      <c r="L36" s="662"/>
      <c r="P36" s="1728" t="s">
        <v>416</v>
      </c>
      <c r="Q36" s="646">
        <v>57813</v>
      </c>
      <c r="R36" s="646">
        <v>350926</v>
      </c>
    </row>
    <row r="37" spans="2:18" s="20" customFormat="1">
      <c r="B37" s="50"/>
      <c r="C37" s="662"/>
      <c r="D37" s="662"/>
      <c r="E37" s="56"/>
      <c r="J37" s="56"/>
      <c r="L37" s="662"/>
      <c r="P37" s="1728" t="s">
        <v>211</v>
      </c>
      <c r="Q37" s="646">
        <v>25942</v>
      </c>
      <c r="R37" s="646">
        <v>91990</v>
      </c>
    </row>
    <row r="38" spans="2:18" s="20" customFormat="1">
      <c r="B38" s="50"/>
      <c r="C38" s="662"/>
      <c r="D38" s="662"/>
      <c r="E38" s="56"/>
      <c r="J38" s="56"/>
      <c r="L38" s="662"/>
      <c r="P38" s="1718" t="s">
        <v>332</v>
      </c>
      <c r="Q38" s="646">
        <v>59016</v>
      </c>
      <c r="R38" s="646">
        <v>171170</v>
      </c>
    </row>
    <row r="39" spans="2:18" s="20" customFormat="1">
      <c r="B39" s="50"/>
      <c r="C39" s="662"/>
      <c r="D39" s="662"/>
      <c r="E39" s="56"/>
      <c r="J39" s="56"/>
      <c r="L39" s="662"/>
      <c r="P39" s="1729" t="s">
        <v>551</v>
      </c>
      <c r="Q39" s="646">
        <v>31404</v>
      </c>
      <c r="R39" s="646">
        <v>125884</v>
      </c>
    </row>
    <row r="40" spans="2:18" s="20" customFormat="1">
      <c r="B40" s="50"/>
      <c r="C40" s="662"/>
      <c r="D40" s="662"/>
      <c r="E40" s="56"/>
      <c r="J40" s="56"/>
      <c r="L40" s="662"/>
      <c r="P40" s="1305" t="s">
        <v>603</v>
      </c>
      <c r="Q40" s="646">
        <v>59822</v>
      </c>
      <c r="R40" s="646">
        <v>348878</v>
      </c>
    </row>
    <row r="41" spans="2:18" s="20" customFormat="1">
      <c r="B41" s="50"/>
      <c r="C41" s="662"/>
      <c r="D41" s="662"/>
      <c r="E41" s="56"/>
      <c r="J41" s="56"/>
      <c r="L41" s="662"/>
      <c r="P41" s="1305"/>
      <c r="Q41" s="646"/>
      <c r="R41" s="646"/>
    </row>
    <row r="42" spans="2:18" s="20" customFormat="1">
      <c r="B42" s="50"/>
      <c r="C42" s="662"/>
      <c r="D42" s="662"/>
      <c r="E42" s="56"/>
      <c r="J42" s="56"/>
      <c r="L42" s="662"/>
      <c r="P42" s="1305" t="s">
        <v>641</v>
      </c>
      <c r="Q42" s="646">
        <v>27613</v>
      </c>
      <c r="R42" s="646">
        <v>94265</v>
      </c>
    </row>
    <row r="43" spans="2:18" s="20" customFormat="1">
      <c r="B43" s="50"/>
      <c r="C43" s="662"/>
      <c r="D43" s="662"/>
      <c r="E43" s="56"/>
      <c r="J43" s="56"/>
      <c r="L43" s="662"/>
      <c r="P43" s="1727" t="s">
        <v>654</v>
      </c>
      <c r="Q43" s="646">
        <v>61628</v>
      </c>
      <c r="R43" s="646">
        <v>181228</v>
      </c>
    </row>
    <row r="44" spans="2:18" s="20" customFormat="1" ht="13.5" thickBot="1">
      <c r="B44" s="50"/>
      <c r="C44" s="662"/>
      <c r="D44" s="662"/>
      <c r="E44" s="56"/>
      <c r="J44" s="56"/>
      <c r="L44" s="662"/>
      <c r="P44" s="1305" t="s">
        <v>655</v>
      </c>
      <c r="Q44" s="646">
        <v>30293</v>
      </c>
      <c r="R44" s="646">
        <v>120874</v>
      </c>
    </row>
    <row r="45" spans="2:18" s="20" customFormat="1">
      <c r="B45" s="50"/>
      <c r="C45" s="662"/>
      <c r="D45" s="662"/>
      <c r="E45" s="56"/>
      <c r="J45" s="56"/>
      <c r="L45" s="662"/>
      <c r="P45" s="1001" t="s">
        <v>705</v>
      </c>
      <c r="Q45" s="645">
        <v>60575</v>
      </c>
      <c r="R45" s="645">
        <v>349747</v>
      </c>
    </row>
    <row r="46" spans="2:18" s="20" customFormat="1">
      <c r="B46" s="50"/>
      <c r="C46" s="662"/>
      <c r="D46" s="662"/>
      <c r="E46" s="56"/>
      <c r="J46" s="56"/>
      <c r="L46" s="662"/>
      <c r="P46" s="1002" t="s">
        <v>723</v>
      </c>
      <c r="Q46" s="716">
        <v>28355</v>
      </c>
      <c r="R46" s="716">
        <v>100976</v>
      </c>
    </row>
    <row r="47" spans="2:18" s="20" customFormat="1">
      <c r="B47" s="50"/>
      <c r="C47" s="662"/>
      <c r="D47" s="662"/>
      <c r="E47" s="56"/>
      <c r="J47" s="56"/>
      <c r="L47" s="662"/>
      <c r="P47" s="1005" t="s">
        <v>724</v>
      </c>
      <c r="Q47" s="716">
        <v>59733</v>
      </c>
      <c r="R47" s="716">
        <v>172503</v>
      </c>
    </row>
    <row r="48" spans="2:18" s="20" customFormat="1">
      <c r="B48" s="50"/>
      <c r="C48" s="662"/>
      <c r="D48" s="662"/>
      <c r="E48" s="56"/>
      <c r="J48" s="56"/>
      <c r="L48" s="662"/>
    </row>
    <row r="49" spans="2:12" s="20" customFormat="1">
      <c r="B49" s="50"/>
      <c r="C49" s="662"/>
      <c r="D49" s="662"/>
      <c r="E49" s="56"/>
      <c r="J49" s="56"/>
      <c r="L49" s="662"/>
    </row>
    <row r="50" spans="2:12" s="20" customFormat="1">
      <c r="B50" s="50"/>
      <c r="C50" s="662"/>
      <c r="D50" s="662"/>
      <c r="E50" s="56"/>
      <c r="J50" s="56"/>
      <c r="L50" s="662"/>
    </row>
    <row r="51" spans="2:12" s="20" customFormat="1">
      <c r="B51" s="50"/>
      <c r="C51" s="662"/>
      <c r="D51" s="662"/>
      <c r="E51" s="56"/>
      <c r="J51" s="56"/>
      <c r="L51" s="662"/>
    </row>
    <row r="52" spans="2:12" s="20" customFormat="1">
      <c r="B52" s="50"/>
      <c r="C52" s="662"/>
      <c r="D52" s="662"/>
      <c r="E52" s="56"/>
      <c r="J52" s="56"/>
      <c r="L52" s="662"/>
    </row>
    <row r="53" spans="2:12" s="20" customFormat="1">
      <c r="B53" s="50"/>
      <c r="C53" s="662"/>
      <c r="D53" s="662"/>
      <c r="E53" s="56"/>
      <c r="J53" s="56"/>
      <c r="L53" s="662"/>
    </row>
    <row r="54" spans="2:12" s="20" customFormat="1">
      <c r="B54" s="50"/>
      <c r="C54" s="662"/>
      <c r="D54" s="662"/>
      <c r="E54" s="56"/>
      <c r="J54" s="56"/>
      <c r="L54" s="662"/>
    </row>
    <row r="55" spans="2:12" s="20" customFormat="1">
      <c r="B55" s="50"/>
      <c r="C55" s="662"/>
      <c r="D55" s="662"/>
      <c r="E55" s="56"/>
      <c r="J55" s="56"/>
      <c r="L55" s="662"/>
    </row>
    <row r="56" spans="2:12" s="20" customFormat="1">
      <c r="B56" s="50"/>
      <c r="C56" s="662"/>
      <c r="D56" s="662"/>
      <c r="E56" s="56"/>
      <c r="J56" s="56"/>
      <c r="L56" s="662"/>
    </row>
    <row r="57" spans="2:12" s="20" customFormat="1">
      <c r="B57" s="50"/>
      <c r="C57" s="662"/>
      <c r="D57" s="662"/>
      <c r="E57" s="56"/>
      <c r="J57" s="56"/>
      <c r="L57" s="662"/>
    </row>
    <row r="58" spans="2:12" s="20" customFormat="1">
      <c r="B58" s="50"/>
      <c r="C58" s="662"/>
      <c r="D58" s="662"/>
      <c r="E58" s="56"/>
      <c r="J58" s="56"/>
      <c r="L58" s="662"/>
    </row>
    <row r="59" spans="2:12" s="20" customFormat="1">
      <c r="B59" s="50"/>
      <c r="C59" s="662"/>
      <c r="D59" s="662"/>
      <c r="E59" s="56"/>
      <c r="J59" s="56"/>
      <c r="L59" s="662"/>
    </row>
    <row r="60" spans="2:12" s="20" customFormat="1">
      <c r="B60" s="50"/>
      <c r="C60" s="662"/>
      <c r="D60" s="662"/>
      <c r="E60" s="56"/>
      <c r="J60" s="56"/>
      <c r="L60" s="662"/>
    </row>
    <row r="61" spans="2:12" s="20" customFormat="1">
      <c r="B61" s="50"/>
      <c r="C61" s="662"/>
      <c r="D61" s="662"/>
      <c r="E61" s="56"/>
      <c r="J61" s="56"/>
      <c r="L61" s="662"/>
    </row>
    <row r="62" spans="2:12" s="20" customFormat="1">
      <c r="B62" s="50"/>
      <c r="C62" s="662"/>
      <c r="D62" s="662"/>
      <c r="E62" s="56"/>
      <c r="J62" s="56"/>
      <c r="L62" s="662"/>
    </row>
    <row r="63" spans="2:12" s="20" customFormat="1">
      <c r="B63" s="50"/>
      <c r="C63" s="662"/>
      <c r="D63" s="662"/>
      <c r="E63" s="56"/>
      <c r="J63" s="56"/>
      <c r="L63" s="662"/>
    </row>
    <row r="64" spans="2:12" ht="6" customHeight="1">
      <c r="B64" s="56"/>
    </row>
    <row r="65" spans="1:12" ht="34.5" customHeight="1">
      <c r="A65" s="211" t="s">
        <v>432</v>
      </c>
      <c r="B65" s="222" t="s">
        <v>430</v>
      </c>
      <c r="C65" s="377"/>
      <c r="D65" s="377"/>
      <c r="E65" s="377"/>
      <c r="F65" s="428"/>
      <c r="G65" s="428"/>
      <c r="H65" s="428"/>
      <c r="I65" s="379"/>
      <c r="J65" s="20"/>
      <c r="K65" s="20"/>
    </row>
    <row r="66" spans="1:12" ht="9" customHeight="1" thickBot="1">
      <c r="A66" s="431"/>
    </row>
    <row r="67" spans="1:12" ht="18.75" customHeight="1">
      <c r="A67" s="660" t="s">
        <v>99</v>
      </c>
      <c r="B67" s="5105" t="s">
        <v>511</v>
      </c>
      <c r="C67" s="5106"/>
      <c r="D67" s="5106"/>
      <c r="E67" s="5106"/>
      <c r="F67" s="5106"/>
      <c r="G67" s="5106"/>
      <c r="H67" s="5107"/>
      <c r="I67" s="23"/>
      <c r="J67" s="20"/>
      <c r="K67" s="20"/>
    </row>
    <row r="68" spans="1:12" ht="17.45" customHeight="1">
      <c r="B68" s="5113" t="s">
        <v>104</v>
      </c>
      <c r="C68" s="5108" t="s">
        <v>630</v>
      </c>
      <c r="D68" s="5103"/>
      <c r="E68" s="5109"/>
      <c r="F68" s="5102" t="s">
        <v>629</v>
      </c>
      <c r="G68" s="5103"/>
      <c r="H68" s="5104"/>
    </row>
    <row r="69" spans="1:12" ht="27.75" customHeight="1">
      <c r="B69" s="5114"/>
      <c r="C69" s="661" t="s">
        <v>512</v>
      </c>
      <c r="D69" s="682" t="s">
        <v>745</v>
      </c>
      <c r="E69" s="668" t="s">
        <v>497</v>
      </c>
      <c r="F69" s="661" t="s">
        <v>512</v>
      </c>
      <c r="G69" s="682" t="s">
        <v>745</v>
      </c>
      <c r="H69" s="683" t="s">
        <v>513</v>
      </c>
      <c r="L69" s="20"/>
    </row>
    <row r="70" spans="1:12" s="20" customFormat="1" ht="14.25" customHeight="1" thickBot="1">
      <c r="B70" s="994" t="s">
        <v>519</v>
      </c>
      <c r="C70" s="679">
        <v>593912</v>
      </c>
      <c r="D70" s="680">
        <v>91.629472034213393</v>
      </c>
      <c r="E70" s="680">
        <v>-9.3969580936980321</v>
      </c>
      <c r="F70" s="679">
        <v>1295079</v>
      </c>
      <c r="G70" s="680">
        <v>199.80637706023293</v>
      </c>
      <c r="H70" s="691">
        <v>-0.61644739669345938</v>
      </c>
      <c r="L70" s="662"/>
    </row>
    <row r="71" spans="1:12" s="20" customFormat="1" ht="13.5" thickBot="1">
      <c r="B71" s="985" t="s">
        <v>532</v>
      </c>
      <c r="C71" s="679">
        <v>321018</v>
      </c>
      <c r="D71" s="680">
        <v>46.442434141521403</v>
      </c>
      <c r="E71" s="680">
        <v>-45.948558035533878</v>
      </c>
      <c r="F71" s="679">
        <v>370199</v>
      </c>
      <c r="G71" s="680">
        <v>53.557565858478597</v>
      </c>
      <c r="H71" s="691">
        <v>-71.414948431717292</v>
      </c>
      <c r="K71" s="663"/>
      <c r="L71" s="662"/>
    </row>
    <row r="72" spans="1:12" s="20" customFormat="1">
      <c r="B72" s="1006" t="s">
        <v>526</v>
      </c>
      <c r="C72" s="687">
        <v>270100</v>
      </c>
      <c r="D72" s="676">
        <v>69.360272818785049</v>
      </c>
      <c r="E72" s="676">
        <v>21.786807706701651</v>
      </c>
      <c r="F72" s="687">
        <v>119316</v>
      </c>
      <c r="G72" s="676">
        <v>30.639727181214948</v>
      </c>
      <c r="H72" s="688">
        <v>-5.1685357537414944</v>
      </c>
      <c r="L72" s="662"/>
    </row>
    <row r="73" spans="1:12" s="20" customFormat="1">
      <c r="B73" s="987" t="s">
        <v>484</v>
      </c>
      <c r="C73" s="646">
        <v>37495</v>
      </c>
      <c r="D73" s="674">
        <v>49.584754952524499</v>
      </c>
      <c r="E73" s="676">
        <v>-2.93310551931242</v>
      </c>
      <c r="F73" s="646">
        <v>38123</v>
      </c>
      <c r="G73" s="676">
        <v>50.415245047475466</v>
      </c>
      <c r="H73" s="688">
        <v>-1.1896739412161139</v>
      </c>
      <c r="L73" s="662"/>
    </row>
    <row r="74" spans="1:12" s="20" customFormat="1">
      <c r="B74" s="1002" t="s">
        <v>498</v>
      </c>
      <c r="C74" s="716">
        <v>23888</v>
      </c>
      <c r="D74" s="674">
        <v>14.790873347574401</v>
      </c>
      <c r="E74" s="676">
        <v>20.245645827041187</v>
      </c>
      <c r="F74" s="716">
        <v>137617</v>
      </c>
      <c r="G74" s="676">
        <v>85.209126652425624</v>
      </c>
      <c r="H74" s="688">
        <v>-6.8645100162425479</v>
      </c>
      <c r="L74" s="662"/>
    </row>
    <row r="75" spans="1:12" s="20" customFormat="1">
      <c r="B75" s="1002" t="s">
        <v>428</v>
      </c>
      <c r="C75" s="716">
        <v>63331</v>
      </c>
      <c r="D75" s="674">
        <f t="shared" ref="D75:D91" si="5">SUM(C75/D12)*100</f>
        <v>53.961640380699194</v>
      </c>
      <c r="E75" s="676">
        <v>55.44</v>
      </c>
      <c r="F75" s="716">
        <v>54032</v>
      </c>
      <c r="G75" s="676">
        <f t="shared" ref="G75:G91" si="6">SUM(F75/D12)*100</f>
        <v>46.038359619300799</v>
      </c>
      <c r="H75" s="818" t="s">
        <v>192</v>
      </c>
      <c r="L75" s="662"/>
    </row>
    <row r="76" spans="1:12" s="20" customFormat="1" ht="13.5" thickBot="1">
      <c r="B76" s="985" t="s">
        <v>530</v>
      </c>
      <c r="C76" s="679">
        <f>SUM(C72:C75)</f>
        <v>394814</v>
      </c>
      <c r="D76" s="680">
        <f t="shared" si="5"/>
        <v>53.073388699049076</v>
      </c>
      <c r="E76" s="680">
        <f t="shared" ref="E76:E87" si="7">SUM(C76/C71)*100-100</f>
        <v>22.988119046284012</v>
      </c>
      <c r="F76" s="679">
        <f>SUM(F72:F75)</f>
        <v>349088</v>
      </c>
      <c r="G76" s="680">
        <f t="shared" si="6"/>
        <v>46.926611300950931</v>
      </c>
      <c r="H76" s="691">
        <f t="shared" ref="H76:H87" si="8">SUM(F76/F71)*100-100</f>
        <v>-5.702608596997834</v>
      </c>
      <c r="K76" s="663"/>
      <c r="L76" s="662"/>
    </row>
    <row r="77" spans="1:12" s="20" customFormat="1" ht="14.25" customHeight="1">
      <c r="B77" s="1004" t="s">
        <v>416</v>
      </c>
      <c r="C77" s="645">
        <v>242326</v>
      </c>
      <c r="D77" s="692">
        <f t="shared" si="5"/>
        <v>69.053304685318267</v>
      </c>
      <c r="E77" s="692">
        <f t="shared" si="7"/>
        <v>-10.282858200666425</v>
      </c>
      <c r="F77" s="645">
        <v>108600</v>
      </c>
      <c r="G77" s="692">
        <f t="shared" si="6"/>
        <v>30.946695314681726</v>
      </c>
      <c r="H77" s="706">
        <f t="shared" si="8"/>
        <v>-8.9811927989540408</v>
      </c>
      <c r="K77" s="663"/>
      <c r="L77" s="662"/>
    </row>
    <row r="78" spans="1:12" s="20" customFormat="1" ht="14.25" customHeight="1">
      <c r="B78" s="986" t="s">
        <v>159</v>
      </c>
      <c r="C78" s="687">
        <v>53242</v>
      </c>
      <c r="D78" s="676">
        <f t="shared" si="5"/>
        <v>57.878030220676159</v>
      </c>
      <c r="E78" s="676">
        <f t="shared" si="7"/>
        <v>41.997599679957318</v>
      </c>
      <c r="F78" s="687">
        <v>38748</v>
      </c>
      <c r="G78" s="676">
        <f t="shared" si="6"/>
        <v>42.121969779323834</v>
      </c>
      <c r="H78" s="688">
        <f t="shared" si="8"/>
        <v>1.6394302651942354</v>
      </c>
      <c r="K78" s="663"/>
      <c r="L78" s="662"/>
    </row>
    <row r="79" spans="1:12" s="20" customFormat="1" ht="14.25" customHeight="1">
      <c r="B79" s="1005" t="s">
        <v>332</v>
      </c>
      <c r="C79" s="646">
        <v>26738</v>
      </c>
      <c r="D79" s="674">
        <f t="shared" si="5"/>
        <v>15.620727931296372</v>
      </c>
      <c r="E79" s="674">
        <f t="shared" si="7"/>
        <v>11.930676490288008</v>
      </c>
      <c r="F79" s="646">
        <v>144432</v>
      </c>
      <c r="G79" s="674">
        <f t="shared" si="6"/>
        <v>84.379272068703628</v>
      </c>
      <c r="H79" s="690">
        <f t="shared" si="8"/>
        <v>4.9521498070732548</v>
      </c>
      <c r="K79" s="663"/>
      <c r="L79" s="662"/>
    </row>
    <row r="80" spans="1:12" s="20" customFormat="1" ht="14.25" customHeight="1">
      <c r="B80" s="992" t="s">
        <v>551</v>
      </c>
      <c r="C80" s="646">
        <v>72494</v>
      </c>
      <c r="D80" s="674">
        <f t="shared" si="5"/>
        <v>57.587938101744463</v>
      </c>
      <c r="E80" s="674">
        <f t="shared" si="7"/>
        <v>14.468427784181515</v>
      </c>
      <c r="F80" s="646">
        <v>53390</v>
      </c>
      <c r="G80" s="674">
        <f t="shared" si="6"/>
        <v>42.412061898255537</v>
      </c>
      <c r="H80" s="690">
        <f t="shared" si="8"/>
        <v>-1.1881847793899851</v>
      </c>
      <c r="K80" s="663"/>
      <c r="L80" s="662"/>
    </row>
    <row r="81" spans="1:12" s="20" customFormat="1" ht="14.25" customHeight="1" thickBot="1">
      <c r="B81" s="993" t="s">
        <v>619</v>
      </c>
      <c r="C81" s="734">
        <f>SUM(C77:C80)</f>
        <v>394800</v>
      </c>
      <c r="D81" s="689">
        <f t="shared" si="5"/>
        <v>53.353514331662097</v>
      </c>
      <c r="E81" s="689">
        <f t="shared" si="7"/>
        <v>-3.5459735470340092E-3</v>
      </c>
      <c r="F81" s="734">
        <f>SUM(F77:F80)</f>
        <v>345170</v>
      </c>
      <c r="G81" s="689">
        <f t="shared" si="6"/>
        <v>46.646485668337903</v>
      </c>
      <c r="H81" s="936">
        <f t="shared" si="8"/>
        <v>-1.122353102942526</v>
      </c>
      <c r="K81" s="663"/>
      <c r="L81" s="662"/>
    </row>
    <row r="82" spans="1:12" s="20" customFormat="1" ht="14.25" customHeight="1">
      <c r="B82" s="1009" t="s">
        <v>603</v>
      </c>
      <c r="C82" s="645">
        <v>236056</v>
      </c>
      <c r="D82" s="692">
        <f t="shared" si="5"/>
        <v>67.661474784881818</v>
      </c>
      <c r="E82" s="692">
        <f t="shared" si="7"/>
        <v>-2.5874235533950127</v>
      </c>
      <c r="F82" s="645">
        <v>112822</v>
      </c>
      <c r="G82" s="692">
        <f t="shared" si="6"/>
        <v>32.338525215118182</v>
      </c>
      <c r="H82" s="706">
        <f t="shared" si="8"/>
        <v>3.8876611418047844</v>
      </c>
      <c r="K82" s="663"/>
      <c r="L82" s="662"/>
    </row>
    <row r="83" spans="1:12" s="20" customFormat="1" ht="14.25" customHeight="1">
      <c r="B83" s="1274" t="s">
        <v>641</v>
      </c>
      <c r="C83" s="687">
        <v>54029</v>
      </c>
      <c r="D83" s="676">
        <f t="shared" si="5"/>
        <v>57.316077016920389</v>
      </c>
      <c r="E83" s="676">
        <f t="shared" si="7"/>
        <v>1.4781563427369377</v>
      </c>
      <c r="F83" s="687">
        <v>40236</v>
      </c>
      <c r="G83" s="676">
        <f t="shared" si="6"/>
        <v>42.683922983079611</v>
      </c>
      <c r="H83" s="688">
        <f t="shared" si="8"/>
        <v>3.8401982037782574</v>
      </c>
      <c r="K83" s="663"/>
      <c r="L83" s="662"/>
    </row>
    <row r="84" spans="1:12" s="20" customFormat="1" ht="14.25" customHeight="1">
      <c r="B84" s="1273" t="s">
        <v>654</v>
      </c>
      <c r="C84" s="646">
        <v>31411</v>
      </c>
      <c r="D84" s="676">
        <f t="shared" si="5"/>
        <v>17.332310680468801</v>
      </c>
      <c r="E84" s="676">
        <f t="shared" si="7"/>
        <v>17.476999027601153</v>
      </c>
      <c r="F84" s="646">
        <v>149817</v>
      </c>
      <c r="G84" s="676">
        <f t="shared" si="6"/>
        <v>82.667689319531206</v>
      </c>
      <c r="H84" s="688">
        <f t="shared" si="8"/>
        <v>3.7283981389165888</v>
      </c>
      <c r="K84" s="663"/>
      <c r="L84" s="662"/>
    </row>
    <row r="85" spans="1:12" s="20" customFormat="1" ht="14.25" customHeight="1">
      <c r="B85" s="1304" t="s">
        <v>655</v>
      </c>
      <c r="C85" s="685">
        <v>69221</v>
      </c>
      <c r="D85" s="676">
        <f t="shared" si="5"/>
        <v>57.267071495937913</v>
      </c>
      <c r="E85" s="676">
        <f t="shared" si="7"/>
        <v>-4.5148564019091282</v>
      </c>
      <c r="F85" s="685">
        <v>51653</v>
      </c>
      <c r="G85" s="676">
        <f t="shared" si="6"/>
        <v>42.73292850406208</v>
      </c>
      <c r="H85" s="688">
        <f t="shared" si="8"/>
        <v>-3.253418243116684</v>
      </c>
      <c r="K85" s="663"/>
      <c r="L85" s="662"/>
    </row>
    <row r="86" spans="1:12" s="20" customFormat="1" ht="14.25" customHeight="1" thickBot="1">
      <c r="B86" s="1730" t="s">
        <v>699</v>
      </c>
      <c r="C86" s="716">
        <f>SUM(C82:C85)</f>
        <v>390717</v>
      </c>
      <c r="D86" s="890">
        <f t="shared" si="5"/>
        <v>52.427993478654663</v>
      </c>
      <c r="E86" s="890">
        <f>SUM(C86/C81)*100-100</f>
        <v>-1.0341945288753749</v>
      </c>
      <c r="F86" s="716">
        <f>SUM(F82:F85)</f>
        <v>354528</v>
      </c>
      <c r="G86" s="890">
        <f t="shared" si="6"/>
        <v>47.57200652134533</v>
      </c>
      <c r="H86" s="1731">
        <f>SUM(F86/F81)*100-100</f>
        <v>2.7111278500449032</v>
      </c>
      <c r="K86" s="663"/>
      <c r="L86" s="662"/>
    </row>
    <row r="87" spans="1:12" s="20" customFormat="1" ht="14.25" customHeight="1">
      <c r="B87" s="1724" t="s">
        <v>705</v>
      </c>
      <c r="C87" s="645">
        <v>244644</v>
      </c>
      <c r="D87" s="1733">
        <f t="shared" si="5"/>
        <v>69.948848739231508</v>
      </c>
      <c r="E87" s="692">
        <f t="shared" si="7"/>
        <v>3.6381197681905917</v>
      </c>
      <c r="F87" s="645">
        <v>105103</v>
      </c>
      <c r="G87" s="1733">
        <f t="shared" si="6"/>
        <v>30.051151260768499</v>
      </c>
      <c r="H87" s="706">
        <f t="shared" si="8"/>
        <v>-6.8417507223768439</v>
      </c>
      <c r="K87" s="663"/>
      <c r="L87" s="662"/>
    </row>
    <row r="88" spans="1:12" s="20" customFormat="1" ht="14.25" customHeight="1">
      <c r="B88" s="1007" t="s">
        <v>723</v>
      </c>
      <c r="C88" s="646">
        <v>65181</v>
      </c>
      <c r="D88" s="674">
        <f t="shared" si="5"/>
        <v>64.550982411662176</v>
      </c>
      <c r="E88" s="676">
        <f>SUM(C88/C83)*100-100</f>
        <v>20.640766995502418</v>
      </c>
      <c r="F88" s="646">
        <v>35795</v>
      </c>
      <c r="G88" s="674">
        <f t="shared" si="6"/>
        <v>35.449017588337824</v>
      </c>
      <c r="H88" s="688">
        <f>SUM(F88/F83)*100-100</f>
        <v>-11.037379461179043</v>
      </c>
    </row>
    <row r="89" spans="1:12" s="20" customFormat="1" ht="14.25" customHeight="1">
      <c r="B89" s="1005" t="s">
        <v>724</v>
      </c>
      <c r="C89" s="716">
        <v>33599</v>
      </c>
      <c r="D89" s="674">
        <f t="shared" si="5"/>
        <v>19.477342423030326</v>
      </c>
      <c r="E89" s="676">
        <f>SUM(C89/C84)*100-100</f>
        <v>6.9657126484352574</v>
      </c>
      <c r="F89" s="716">
        <v>138904</v>
      </c>
      <c r="G89" s="676">
        <f t="shared" si="6"/>
        <v>80.522657576969678</v>
      </c>
      <c r="H89" s="688">
        <f>SUM(F89/F84)*100-100</f>
        <v>-7.284220081833169</v>
      </c>
      <c r="K89" s="663"/>
      <c r="L89" s="662"/>
    </row>
    <row r="90" spans="1:12" s="20" customFormat="1" ht="14.25" customHeight="1">
      <c r="B90" s="1304" t="s">
        <v>725</v>
      </c>
      <c r="C90" s="716">
        <v>74267</v>
      </c>
      <c r="D90" s="543">
        <f t="shared" si="5"/>
        <v>60.051588071673457</v>
      </c>
      <c r="E90" s="676">
        <f>SUM(C90/C85)*100-100</f>
        <v>7.2896953236734561</v>
      </c>
      <c r="F90" s="716">
        <v>49405</v>
      </c>
      <c r="G90" s="676">
        <f t="shared" si="6"/>
        <v>39.948411928326543</v>
      </c>
      <c r="H90" s="688">
        <f>SUM(F90/F85)*100-100</f>
        <v>-4.3521189475925866</v>
      </c>
      <c r="K90" s="663"/>
      <c r="L90" s="663"/>
    </row>
    <row r="91" spans="1:12" s="20" customFormat="1" ht="14.25" customHeight="1" thickBot="1">
      <c r="B91" s="993" t="s">
        <v>753</v>
      </c>
      <c r="C91" s="734">
        <f>SUM(C87:C90)</f>
        <v>417691</v>
      </c>
      <c r="D91" s="689">
        <f t="shared" si="5"/>
        <v>55.923432650776952</v>
      </c>
      <c r="E91" s="689">
        <f>SUM(C91/C86)*100-100</f>
        <v>6.9037180363280726</v>
      </c>
      <c r="F91" s="734">
        <f>SUM(F87:F90)</f>
        <v>329207</v>
      </c>
      <c r="G91" s="689">
        <f t="shared" si="6"/>
        <v>44.076567349223055</v>
      </c>
      <c r="H91" s="936">
        <f>SUM(F91/F86)*100-100</f>
        <v>-7.142172127448319</v>
      </c>
      <c r="K91"/>
      <c r="L91"/>
    </row>
    <row r="92" spans="1:12" s="20" customFormat="1" ht="6" customHeight="1" thickBot="1">
      <c r="B92" s="1791"/>
      <c r="C92" s="53"/>
      <c r="D92" s="54"/>
      <c r="E92" s="54"/>
      <c r="F92" s="53"/>
      <c r="G92" s="54"/>
      <c r="H92" s="55"/>
      <c r="L92" s="662"/>
    </row>
    <row r="93" spans="1:12" s="20" customFormat="1">
      <c r="B93" s="50" t="s">
        <v>683</v>
      </c>
      <c r="C93" s="662"/>
      <c r="D93" s="662"/>
      <c r="E93" s="56"/>
      <c r="J93" s="56"/>
      <c r="L93" s="662"/>
    </row>
    <row r="94" spans="1:12" s="20" customFormat="1">
      <c r="B94" s="56" t="s">
        <v>743</v>
      </c>
      <c r="C94" s="662"/>
      <c r="D94" s="662"/>
      <c r="E94" s="56"/>
      <c r="J94" s="56"/>
      <c r="L94" s="662"/>
    </row>
    <row r="95" spans="1:12" s="20" customFormat="1" ht="20.25" customHeight="1">
      <c r="B95" s="56"/>
      <c r="C95" s="662"/>
      <c r="D95" s="662"/>
      <c r="E95" s="56"/>
      <c r="J95" s="56"/>
      <c r="L95" s="662"/>
    </row>
    <row r="96" spans="1:12" ht="24" customHeight="1">
      <c r="A96" s="211" t="s">
        <v>433</v>
      </c>
      <c r="B96" s="222" t="s">
        <v>429</v>
      </c>
      <c r="C96" s="377"/>
      <c r="D96" s="377"/>
      <c r="E96" s="377"/>
      <c r="F96" s="428"/>
      <c r="G96" s="428"/>
      <c r="H96" s="428"/>
      <c r="I96" s="379"/>
      <c r="J96" s="20"/>
      <c r="K96" s="20"/>
    </row>
    <row r="97" spans="1:9" ht="12.75" customHeight="1" thickBot="1">
      <c r="A97" s="431"/>
    </row>
    <row r="98" spans="1:9" ht="26.45" customHeight="1">
      <c r="A98" s="431"/>
      <c r="B98" s="5105" t="s">
        <v>488</v>
      </c>
      <c r="C98" s="5106"/>
      <c r="D98" s="5106"/>
      <c r="E98" s="5106"/>
      <c r="F98" s="5106"/>
      <c r="G98" s="5106"/>
      <c r="H98" s="5107"/>
    </row>
    <row r="99" spans="1:9" ht="19.5" customHeight="1">
      <c r="A99" s="431"/>
      <c r="B99" s="5113" t="s">
        <v>104</v>
      </c>
      <c r="C99" s="5108" t="s">
        <v>630</v>
      </c>
      <c r="D99" s="5103"/>
      <c r="E99" s="5109"/>
      <c r="F99" s="5102" t="s">
        <v>629</v>
      </c>
      <c r="G99" s="5103"/>
      <c r="H99" s="5104"/>
    </row>
    <row r="100" spans="1:9" ht="28.5" customHeight="1">
      <c r="A100" s="431"/>
      <c r="B100" s="5114"/>
      <c r="C100" s="661" t="s">
        <v>512</v>
      </c>
      <c r="D100" s="682" t="s">
        <v>489</v>
      </c>
      <c r="E100" s="668" t="s">
        <v>497</v>
      </c>
      <c r="F100" s="661" t="s">
        <v>512</v>
      </c>
      <c r="G100" s="682" t="s">
        <v>489</v>
      </c>
      <c r="H100" s="683" t="s">
        <v>513</v>
      </c>
    </row>
    <row r="101" spans="1:9" ht="12.75" customHeight="1" thickBot="1">
      <c r="A101" s="431"/>
      <c r="B101" s="1759" t="s">
        <v>519</v>
      </c>
      <c r="C101" s="719">
        <v>53671</v>
      </c>
      <c r="D101" s="720">
        <v>34.752457296779291</v>
      </c>
      <c r="E101" s="720">
        <v>-91.812329331360317</v>
      </c>
      <c r="F101" s="719">
        <v>100767</v>
      </c>
      <c r="G101" s="890">
        <v>65.247542703220702</v>
      </c>
      <c r="H101" s="722">
        <v>-92.267203433012668</v>
      </c>
    </row>
    <row r="102" spans="1:9" s="146" customFormat="1" ht="12.75" customHeight="1" thickBot="1">
      <c r="A102" s="725"/>
      <c r="B102" s="1761" t="s">
        <v>532</v>
      </c>
      <c r="C102" s="1762">
        <v>57791</v>
      </c>
      <c r="D102" s="944">
        <f t="shared" ref="D102:D122" si="9">SUM(C102/C8)*100</f>
        <v>35.069269559624011</v>
      </c>
      <c r="E102" s="944">
        <v>7.6763988000968908</v>
      </c>
      <c r="F102" s="1762">
        <v>107000</v>
      </c>
      <c r="G102" s="1763">
        <f t="shared" ref="G102:G122" si="10">SUM(F102/C8)*100</f>
        <v>64.930730440375996</v>
      </c>
      <c r="H102" s="1764">
        <v>6.1855567795012405</v>
      </c>
      <c r="I102" s="145"/>
    </row>
    <row r="103" spans="1:9" ht="12.75" customHeight="1">
      <c r="A103" s="431"/>
      <c r="B103" s="1006" t="s">
        <v>526</v>
      </c>
      <c r="C103" s="761">
        <v>41768</v>
      </c>
      <c r="D103" s="543">
        <f t="shared" si="9"/>
        <v>64.568389809547369</v>
      </c>
      <c r="E103" s="1760">
        <v>20.254512999165058</v>
      </c>
      <c r="F103" s="687">
        <v>22920</v>
      </c>
      <c r="G103" s="676">
        <f t="shared" si="10"/>
        <v>35.431610190452631</v>
      </c>
      <c r="H103" s="688">
        <v>-12.214179018729183</v>
      </c>
    </row>
    <row r="104" spans="1:9" ht="12.75" customHeight="1">
      <c r="A104" s="431"/>
      <c r="B104" s="987" t="s">
        <v>484</v>
      </c>
      <c r="C104" s="479">
        <v>6097</v>
      </c>
      <c r="D104" s="674">
        <f t="shared" si="9"/>
        <v>25.737684157203766</v>
      </c>
      <c r="E104" s="942">
        <v>1.8373141807249027</v>
      </c>
      <c r="F104" s="646">
        <v>17592</v>
      </c>
      <c r="G104" s="674">
        <f t="shared" si="10"/>
        <v>74.262315842796227</v>
      </c>
      <c r="H104" s="690">
        <v>4.8640915593705358</v>
      </c>
    </row>
    <row r="105" spans="1:9" ht="12.75" customHeight="1">
      <c r="A105" s="431"/>
      <c r="B105" s="1002" t="s">
        <v>498</v>
      </c>
      <c r="C105" s="756">
        <v>11226</v>
      </c>
      <c r="D105" s="543">
        <f t="shared" si="9"/>
        <v>21.277079661113323</v>
      </c>
      <c r="E105" s="942">
        <v>32.148322542672162</v>
      </c>
      <c r="F105" s="716">
        <v>41535</v>
      </c>
      <c r="G105" s="674">
        <f t="shared" si="10"/>
        <v>78.722920338886681</v>
      </c>
      <c r="H105" s="690">
        <v>-1.6992876245473809</v>
      </c>
    </row>
    <row r="106" spans="1:9" ht="12.75" customHeight="1">
      <c r="A106" s="431"/>
      <c r="B106" s="1002" t="s">
        <v>428</v>
      </c>
      <c r="C106" s="756">
        <v>11548</v>
      </c>
      <c r="D106" s="674">
        <f t="shared" si="9"/>
        <v>38.397339983374899</v>
      </c>
      <c r="E106" s="942">
        <v>34.65</v>
      </c>
      <c r="F106" s="716">
        <v>18527</v>
      </c>
      <c r="G106" s="674">
        <f t="shared" si="10"/>
        <v>61.602660016625101</v>
      </c>
      <c r="H106" s="819" t="s">
        <v>193</v>
      </c>
    </row>
    <row r="107" spans="1:9" ht="12.75" customHeight="1" thickBot="1">
      <c r="A107" s="431"/>
      <c r="B107" s="985" t="s">
        <v>530</v>
      </c>
      <c r="C107" s="758">
        <f>SUM(C103:C106)</f>
        <v>70639</v>
      </c>
      <c r="D107" s="680">
        <f t="shared" si="9"/>
        <v>41.257965224603268</v>
      </c>
      <c r="E107" s="943">
        <f t="shared" ref="E107:E118" si="11">SUM(C107/C102)*100-100</f>
        <v>22.231835406897261</v>
      </c>
      <c r="F107" s="679">
        <f>SUM(F103:F106)</f>
        <v>100574</v>
      </c>
      <c r="G107" s="680">
        <f t="shared" si="10"/>
        <v>58.742034775396725</v>
      </c>
      <c r="H107" s="691">
        <f t="shared" ref="H107:H118" si="12">SUM(F107/F102)*100-100</f>
        <v>-6.0056074766355039</v>
      </c>
    </row>
    <row r="108" spans="1:9" ht="12.75" customHeight="1">
      <c r="A108" s="431"/>
      <c r="B108" s="1001" t="s">
        <v>416</v>
      </c>
      <c r="C108" s="478">
        <v>36575</v>
      </c>
      <c r="D108" s="543">
        <f t="shared" si="9"/>
        <v>63.264317714008953</v>
      </c>
      <c r="E108" s="941">
        <f t="shared" si="11"/>
        <v>-12.432963033901558</v>
      </c>
      <c r="F108" s="645">
        <v>21238</v>
      </c>
      <c r="G108" s="676">
        <f t="shared" si="10"/>
        <v>36.735682285991039</v>
      </c>
      <c r="H108" s="706">
        <f t="shared" si="12"/>
        <v>-7.338568935427574</v>
      </c>
    </row>
    <row r="109" spans="1:9" ht="12.75" customHeight="1">
      <c r="A109" s="431"/>
      <c r="B109" s="987" t="s">
        <v>211</v>
      </c>
      <c r="C109" s="479">
        <v>9951</v>
      </c>
      <c r="D109" s="674">
        <f t="shared" si="9"/>
        <v>38.358646210777891</v>
      </c>
      <c r="E109" s="942">
        <f t="shared" si="11"/>
        <v>63.211415450221409</v>
      </c>
      <c r="F109" s="646">
        <v>15991</v>
      </c>
      <c r="G109" s="674">
        <f t="shared" si="10"/>
        <v>61.641353789222109</v>
      </c>
      <c r="H109" s="690">
        <f t="shared" si="12"/>
        <v>-9.1007276034561215</v>
      </c>
    </row>
    <row r="110" spans="1:9" ht="12.75" customHeight="1">
      <c r="A110" s="431"/>
      <c r="B110" s="1007" t="s">
        <v>332</v>
      </c>
      <c r="C110" s="479">
        <v>12001</v>
      </c>
      <c r="D110" s="543">
        <f t="shared" si="9"/>
        <v>20.335163345533413</v>
      </c>
      <c r="E110" s="942">
        <f t="shared" si="11"/>
        <v>6.9036166043114235</v>
      </c>
      <c r="F110" s="646">
        <v>47015</v>
      </c>
      <c r="G110" s="674">
        <f t="shared" si="10"/>
        <v>79.664836654466583</v>
      </c>
      <c r="H110" s="690">
        <f t="shared" si="12"/>
        <v>13.193692066931504</v>
      </c>
    </row>
    <row r="111" spans="1:9" ht="12.75" customHeight="1">
      <c r="A111" s="431"/>
      <c r="B111" s="992" t="s">
        <v>551</v>
      </c>
      <c r="C111" s="479">
        <v>12980</v>
      </c>
      <c r="D111" s="674">
        <f t="shared" si="9"/>
        <v>41.33231435485925</v>
      </c>
      <c r="E111" s="942">
        <f t="shared" si="11"/>
        <v>12.40041565639072</v>
      </c>
      <c r="F111" s="646">
        <v>18424</v>
      </c>
      <c r="G111" s="674">
        <f t="shared" si="10"/>
        <v>58.667685645140743</v>
      </c>
      <c r="H111" s="690">
        <f t="shared" si="12"/>
        <v>-0.55594537701733771</v>
      </c>
    </row>
    <row r="112" spans="1:9" ht="12.75" customHeight="1" thickBot="1">
      <c r="A112" s="431"/>
      <c r="B112" s="1008" t="s">
        <v>619</v>
      </c>
      <c r="C112" s="679">
        <f>SUM(C108:C111)</f>
        <v>71507</v>
      </c>
      <c r="D112" s="724">
        <f t="shared" si="9"/>
        <v>41.054686378642167</v>
      </c>
      <c r="E112" s="680">
        <f t="shared" si="11"/>
        <v>1.2287829669162846</v>
      </c>
      <c r="F112" s="679">
        <f>SUM(F108:F111)</f>
        <v>102668</v>
      </c>
      <c r="G112" s="680">
        <f t="shared" si="10"/>
        <v>58.945313621357833</v>
      </c>
      <c r="H112" s="691">
        <f t="shared" si="12"/>
        <v>2.0820490385189032</v>
      </c>
    </row>
    <row r="113" spans="1:12" ht="12.75" customHeight="1">
      <c r="A113" s="431"/>
      <c r="B113" s="1009" t="s">
        <v>603</v>
      </c>
      <c r="C113" s="645">
        <v>36798</v>
      </c>
      <c r="D113" s="692">
        <f t="shared" si="9"/>
        <v>61.512487044899864</v>
      </c>
      <c r="E113" s="692">
        <f t="shared" si="11"/>
        <v>0.60970608339030719</v>
      </c>
      <c r="F113" s="645">
        <v>23024</v>
      </c>
      <c r="G113" s="692">
        <f t="shared" si="10"/>
        <v>38.487512955100129</v>
      </c>
      <c r="H113" s="706">
        <f t="shared" si="12"/>
        <v>8.4094547509181723</v>
      </c>
    </row>
    <row r="114" spans="1:12" ht="12.75" customHeight="1">
      <c r="A114" s="431"/>
      <c r="B114" s="1274" t="s">
        <v>641</v>
      </c>
      <c r="C114" s="687">
        <v>10244</v>
      </c>
      <c r="D114" s="676">
        <f t="shared" si="9"/>
        <v>37.098468112845403</v>
      </c>
      <c r="E114" s="676">
        <f t="shared" si="11"/>
        <v>2.944427695708967</v>
      </c>
      <c r="F114" s="687">
        <v>17369</v>
      </c>
      <c r="G114" s="676">
        <f t="shared" si="10"/>
        <v>62.901531887154604</v>
      </c>
      <c r="H114" s="688">
        <f t="shared" si="12"/>
        <v>8.6173472578325345</v>
      </c>
    </row>
    <row r="115" spans="1:12" ht="12.75" customHeight="1">
      <c r="A115" s="431"/>
      <c r="B115" s="1273" t="s">
        <v>654</v>
      </c>
      <c r="C115" s="646">
        <v>13815</v>
      </c>
      <c r="D115" s="676">
        <f t="shared" si="9"/>
        <v>22.416758616213407</v>
      </c>
      <c r="E115" s="676">
        <f t="shared" si="11"/>
        <v>15.115407049412539</v>
      </c>
      <c r="F115" s="646">
        <v>47813</v>
      </c>
      <c r="G115" s="676">
        <f t="shared" si="10"/>
        <v>77.5832413837866</v>
      </c>
      <c r="H115" s="688">
        <f t="shared" si="12"/>
        <v>1.6973306391577125</v>
      </c>
    </row>
    <row r="116" spans="1:12" ht="12.75" customHeight="1">
      <c r="A116" s="431"/>
      <c r="B116" s="1304" t="s">
        <v>655</v>
      </c>
      <c r="C116" s="685">
        <v>12166</v>
      </c>
      <c r="D116" s="676">
        <f t="shared" si="9"/>
        <v>40.161093321889545</v>
      </c>
      <c r="E116" s="676">
        <f t="shared" si="11"/>
        <v>-6.2711864406779654</v>
      </c>
      <c r="F116" s="685">
        <v>18127</v>
      </c>
      <c r="G116" s="676">
        <f t="shared" si="10"/>
        <v>59.838906678110462</v>
      </c>
      <c r="H116" s="688">
        <f t="shared" si="12"/>
        <v>-1.6120277898393454</v>
      </c>
    </row>
    <row r="117" spans="1:12" ht="12.75" customHeight="1" thickBot="1">
      <c r="A117" s="431"/>
      <c r="B117" s="1730" t="s">
        <v>699</v>
      </c>
      <c r="C117" s="716">
        <f>SUM(C113:C116)</f>
        <v>73023</v>
      </c>
      <c r="D117" s="890">
        <f t="shared" si="9"/>
        <v>40.713998974107362</v>
      </c>
      <c r="E117" s="890">
        <f t="shared" si="11"/>
        <v>2.120072160767478</v>
      </c>
      <c r="F117" s="716">
        <f>SUM(F113:F116)</f>
        <v>106333</v>
      </c>
      <c r="G117" s="890">
        <f t="shared" si="10"/>
        <v>59.286001025892645</v>
      </c>
      <c r="H117" s="1731">
        <f t="shared" si="12"/>
        <v>3.5697588343008562</v>
      </c>
    </row>
    <row r="118" spans="1:12" ht="12.75" customHeight="1">
      <c r="A118" s="431"/>
      <c r="B118" s="1724" t="s">
        <v>705</v>
      </c>
      <c r="C118" s="645">
        <v>38456</v>
      </c>
      <c r="D118" s="1733">
        <f t="shared" si="9"/>
        <v>63.484936029715236</v>
      </c>
      <c r="E118" s="692">
        <f t="shared" si="11"/>
        <v>4.5056796565030766</v>
      </c>
      <c r="F118" s="645">
        <v>22119</v>
      </c>
      <c r="G118" s="1733">
        <f t="shared" si="10"/>
        <v>36.515063970284771</v>
      </c>
      <c r="H118" s="706">
        <f t="shared" si="12"/>
        <v>-3.9306810284920175</v>
      </c>
    </row>
    <row r="119" spans="1:12" ht="12.75" customHeight="1">
      <c r="A119" s="431"/>
      <c r="B119" s="1007" t="s">
        <v>723</v>
      </c>
      <c r="C119" s="646">
        <v>13318</v>
      </c>
      <c r="D119" s="674">
        <f t="shared" si="9"/>
        <v>46.968788573443838</v>
      </c>
      <c r="E119" s="676">
        <f>SUM(C119/C114)*100-100</f>
        <v>30.007809449433807</v>
      </c>
      <c r="F119" s="646">
        <v>15037</v>
      </c>
      <c r="G119" s="674">
        <f t="shared" si="10"/>
        <v>53.031211426556155</v>
      </c>
      <c r="H119" s="688">
        <f>SUM(F119/F114)*100-100</f>
        <v>-13.426219126029139</v>
      </c>
    </row>
    <row r="120" spans="1:12" ht="12.75" customHeight="1">
      <c r="A120" s="431"/>
      <c r="B120" s="1005" t="s">
        <v>724</v>
      </c>
      <c r="C120" s="716">
        <v>14595</v>
      </c>
      <c r="D120" s="676">
        <f t="shared" si="9"/>
        <v>24.433730098940284</v>
      </c>
      <c r="E120" s="676">
        <f>SUM(C120/C115)*100-100</f>
        <v>5.646036916395218</v>
      </c>
      <c r="F120" s="716">
        <v>45138</v>
      </c>
      <c r="G120" s="676">
        <f t="shared" si="10"/>
        <v>75.566269901059712</v>
      </c>
      <c r="H120" s="688">
        <f>SUM(F120/F115)*100-100</f>
        <v>-5.5947127350302281</v>
      </c>
    </row>
    <row r="121" spans="1:12" ht="12.75" customHeight="1">
      <c r="A121" s="431"/>
      <c r="B121" s="1304" t="s">
        <v>725</v>
      </c>
      <c r="C121" s="716">
        <v>13873</v>
      </c>
      <c r="D121" s="676">
        <f t="shared" si="9"/>
        <v>41.671923342645165</v>
      </c>
      <c r="E121" s="676">
        <f>SUM(C121/C116)*100-100</f>
        <v>14.030905803057706</v>
      </c>
      <c r="F121" s="716">
        <v>19418</v>
      </c>
      <c r="G121" s="676">
        <f t="shared" si="10"/>
        <v>58.328076657354842</v>
      </c>
      <c r="H121" s="688">
        <f>SUM(F121/F116)*100-100</f>
        <v>7.1219727478347323</v>
      </c>
      <c r="K121" s="216"/>
      <c r="L121" s="216"/>
    </row>
    <row r="122" spans="1:12" ht="12.75" customHeight="1">
      <c r="A122" s="431"/>
      <c r="B122" s="1730" t="s">
        <v>753</v>
      </c>
      <c r="C122" s="716">
        <f>SUM(C118:C121)</f>
        <v>80242</v>
      </c>
      <c r="D122" s="890">
        <f t="shared" si="9"/>
        <v>44.10015718258461</v>
      </c>
      <c r="E122" s="890">
        <f>SUM(C122/C117)*100-100</f>
        <v>9.8859263519712925</v>
      </c>
      <c r="F122" s="716">
        <f>SUM(F118:F121)</f>
        <v>101712</v>
      </c>
      <c r="G122" s="890">
        <f t="shared" si="10"/>
        <v>55.89984281741539</v>
      </c>
      <c r="H122" s="1731">
        <f>SUM(F122/F117)*100-100</f>
        <v>-4.3457816482183205</v>
      </c>
    </row>
    <row r="123" spans="1:12" ht="6" customHeight="1" thickBot="1">
      <c r="A123" s="431"/>
      <c r="B123" s="1732"/>
      <c r="C123" s="1697"/>
      <c r="D123" s="1696"/>
      <c r="E123" s="1696"/>
      <c r="F123" s="1697"/>
      <c r="G123" s="1696"/>
      <c r="H123" s="1722"/>
    </row>
    <row r="124" spans="1:12">
      <c r="A124" s="431"/>
      <c r="B124" s="50" t="s">
        <v>683</v>
      </c>
      <c r="C124" s="662"/>
      <c r="D124" s="662"/>
      <c r="E124" s="56"/>
      <c r="F124" s="20"/>
    </row>
    <row r="125" spans="1:12" s="20" customFormat="1">
      <c r="B125" s="56" t="s">
        <v>743</v>
      </c>
      <c r="C125" s="662"/>
      <c r="D125" s="662"/>
      <c r="E125" s="663"/>
      <c r="L125" s="662"/>
    </row>
    <row r="126" spans="1:12">
      <c r="B126" s="56"/>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sheetPr>
  <dimension ref="A1:BF114"/>
  <sheetViews>
    <sheetView zoomScale="120" zoomScaleNormal="120" workbookViewId="0">
      <selection activeCell="A59" sqref="A59:XFD59"/>
    </sheetView>
  </sheetViews>
  <sheetFormatPr defaultColWidth="8.85546875" defaultRowHeight="12.75"/>
  <cols>
    <col min="1" max="1" width="6.28515625" style="1832"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832"/>
    <col min="11" max="11" width="9.28515625" style="1832" customWidth="1"/>
    <col min="12" max="12" width="8.7109375" style="3" customWidth="1"/>
    <col min="13" max="17" width="8.85546875" style="1832"/>
    <col min="18" max="18" width="3.28515625" style="1832" bestFit="1" customWidth="1"/>
    <col min="19" max="19" width="14.28515625" style="1832" bestFit="1" customWidth="1"/>
    <col min="20" max="20" width="13.85546875" style="1832" bestFit="1" customWidth="1"/>
    <col min="21" max="21" width="8" style="1832" bestFit="1" customWidth="1"/>
    <col min="22" max="22" width="8.85546875" style="1832"/>
    <col min="23" max="23" width="3.28515625" style="1832" bestFit="1" customWidth="1"/>
    <col min="24" max="24" width="14.28515625" style="1832" bestFit="1" customWidth="1"/>
    <col min="25" max="25" width="13.85546875" style="1832" bestFit="1" customWidth="1"/>
    <col min="26" max="26" width="8" style="1832" bestFit="1" customWidth="1"/>
    <col min="27" max="27" width="8.85546875" style="1832"/>
    <col min="28" max="28" width="7.7109375" style="1832" customWidth="1"/>
    <col min="29" max="29" width="11.42578125" style="1832" bestFit="1" customWidth="1"/>
    <col min="30" max="30" width="13.85546875" style="1832" bestFit="1" customWidth="1"/>
    <col min="31" max="31" width="8" style="1832" bestFit="1" customWidth="1"/>
    <col min="32" max="32" width="8.85546875" style="1832"/>
    <col min="33" max="33" width="9.42578125" style="1832" customWidth="1"/>
    <col min="34" max="34" width="11.42578125" style="1832" bestFit="1" customWidth="1"/>
    <col min="35" max="35" width="13.85546875" style="1832" bestFit="1" customWidth="1"/>
    <col min="36" max="36" width="8" style="1832" bestFit="1" customWidth="1"/>
    <col min="37" max="16384" width="8.85546875" style="1832"/>
  </cols>
  <sheetData>
    <row r="1" spans="1:58" ht="30.75" customHeight="1" thickBot="1">
      <c r="A1" s="3052" t="s">
        <v>904</v>
      </c>
      <c r="B1" s="3053"/>
      <c r="C1" s="5116" t="s">
        <v>406</v>
      </c>
      <c r="D1" s="5117"/>
      <c r="E1" s="5117"/>
      <c r="F1" s="5117"/>
      <c r="G1" s="5117"/>
      <c r="H1" s="5117"/>
      <c r="I1" s="5117"/>
      <c r="J1" s="5117"/>
      <c r="K1" s="5117"/>
      <c r="L1" s="5117"/>
    </row>
    <row r="2" spans="1:58" ht="34.5" customHeight="1" thickBot="1">
      <c r="C2" s="5119" t="s">
        <v>104</v>
      </c>
      <c r="D2" s="4707" t="s">
        <v>407</v>
      </c>
      <c r="E2" s="4708"/>
      <c r="F2" s="4709"/>
      <c r="G2" s="5121" t="s">
        <v>408</v>
      </c>
      <c r="H2" s="4540"/>
      <c r="I2" s="4541"/>
      <c r="J2" s="4707" t="s">
        <v>409</v>
      </c>
      <c r="K2" s="4708"/>
      <c r="L2" s="4709"/>
    </row>
    <row r="3" spans="1:58" ht="44.45" customHeight="1" thickBot="1">
      <c r="C3" s="5120"/>
      <c r="D3" s="3054" t="s">
        <v>410</v>
      </c>
      <c r="E3" s="3055" t="s">
        <v>284</v>
      </c>
      <c r="F3" s="3056" t="s">
        <v>411</v>
      </c>
      <c r="G3" s="3054" t="s">
        <v>410</v>
      </c>
      <c r="H3" s="3057" t="s">
        <v>284</v>
      </c>
      <c r="I3" s="3056" t="s">
        <v>411</v>
      </c>
      <c r="J3" s="3054" t="s">
        <v>410</v>
      </c>
      <c r="K3" s="3057" t="s">
        <v>285</v>
      </c>
      <c r="L3" s="3058" t="s">
        <v>411</v>
      </c>
    </row>
    <row r="4" spans="1:58" s="146" customFormat="1" ht="13.5" thickBot="1">
      <c r="B4" s="145"/>
      <c r="C4" s="3059">
        <v>2003</v>
      </c>
      <c r="D4" s="3060">
        <v>5753</v>
      </c>
      <c r="E4" s="3061">
        <v>-9.7993101285669582</v>
      </c>
      <c r="F4" s="3062"/>
      <c r="G4" s="3060">
        <v>10829</v>
      </c>
      <c r="H4" s="3061" t="s">
        <v>148</v>
      </c>
      <c r="I4" s="3062"/>
      <c r="J4" s="3060">
        <v>5214</v>
      </c>
      <c r="K4" s="3061" t="s">
        <v>148</v>
      </c>
      <c r="L4" s="3062"/>
    </row>
    <row r="5" spans="1:58" s="146" customFormat="1" ht="13.5" thickBot="1">
      <c r="B5" s="145"/>
      <c r="C5" s="3059">
        <v>2004</v>
      </c>
      <c r="D5" s="3060">
        <v>4443</v>
      </c>
      <c r="E5" s="3061">
        <v>-22.770728315661387</v>
      </c>
      <c r="F5" s="3062"/>
      <c r="G5" s="3060">
        <v>11293</v>
      </c>
      <c r="H5" s="3061">
        <v>4.2847908394126932</v>
      </c>
      <c r="I5" s="3062"/>
      <c r="J5" s="3060">
        <v>4502</v>
      </c>
      <c r="K5" s="3061">
        <v>-13.65554276946682</v>
      </c>
      <c r="L5" s="3062"/>
    </row>
    <row r="6" spans="1:58" s="146" customFormat="1" ht="13.5" thickBot="1">
      <c r="B6" s="145"/>
      <c r="C6" s="3059">
        <v>2005</v>
      </c>
      <c r="D6" s="3060">
        <v>5610</v>
      </c>
      <c r="E6" s="3061">
        <v>26.266036461850106</v>
      </c>
      <c r="F6" s="3062"/>
      <c r="G6" s="3060">
        <v>10781</v>
      </c>
      <c r="H6" s="3061">
        <v>-4.533781988842648</v>
      </c>
      <c r="I6" s="3062"/>
      <c r="J6" s="3060">
        <v>5501</v>
      </c>
      <c r="K6" s="3061">
        <v>327.76049766718512</v>
      </c>
      <c r="L6" s="3062"/>
    </row>
    <row r="7" spans="1:58" s="146" customFormat="1" ht="13.5" thickBot="1">
      <c r="B7" s="145"/>
      <c r="C7" s="3059">
        <v>2006</v>
      </c>
      <c r="D7" s="3060">
        <v>5921</v>
      </c>
      <c r="E7" s="3061">
        <v>5.5436720142602525</v>
      </c>
      <c r="F7" s="3062"/>
      <c r="G7" s="3060">
        <v>11149</v>
      </c>
      <c r="H7" s="3061">
        <v>3.4134124849271927</v>
      </c>
      <c r="I7" s="3062"/>
      <c r="J7" s="3060">
        <v>6409</v>
      </c>
      <c r="K7" s="3061">
        <v>16.506089801854216</v>
      </c>
      <c r="L7" s="3062"/>
      <c r="R7" s="145"/>
      <c r="S7" s="145" t="s">
        <v>969</v>
      </c>
      <c r="T7" s="145"/>
      <c r="U7" s="145"/>
      <c r="V7" s="145"/>
      <c r="W7" s="145"/>
      <c r="X7" s="145" t="s">
        <v>968</v>
      </c>
      <c r="Y7" s="145"/>
      <c r="Z7" s="145"/>
      <c r="AB7" s="5118" t="s">
        <v>727</v>
      </c>
      <c r="AC7" s="5118"/>
      <c r="AD7" s="5118"/>
      <c r="AE7" s="5118"/>
      <c r="AF7" s="5118"/>
    </row>
    <row r="8" spans="1:58">
      <c r="C8" s="3063" t="s">
        <v>425</v>
      </c>
      <c r="D8" s="1270">
        <v>2134</v>
      </c>
      <c r="E8" s="780">
        <v>59.134973900074556</v>
      </c>
      <c r="F8" s="271">
        <v>26.272189349112423</v>
      </c>
      <c r="G8" s="1270">
        <v>2716</v>
      </c>
      <c r="H8" s="780">
        <v>-5.101327742837185</v>
      </c>
      <c r="I8" s="271">
        <v>2.3746701846965692</v>
      </c>
      <c r="J8" s="1270">
        <v>2571</v>
      </c>
      <c r="K8" s="780">
        <v>65.231362467866319</v>
      </c>
      <c r="L8" s="271">
        <v>63.341804320203323</v>
      </c>
      <c r="M8" s="2154"/>
      <c r="R8" s="3"/>
      <c r="S8" s="3" t="s">
        <v>607</v>
      </c>
      <c r="T8" s="3" t="s">
        <v>975</v>
      </c>
      <c r="U8" s="3" t="s">
        <v>608</v>
      </c>
      <c r="V8" s="3"/>
      <c r="W8" s="3"/>
      <c r="X8" s="3" t="s">
        <v>607</v>
      </c>
      <c r="Y8" s="3" t="s">
        <v>975</v>
      </c>
      <c r="Z8" s="3" t="s">
        <v>608</v>
      </c>
      <c r="AB8" s="5118"/>
      <c r="AC8" s="5118"/>
      <c r="AD8" s="5118"/>
      <c r="AE8" s="5118"/>
      <c r="AF8" s="5118"/>
    </row>
    <row r="9" spans="1:58">
      <c r="C9" s="3063" t="s">
        <v>575</v>
      </c>
      <c r="D9" s="1270">
        <v>1961</v>
      </c>
      <c r="E9" s="780">
        <v>-8.106841611996245</v>
      </c>
      <c r="F9" s="271"/>
      <c r="G9" s="1270">
        <v>2598</v>
      </c>
      <c r="H9" s="780">
        <v>-4.3446244477172229</v>
      </c>
      <c r="I9" s="271">
        <v>-11.300785250938887</v>
      </c>
      <c r="J9" s="1270">
        <v>2220</v>
      </c>
      <c r="K9" s="780">
        <v>-13.652275379229877</v>
      </c>
      <c r="L9" s="271">
        <v>27.733026467203686</v>
      </c>
      <c r="M9" s="2154"/>
      <c r="R9" s="440" t="s">
        <v>617</v>
      </c>
      <c r="S9" s="440">
        <v>8985</v>
      </c>
      <c r="T9" s="440">
        <v>12712</v>
      </c>
      <c r="U9" s="440">
        <v>7218</v>
      </c>
      <c r="V9" s="3"/>
      <c r="W9" s="440" t="s">
        <v>617</v>
      </c>
      <c r="X9" s="440">
        <v>8932</v>
      </c>
      <c r="Y9" s="440">
        <v>12983</v>
      </c>
      <c r="Z9" s="440">
        <v>6829</v>
      </c>
    </row>
    <row r="10" spans="1:58">
      <c r="C10" s="3063" t="s">
        <v>426</v>
      </c>
      <c r="D10" s="1270">
        <v>1436</v>
      </c>
      <c r="E10" s="780">
        <v>-26.772055073941871</v>
      </c>
      <c r="F10" s="271">
        <v>13.607594936708864</v>
      </c>
      <c r="G10" s="1270">
        <v>2492</v>
      </c>
      <c r="H10" s="780">
        <v>-4.0800615858352529</v>
      </c>
      <c r="I10" s="271">
        <v>-7.8743068391867013</v>
      </c>
      <c r="J10" s="1270">
        <v>1667</v>
      </c>
      <c r="K10" s="780">
        <v>-24.909909909909913</v>
      </c>
      <c r="L10" s="271">
        <v>8.1765087605451043</v>
      </c>
      <c r="M10" s="2154"/>
      <c r="R10" s="440" t="s">
        <v>609</v>
      </c>
      <c r="S10" s="440">
        <v>10348</v>
      </c>
      <c r="T10" s="440">
        <v>15390</v>
      </c>
      <c r="U10" s="440">
        <v>8695</v>
      </c>
      <c r="V10" s="3"/>
      <c r="W10" s="440" t="s">
        <v>609</v>
      </c>
      <c r="X10" s="440">
        <v>10601</v>
      </c>
      <c r="Y10" s="440">
        <v>16100</v>
      </c>
      <c r="Z10" s="440">
        <v>8661</v>
      </c>
      <c r="AB10" s="3151" t="s">
        <v>969</v>
      </c>
      <c r="AC10" s="3151"/>
      <c r="AD10" s="3151"/>
      <c r="AE10" s="3151"/>
      <c r="AF10" s="269"/>
      <c r="AG10" s="3151" t="s">
        <v>968</v>
      </c>
      <c r="AH10" s="269"/>
      <c r="AI10" s="269"/>
      <c r="AJ10" s="269"/>
      <c r="AM10" s="2995"/>
      <c r="AN10" s="2995"/>
      <c r="AO10" s="2582"/>
      <c r="AP10" s="2582"/>
      <c r="AQ10" s="2582"/>
      <c r="AR10" s="2995"/>
      <c r="AS10" s="2582"/>
      <c r="AT10" s="2582"/>
      <c r="AU10" s="2582"/>
    </row>
    <row r="11" spans="1:58">
      <c r="C11" s="3064" t="s">
        <v>479</v>
      </c>
      <c r="D11" s="3065">
        <v>1339</v>
      </c>
      <c r="E11" s="3066">
        <v>-6.7548746518105816</v>
      </c>
      <c r="F11" s="3067">
        <v>-0.14914243102161606</v>
      </c>
      <c r="G11" s="3065">
        <v>3026</v>
      </c>
      <c r="H11" s="3066">
        <v>21.428571428571416</v>
      </c>
      <c r="I11" s="3067">
        <v>5.7302585604472398</v>
      </c>
      <c r="J11" s="3065">
        <v>1850</v>
      </c>
      <c r="K11" s="3066">
        <v>10.977804439112177</v>
      </c>
      <c r="L11" s="3067">
        <v>18.894601542416439</v>
      </c>
      <c r="M11" s="2154"/>
      <c r="R11" s="440" t="s">
        <v>616</v>
      </c>
      <c r="S11" s="440">
        <v>5859</v>
      </c>
      <c r="T11" s="440">
        <v>7211</v>
      </c>
      <c r="U11" s="440">
        <v>4685</v>
      </c>
      <c r="V11" s="3"/>
      <c r="W11" s="440" t="s">
        <v>616</v>
      </c>
      <c r="X11" s="440">
        <v>6063</v>
      </c>
      <c r="Y11" s="440">
        <v>7107</v>
      </c>
      <c r="Z11" s="440">
        <v>4364</v>
      </c>
      <c r="AB11" s="3151"/>
      <c r="AC11" s="269" t="s">
        <v>607</v>
      </c>
      <c r="AD11" s="269" t="s">
        <v>975</v>
      </c>
      <c r="AE11" s="269" t="s">
        <v>608</v>
      </c>
      <c r="AF11" s="269"/>
      <c r="AG11" s="269"/>
      <c r="AH11" s="269" t="s">
        <v>607</v>
      </c>
      <c r="AI11" s="269" t="s">
        <v>975</v>
      </c>
      <c r="AJ11" s="269" t="s">
        <v>608</v>
      </c>
      <c r="AM11" s="2582"/>
      <c r="AN11" s="2582"/>
      <c r="AP11" s="2582"/>
      <c r="AQ11" s="2582"/>
      <c r="AR11" s="2582"/>
      <c r="AS11" s="2582"/>
      <c r="AU11" s="2582"/>
    </row>
    <row r="12" spans="1:58" s="146" customFormat="1" ht="13.7" customHeight="1" thickBot="1">
      <c r="B12" s="145"/>
      <c r="C12" s="3059">
        <v>2007</v>
      </c>
      <c r="D12" s="3060">
        <v>6870</v>
      </c>
      <c r="E12" s="3068">
        <v>16.027698023982424</v>
      </c>
      <c r="F12" s="3067">
        <f>(D12/D7)*100-100</f>
        <v>16.027698023982424</v>
      </c>
      <c r="G12" s="3060">
        <v>10832</v>
      </c>
      <c r="H12" s="3061">
        <v>-2.8433043322271061</v>
      </c>
      <c r="I12" s="3067">
        <f>(G12/G7)*100-100</f>
        <v>-2.8433043322271061</v>
      </c>
      <c r="J12" s="3060">
        <v>8308</v>
      </c>
      <c r="K12" s="3061">
        <v>29.630207520674048</v>
      </c>
      <c r="L12" s="3067">
        <f>(J12/J7)*100-100</f>
        <v>29.630207520674048</v>
      </c>
      <c r="M12" s="3069"/>
      <c r="R12" s="440" t="s">
        <v>610</v>
      </c>
      <c r="S12" s="440">
        <v>2893</v>
      </c>
      <c r="T12" s="440">
        <v>4000</v>
      </c>
      <c r="U12" s="440">
        <v>2475</v>
      </c>
      <c r="V12" s="145"/>
      <c r="W12" s="440" t="s">
        <v>610</v>
      </c>
      <c r="X12" s="440">
        <v>2968</v>
      </c>
      <c r="Y12" s="440">
        <v>4154</v>
      </c>
      <c r="Z12" s="440">
        <v>2489</v>
      </c>
      <c r="AB12" s="3151" t="s">
        <v>740</v>
      </c>
      <c r="AC12" s="3151">
        <v>352</v>
      </c>
      <c r="AD12" s="3151">
        <v>769</v>
      </c>
      <c r="AE12" s="3151">
        <v>428</v>
      </c>
      <c r="AF12" s="3151"/>
      <c r="AG12" s="3151" t="s">
        <v>726</v>
      </c>
      <c r="AH12" s="3151">
        <v>329</v>
      </c>
      <c r="AI12" s="3151">
        <v>652</v>
      </c>
      <c r="AJ12" s="3151">
        <v>349</v>
      </c>
      <c r="AM12" s="2582"/>
      <c r="AN12" s="2995"/>
      <c r="AO12" s="2995"/>
      <c r="AP12" s="2995"/>
      <c r="AQ12" s="2995"/>
      <c r="AR12" s="2995"/>
      <c r="AS12" s="2995"/>
      <c r="AT12" s="2995"/>
      <c r="AU12" s="2995"/>
    </row>
    <row r="13" spans="1:58" s="146" customFormat="1" ht="12.75" customHeight="1">
      <c r="B13" s="145"/>
      <c r="C13" s="3063" t="s">
        <v>526</v>
      </c>
      <c r="D13" s="3070">
        <v>1869</v>
      </c>
      <c r="E13" s="3071">
        <f>SUM(D13/D11)*100-100</f>
        <v>39.581777445855124</v>
      </c>
      <c r="F13" s="3072">
        <f>SUM(D13/D8)*100-100</f>
        <v>-12.417994376757264</v>
      </c>
      <c r="G13" s="3070">
        <v>2830</v>
      </c>
      <c r="H13" s="3071">
        <f>SUM(G13/G11)*100-100</f>
        <v>-6.4771976206212827</v>
      </c>
      <c r="I13" s="3072">
        <f>SUM(G13/G8)*100-100</f>
        <v>4.1973490427098739</v>
      </c>
      <c r="J13" s="3070">
        <v>2115</v>
      </c>
      <c r="K13" s="3071">
        <f>SUM(J13/J11)*100-100</f>
        <v>14.324324324324337</v>
      </c>
      <c r="L13" s="3073">
        <f>SUM(J13/J8)*100-100</f>
        <v>-17.736289381563594</v>
      </c>
      <c r="M13" s="3069"/>
      <c r="R13" s="440" t="s">
        <v>611</v>
      </c>
      <c r="S13" s="440">
        <v>2873</v>
      </c>
      <c r="T13" s="440">
        <v>3798</v>
      </c>
      <c r="U13" s="440">
        <v>2416</v>
      </c>
      <c r="V13" s="145"/>
      <c r="W13" s="440" t="s">
        <v>611</v>
      </c>
      <c r="X13" s="440">
        <v>2957</v>
      </c>
      <c r="Y13" s="440">
        <v>3845</v>
      </c>
      <c r="Z13" s="440">
        <v>2321</v>
      </c>
      <c r="AB13" s="3151" t="s">
        <v>741</v>
      </c>
      <c r="AC13" s="3151">
        <v>395</v>
      </c>
      <c r="AD13" s="3151">
        <v>887</v>
      </c>
      <c r="AE13" s="3151">
        <v>498</v>
      </c>
      <c r="AF13" s="3151"/>
      <c r="AG13" s="3151" t="s">
        <v>979</v>
      </c>
      <c r="AH13" s="3151">
        <v>360</v>
      </c>
      <c r="AI13" s="3151">
        <v>783</v>
      </c>
      <c r="AJ13" s="3151">
        <v>388</v>
      </c>
      <c r="AM13" s="2995"/>
      <c r="AN13" s="2995"/>
      <c r="AO13" s="2995"/>
      <c r="AP13" s="2995"/>
      <c r="AQ13" s="2995"/>
      <c r="AR13" s="2995"/>
      <c r="AS13" s="2995"/>
      <c r="AT13" s="2995"/>
      <c r="AU13" s="2995"/>
    </row>
    <row r="14" spans="1:58" s="146" customFormat="1" ht="12.75" customHeight="1">
      <c r="B14" s="145"/>
      <c r="C14" s="3063" t="s">
        <v>484</v>
      </c>
      <c r="D14" s="1270">
        <v>1680</v>
      </c>
      <c r="E14" s="780">
        <f>SUM(D14/D13)*100-100</f>
        <v>-10.112359550561806</v>
      </c>
      <c r="F14" s="1271">
        <f>SUM(D14/D9)*100-100</f>
        <v>-14.329423763386032</v>
      </c>
      <c r="G14" s="1270">
        <v>2685</v>
      </c>
      <c r="H14" s="780">
        <f>SUM(G14/G13)*100-100</f>
        <v>-5.1236749116607854</v>
      </c>
      <c r="I14" s="1271">
        <f>SUM(G14/G9)*100-100</f>
        <v>3.3487297921477932</v>
      </c>
      <c r="J14" s="1270">
        <v>1866</v>
      </c>
      <c r="K14" s="780">
        <f>SUM(J14/J12)*100-100</f>
        <v>-77.539720751083294</v>
      </c>
      <c r="L14" s="271">
        <f>SUM(J14/J9)*100-100</f>
        <v>-15.945945945945951</v>
      </c>
      <c r="M14" s="3069"/>
      <c r="R14" s="440" t="s">
        <v>612</v>
      </c>
      <c r="S14" s="440">
        <v>1891</v>
      </c>
      <c r="T14" s="440">
        <v>2675</v>
      </c>
      <c r="U14" s="440">
        <v>1525</v>
      </c>
      <c r="V14" s="145"/>
      <c r="W14" s="440" t="s">
        <v>612</v>
      </c>
      <c r="X14" s="440">
        <v>2088</v>
      </c>
      <c r="Y14" s="440">
        <v>2683</v>
      </c>
      <c r="Z14" s="440">
        <v>1579</v>
      </c>
      <c r="AB14" s="3151" t="s">
        <v>742</v>
      </c>
      <c r="AC14" s="3151">
        <v>352</v>
      </c>
      <c r="AD14" s="3151">
        <v>778</v>
      </c>
      <c r="AE14" s="3151">
        <v>429</v>
      </c>
      <c r="AF14" s="3151"/>
      <c r="AG14" s="3151" t="s">
        <v>980</v>
      </c>
      <c r="AH14" s="3151">
        <v>361</v>
      </c>
      <c r="AI14" s="3151">
        <v>883</v>
      </c>
      <c r="AJ14" s="3151">
        <v>420</v>
      </c>
      <c r="AM14" s="2995"/>
      <c r="AN14" s="2995"/>
      <c r="AO14" s="2995"/>
      <c r="AP14" s="2995"/>
      <c r="AQ14" s="2995"/>
      <c r="AR14" s="2995"/>
      <c r="AS14" s="2995"/>
      <c r="AT14" s="2995"/>
      <c r="AU14" s="2995"/>
    </row>
    <row r="15" spans="1:58" s="146" customFormat="1" ht="12.75" customHeight="1">
      <c r="B15" s="145"/>
      <c r="C15" s="3063" t="s">
        <v>498</v>
      </c>
      <c r="D15" s="1270">
        <v>1571</v>
      </c>
      <c r="E15" s="780">
        <f>SUM(D15/D14)*100-100</f>
        <v>-6.4880952380952408</v>
      </c>
      <c r="F15" s="1271">
        <f>SUM(D15/D10)*100-100</f>
        <v>9.4011142061281276</v>
      </c>
      <c r="G15" s="1270">
        <v>2550</v>
      </c>
      <c r="H15" s="780">
        <f>SUM(G15/G14)*100-100</f>
        <v>-5.0279329608938497</v>
      </c>
      <c r="I15" s="1271">
        <f>SUM(G15/G10)*100-100</f>
        <v>2.3274478330658184</v>
      </c>
      <c r="J15" s="1270">
        <v>1726</v>
      </c>
      <c r="K15" s="780">
        <f>SUM(J15/J13)*100-100</f>
        <v>-18.392434988179673</v>
      </c>
      <c r="L15" s="271">
        <f>SUM(J15/J10)*100-100</f>
        <v>3.5392921415716927</v>
      </c>
      <c r="M15" s="3069"/>
      <c r="R15" s="440" t="s">
        <v>643</v>
      </c>
      <c r="S15" s="440">
        <v>7848</v>
      </c>
      <c r="T15" s="440">
        <v>9964</v>
      </c>
      <c r="U15" s="440">
        <v>5603</v>
      </c>
      <c r="V15" s="145"/>
      <c r="W15" s="440" t="s">
        <v>643</v>
      </c>
      <c r="X15" s="440">
        <v>8150</v>
      </c>
      <c r="Y15" s="440">
        <v>9813</v>
      </c>
      <c r="Z15" s="440">
        <v>5334</v>
      </c>
      <c r="AB15" s="3151"/>
      <c r="AC15" s="3151">
        <f t="shared" ref="AC15:AE15" si="0">SUM(AC12:AC14)</f>
        <v>1099</v>
      </c>
      <c r="AD15" s="3151">
        <f t="shared" si="0"/>
        <v>2434</v>
      </c>
      <c r="AE15" s="3151">
        <f t="shared" si="0"/>
        <v>1355</v>
      </c>
      <c r="AF15" s="3151"/>
      <c r="AG15" s="3151"/>
      <c r="AH15" s="3151">
        <f t="shared" ref="AH15:AJ15" si="1">SUM(AH12:AH14)</f>
        <v>1050</v>
      </c>
      <c r="AI15" s="3151">
        <f t="shared" si="1"/>
        <v>2318</v>
      </c>
      <c r="AJ15" s="3151">
        <f t="shared" si="1"/>
        <v>1157</v>
      </c>
      <c r="AM15" s="2995"/>
      <c r="AN15" s="2995"/>
      <c r="AO15" s="2995"/>
      <c r="AP15" s="2995"/>
      <c r="AQ15" s="2995"/>
      <c r="AR15" s="2995"/>
      <c r="AS15" s="2995"/>
      <c r="AT15" s="2995"/>
      <c r="AU15" s="2995"/>
    </row>
    <row r="16" spans="1:58" s="146" customFormat="1" ht="12.75" customHeight="1">
      <c r="B16" s="145"/>
      <c r="C16" s="3063" t="s">
        <v>428</v>
      </c>
      <c r="D16" s="3065">
        <v>1494</v>
      </c>
      <c r="E16" s="3066">
        <f>SUM(D16/D15)*100-100</f>
        <v>-4.9013367281986007</v>
      </c>
      <c r="F16" s="3074">
        <f>SUM(D16/D11)*100-100</f>
        <v>11.575802837938753</v>
      </c>
      <c r="G16" s="3065">
        <v>2718</v>
      </c>
      <c r="H16" s="3066">
        <f>SUM(G16/G15)*100-100</f>
        <v>6.5882352941176521</v>
      </c>
      <c r="I16" s="3074">
        <f>SUM(G16/G11)*100-100</f>
        <v>-10.178453403833444</v>
      </c>
      <c r="J16" s="3065">
        <v>1404</v>
      </c>
      <c r="K16" s="3066">
        <f>SUM(J16/J14)*100-100</f>
        <v>-24.758842443729904</v>
      </c>
      <c r="L16" s="3067">
        <f>SUM(J16/J11)*100-100</f>
        <v>-24.108108108108112</v>
      </c>
      <c r="M16" s="3069"/>
      <c r="R16" s="440" t="s">
        <v>613</v>
      </c>
      <c r="S16" s="440">
        <v>3141</v>
      </c>
      <c r="T16" s="440">
        <v>4948</v>
      </c>
      <c r="U16" s="440">
        <v>2926</v>
      </c>
      <c r="V16" s="145"/>
      <c r="W16" s="440" t="s">
        <v>613</v>
      </c>
      <c r="X16" s="440">
        <v>3313</v>
      </c>
      <c r="Y16" s="440">
        <v>5036</v>
      </c>
      <c r="Z16" s="440">
        <v>2845</v>
      </c>
      <c r="AB16" s="2995"/>
      <c r="AC16" s="2995"/>
      <c r="AD16" s="2995"/>
      <c r="AE16" s="2995"/>
      <c r="AF16" s="2995"/>
      <c r="AG16" s="2995"/>
      <c r="AH16" s="2995"/>
      <c r="AI16" s="2995"/>
      <c r="AJ16" s="2995"/>
      <c r="AM16" s="2995"/>
      <c r="AN16" s="2995"/>
      <c r="AO16" s="2995"/>
      <c r="AP16" s="2995"/>
      <c r="AQ16" s="2995"/>
      <c r="AR16" s="2995"/>
      <c r="AS16" s="2995"/>
      <c r="AT16" s="2995"/>
      <c r="AU16" s="2995"/>
      <c r="AX16" s="2995"/>
      <c r="AY16" s="2995"/>
      <c r="AZ16" s="2995"/>
      <c r="BA16" s="2995"/>
      <c r="BB16" s="2995"/>
      <c r="BC16" s="2995"/>
      <c r="BD16" s="2995"/>
      <c r="BE16" s="2995"/>
      <c r="BF16" s="2995"/>
    </row>
    <row r="17" spans="2:58" s="146" customFormat="1" ht="12.75" customHeight="1" thickBot="1">
      <c r="B17" s="145"/>
      <c r="C17" s="3059">
        <v>2008</v>
      </c>
      <c r="D17" s="3060">
        <f>SUM(D13:D16)</f>
        <v>6614</v>
      </c>
      <c r="E17" s="3061">
        <f>SUM(D17/D12)*100-100</f>
        <v>-3.7263464337700043</v>
      </c>
      <c r="F17" s="3074">
        <f>SUM(D17/D12)*100-100</f>
        <v>-3.7263464337700043</v>
      </c>
      <c r="G17" s="3060">
        <f>SUM(G13:G16)</f>
        <v>10783</v>
      </c>
      <c r="H17" s="3061">
        <f>SUM(G17/G12)*100-100</f>
        <v>-0.45236336779910857</v>
      </c>
      <c r="I17" s="3067">
        <f>(G17/G12)*100-100</f>
        <v>-0.45236336779910857</v>
      </c>
      <c r="J17" s="3060">
        <f>SUM(J13:J16)</f>
        <v>7111</v>
      </c>
      <c r="K17" s="3061">
        <f>SUM(J17/J12)*100-100</f>
        <v>-14.407799711121811</v>
      </c>
      <c r="L17" s="3075">
        <f t="shared" ref="L17:L18" si="2">SUM(J17/J12)*100-100</f>
        <v>-14.407799711121811</v>
      </c>
      <c r="M17" s="3069"/>
      <c r="R17" s="3" t="s">
        <v>614</v>
      </c>
      <c r="S17" s="440">
        <v>30311</v>
      </c>
      <c r="T17" s="440">
        <v>34272</v>
      </c>
      <c r="U17" s="440">
        <v>22356</v>
      </c>
      <c r="V17" s="145"/>
      <c r="W17" s="3" t="s">
        <v>614</v>
      </c>
      <c r="X17" s="440">
        <v>28769</v>
      </c>
      <c r="Y17" s="440">
        <v>33228</v>
      </c>
      <c r="Z17" s="440">
        <v>21400</v>
      </c>
      <c r="AB17" s="2995"/>
      <c r="AC17" s="2995"/>
      <c r="AD17" s="2995"/>
      <c r="AE17" s="2995"/>
      <c r="AF17" s="2995"/>
      <c r="AG17" s="2995"/>
      <c r="AH17" s="2995"/>
      <c r="AI17" s="2995"/>
      <c r="AJ17" s="2995"/>
      <c r="AM17" s="2995"/>
      <c r="AN17" s="2995"/>
      <c r="AO17" s="2995"/>
      <c r="AP17" s="2995"/>
      <c r="AQ17" s="2995"/>
      <c r="AR17" s="2995"/>
      <c r="AS17" s="2995"/>
      <c r="AT17" s="2995"/>
      <c r="AU17" s="2995"/>
      <c r="AX17" s="2995"/>
      <c r="AY17" s="2995"/>
      <c r="AZ17" s="2995"/>
      <c r="BA17" s="2995"/>
      <c r="BB17" s="2995"/>
      <c r="BC17" s="2995"/>
      <c r="BD17" s="2995"/>
      <c r="BE17" s="2995"/>
      <c r="BF17" s="2995"/>
    </row>
    <row r="18" spans="2:58" s="146" customFormat="1" ht="13.7" customHeight="1">
      <c r="B18" s="145"/>
      <c r="C18" s="3076" t="s">
        <v>416</v>
      </c>
      <c r="D18" s="3070">
        <v>1360</v>
      </c>
      <c r="E18" s="3071">
        <f>SUM(D18/D16)*100-100</f>
        <v>-8.9692101740294561</v>
      </c>
      <c r="F18" s="3072">
        <f t="shared" ref="F18:F23" si="3">SUM(D18/D13)*100-100</f>
        <v>-27.233814874264311</v>
      </c>
      <c r="G18" s="3070">
        <v>2685</v>
      </c>
      <c r="H18" s="3071">
        <f>SUM(G18/G16)*100-100</f>
        <v>-1.214128035320087</v>
      </c>
      <c r="I18" s="3072">
        <f t="shared" ref="I18:I23" si="4">SUM(G18/G13)*100-100</f>
        <v>-5.1236749116607854</v>
      </c>
      <c r="J18" s="3070">
        <v>1533</v>
      </c>
      <c r="K18" s="3071">
        <f>SUM(J18/J16)*100-100</f>
        <v>9.1880341880341803</v>
      </c>
      <c r="L18" s="3073">
        <f t="shared" si="2"/>
        <v>-27.517730496453893</v>
      </c>
      <c r="M18" s="3069"/>
      <c r="R18" s="440" t="s">
        <v>615</v>
      </c>
      <c r="S18" s="440">
        <v>4655</v>
      </c>
      <c r="T18" s="440">
        <v>6809</v>
      </c>
      <c r="U18" s="440">
        <v>3305</v>
      </c>
      <c r="V18" s="145"/>
      <c r="W18" s="440" t="s">
        <v>615</v>
      </c>
      <c r="X18" s="440">
        <v>4710</v>
      </c>
      <c r="Y18" s="440">
        <v>6996</v>
      </c>
      <c r="Z18" s="440">
        <v>3238</v>
      </c>
      <c r="AB18" s="2995"/>
      <c r="AC18" s="2995"/>
      <c r="AD18" s="2995"/>
      <c r="AE18" s="2995"/>
      <c r="AF18" s="2995"/>
      <c r="AG18" s="2995"/>
      <c r="AH18" s="2995"/>
      <c r="AI18" s="2995"/>
      <c r="AJ18" s="2995"/>
      <c r="AM18" s="2995"/>
      <c r="AN18" s="2995"/>
      <c r="AO18" s="2995"/>
      <c r="AP18" s="2995"/>
      <c r="AQ18" s="2995"/>
      <c r="AR18" s="2995"/>
      <c r="AS18" s="2995"/>
      <c r="AT18" s="2995"/>
      <c r="AU18" s="2995"/>
      <c r="AX18" s="2995"/>
      <c r="AY18" s="2995"/>
      <c r="AZ18" s="2995"/>
      <c r="BA18" s="2995"/>
      <c r="BB18" s="2995"/>
    </row>
    <row r="19" spans="2:58" s="146" customFormat="1" ht="13.7" customHeight="1">
      <c r="B19" s="145"/>
      <c r="C19" s="3063" t="s">
        <v>211</v>
      </c>
      <c r="D19" s="1270">
        <v>1570</v>
      </c>
      <c r="E19" s="780">
        <f>SUM(D19/D18)*100-100</f>
        <v>15.441176470588232</v>
      </c>
      <c r="F19" s="1271">
        <f t="shared" si="3"/>
        <v>-6.547619047619051</v>
      </c>
      <c r="G19" s="1270">
        <v>2568</v>
      </c>
      <c r="H19" s="780">
        <f>SUM(G19/G18)*100-100</f>
        <v>-4.357541899441344</v>
      </c>
      <c r="I19" s="1271">
        <f t="shared" si="4"/>
        <v>-4.357541899441344</v>
      </c>
      <c r="J19" s="1270">
        <v>1948</v>
      </c>
      <c r="K19" s="780">
        <f>SUM(J19/J18)*100-100</f>
        <v>27.071102413568155</v>
      </c>
      <c r="L19" s="271">
        <f t="shared" ref="L19:L25" si="5">SUM(J19/J14)*100-100</f>
        <v>4.3944265809217455</v>
      </c>
      <c r="M19" s="3069"/>
      <c r="R19" s="1831"/>
      <c r="S19" s="1831"/>
      <c r="T19" s="1831"/>
      <c r="U19" s="1831"/>
      <c r="W19" s="1831"/>
      <c r="X19" s="1831"/>
      <c r="Y19" s="1831"/>
      <c r="Z19" s="1831"/>
      <c r="AB19" s="2582"/>
      <c r="AC19" s="2582"/>
      <c r="AD19" s="1832"/>
      <c r="AE19" s="2582"/>
      <c r="AF19" s="2995"/>
      <c r="AG19" s="2995"/>
      <c r="AH19" s="2582"/>
      <c r="AI19" s="1832"/>
      <c r="AJ19" s="2582"/>
      <c r="AM19" s="2582"/>
      <c r="AN19" s="2582"/>
      <c r="AO19" s="1832"/>
      <c r="AP19" s="2582"/>
      <c r="AQ19" s="2995"/>
      <c r="AR19" s="2995"/>
      <c r="AS19" s="2582"/>
      <c r="AT19" s="1832"/>
      <c r="AU19" s="2582"/>
      <c r="AX19" s="2582"/>
      <c r="AY19" s="2582"/>
      <c r="AZ19" s="2582"/>
      <c r="BA19" s="2582"/>
      <c r="BB19" s="2995"/>
    </row>
    <row r="20" spans="2:58" s="146" customFormat="1" ht="13.7" customHeight="1">
      <c r="B20" s="145"/>
      <c r="C20" s="3063" t="s">
        <v>332</v>
      </c>
      <c r="D20" s="1270">
        <v>1329</v>
      </c>
      <c r="E20" s="780">
        <f>SUM(D20/D19)*100-100</f>
        <v>-15.350318471337573</v>
      </c>
      <c r="F20" s="1271">
        <f t="shared" si="3"/>
        <v>-15.404201145767033</v>
      </c>
      <c r="G20" s="1270">
        <v>2560</v>
      </c>
      <c r="H20" s="780">
        <f>SUM(G20/G19)*100-100</f>
        <v>-0.31152647975078196</v>
      </c>
      <c r="I20" s="271">
        <f t="shared" si="4"/>
        <v>0.39215686274509665</v>
      </c>
      <c r="J20" s="1270">
        <v>1625</v>
      </c>
      <c r="K20" s="780">
        <f>SUM(J20/J19)*100-100</f>
        <v>-16.581108829568791</v>
      </c>
      <c r="L20" s="271">
        <f t="shared" si="5"/>
        <v>-5.851680185399772</v>
      </c>
      <c r="M20" s="3069"/>
      <c r="N20" s="2959"/>
      <c r="R20" s="1832"/>
      <c r="S20" s="1831"/>
      <c r="T20" s="1831"/>
      <c r="U20" s="1831"/>
      <c r="W20" s="1832"/>
      <c r="X20" s="1831"/>
      <c r="Y20" s="1831"/>
      <c r="Z20" s="1831"/>
      <c r="AB20" s="2995"/>
      <c r="AC20" s="2995"/>
      <c r="AD20" s="2995"/>
      <c r="AE20" s="2995"/>
      <c r="AF20" s="2995"/>
      <c r="AG20" s="2995"/>
      <c r="AH20" s="2995"/>
      <c r="AI20" s="2995"/>
      <c r="AJ20" s="2995"/>
      <c r="AM20" s="2995"/>
      <c r="AN20" s="2995"/>
      <c r="AO20" s="2995"/>
      <c r="AP20" s="2995"/>
      <c r="AQ20" s="2995"/>
      <c r="AR20" s="2995"/>
      <c r="AS20" s="2995"/>
      <c r="AT20" s="2995"/>
      <c r="AU20" s="2995"/>
      <c r="AX20" s="2995"/>
      <c r="AY20" s="2995"/>
      <c r="AZ20" s="2995"/>
      <c r="BA20" s="2995"/>
      <c r="BB20" s="2995"/>
    </row>
    <row r="21" spans="2:58" s="146" customFormat="1" ht="13.7" customHeight="1">
      <c r="B21" s="145"/>
      <c r="C21" s="3064" t="s">
        <v>551</v>
      </c>
      <c r="D21" s="3065">
        <v>1401</v>
      </c>
      <c r="E21" s="3066">
        <f>SUM(D21/D20)*100-100</f>
        <v>5.4176072234763097</v>
      </c>
      <c r="F21" s="3074">
        <f t="shared" si="3"/>
        <v>-6.2248995983935771</v>
      </c>
      <c r="G21" s="3065">
        <v>2935</v>
      </c>
      <c r="H21" s="3066">
        <f>SUM(G21/G20)*100-100</f>
        <v>14.6484375</v>
      </c>
      <c r="I21" s="3067">
        <f t="shared" si="4"/>
        <v>7.983811626195731</v>
      </c>
      <c r="J21" s="3065">
        <v>1619</v>
      </c>
      <c r="K21" s="3066">
        <f>SUM(J21/J20)*100-100</f>
        <v>-0.36923076923076792</v>
      </c>
      <c r="L21" s="3067">
        <f t="shared" si="5"/>
        <v>15.313390313390315</v>
      </c>
      <c r="M21" s="3069"/>
      <c r="R21" s="1831"/>
      <c r="S21" s="1831"/>
      <c r="T21" s="1831"/>
      <c r="U21" s="1831"/>
      <c r="W21" s="1831"/>
      <c r="X21" s="1831"/>
      <c r="Y21" s="1831"/>
      <c r="Z21" s="1831"/>
      <c r="AB21" s="2995"/>
      <c r="AC21" s="2995"/>
      <c r="AD21" s="2995"/>
      <c r="AE21" s="2995"/>
      <c r="AF21" s="2995"/>
      <c r="AG21" s="2995"/>
      <c r="AH21" s="2995"/>
      <c r="AI21" s="2995"/>
      <c r="AJ21" s="2995"/>
      <c r="AM21" s="2995"/>
      <c r="AN21" s="2995"/>
      <c r="AO21" s="2995"/>
      <c r="AP21" s="2995"/>
      <c r="AQ21" s="2995"/>
      <c r="AR21" s="2995"/>
      <c r="AS21" s="2995"/>
      <c r="AT21" s="2995"/>
      <c r="AU21" s="2995"/>
      <c r="AX21" s="2995"/>
      <c r="AY21" s="2995"/>
      <c r="AZ21" s="2995"/>
      <c r="BA21" s="2995"/>
      <c r="BB21" s="2995"/>
    </row>
    <row r="22" spans="2:58" s="146" customFormat="1" ht="13.7" customHeight="1" thickBot="1">
      <c r="B22" s="145"/>
      <c r="C22" s="3059">
        <v>2009</v>
      </c>
      <c r="D22" s="3060">
        <f>SUM(D18:D21)</f>
        <v>5660</v>
      </c>
      <c r="E22" s="3077">
        <f>SUM(D22/D17)*100-100</f>
        <v>-14.42394919866949</v>
      </c>
      <c r="F22" s="1271">
        <f t="shared" si="3"/>
        <v>-14.42394919866949</v>
      </c>
      <c r="G22" s="3078">
        <f>SUM(G18:G21)</f>
        <v>10748</v>
      </c>
      <c r="H22" s="3077">
        <f>SUM(G22/G17)*100-100</f>
        <v>-0.3245849948993822</v>
      </c>
      <c r="I22" s="271">
        <f t="shared" si="4"/>
        <v>-0.3245849948993822</v>
      </c>
      <c r="J22" s="3078">
        <f>SUM(J18:J21)</f>
        <v>6725</v>
      </c>
      <c r="K22" s="3077">
        <f>SUM(J22/J17)*100-100</f>
        <v>-5.4282098157783736</v>
      </c>
      <c r="L22" s="271">
        <f t="shared" si="5"/>
        <v>-5.4282098157783736</v>
      </c>
      <c r="M22" s="3069"/>
      <c r="N22" s="2959"/>
      <c r="R22" s="1831"/>
      <c r="S22" s="1831"/>
      <c r="T22" s="1831"/>
      <c r="U22" s="1831"/>
      <c r="W22" s="1831"/>
      <c r="X22" s="1831"/>
      <c r="Y22" s="1831"/>
      <c r="Z22" s="1831"/>
      <c r="AB22" s="2995"/>
      <c r="AC22" s="2995"/>
      <c r="AD22" s="2995"/>
      <c r="AE22" s="2995"/>
      <c r="AF22" s="2995"/>
      <c r="AG22" s="2995"/>
      <c r="AH22" s="2995"/>
      <c r="AI22" s="2995"/>
      <c r="AJ22" s="2995"/>
      <c r="AM22" s="2995"/>
      <c r="AN22" s="2995"/>
      <c r="AO22" s="2995"/>
      <c r="AP22" s="2995"/>
      <c r="AQ22" s="2995"/>
      <c r="AR22" s="2995"/>
      <c r="AS22" s="2995"/>
      <c r="AT22" s="2995"/>
      <c r="AU22" s="2995"/>
      <c r="AX22" s="2995"/>
      <c r="AY22" s="2995"/>
      <c r="AZ22" s="2995"/>
      <c r="BA22" s="2995"/>
      <c r="BB22" s="2995"/>
    </row>
    <row r="23" spans="2:58" s="146" customFormat="1" ht="13.7" customHeight="1">
      <c r="B23" s="145"/>
      <c r="C23" s="3079" t="s">
        <v>603</v>
      </c>
      <c r="D23" s="3070">
        <v>1496</v>
      </c>
      <c r="E23" s="3071">
        <f>SUM(D23/D21)*100-100</f>
        <v>6.7808708065667247</v>
      </c>
      <c r="F23" s="3072">
        <f t="shared" si="3"/>
        <v>10.000000000000014</v>
      </c>
      <c r="G23" s="3070">
        <v>2505</v>
      </c>
      <c r="H23" s="3071">
        <f>SUM(G23/G21)*100-100</f>
        <v>-14.650766609880748</v>
      </c>
      <c r="I23" s="3072">
        <f t="shared" si="4"/>
        <v>-6.7039106145251424</v>
      </c>
      <c r="J23" s="3070">
        <v>1550</v>
      </c>
      <c r="K23" s="3080">
        <f>SUM(J23/J21)*100-100</f>
        <v>-4.2618900555898733</v>
      </c>
      <c r="L23" s="3073">
        <f t="shared" si="5"/>
        <v>1.1089367253750879</v>
      </c>
      <c r="M23" s="3069"/>
      <c r="N23" s="2959"/>
      <c r="R23" s="1831"/>
      <c r="S23" s="1831"/>
      <c r="T23" s="1831"/>
      <c r="U23" s="1831"/>
      <c r="W23" s="1831"/>
      <c r="X23" s="1831"/>
      <c r="Y23" s="1831"/>
      <c r="Z23" s="1831"/>
      <c r="AB23" s="2995"/>
      <c r="AC23" s="2995"/>
      <c r="AD23" s="2995"/>
      <c r="AE23" s="2995"/>
      <c r="AF23" s="2995"/>
      <c r="AG23" s="2995"/>
      <c r="AH23" s="2995"/>
      <c r="AI23" s="2995"/>
      <c r="AJ23" s="2995"/>
      <c r="AM23" s="2995"/>
      <c r="AN23" s="2995"/>
      <c r="AO23" s="2995"/>
      <c r="AP23" s="2995"/>
      <c r="AQ23" s="2995"/>
      <c r="AR23" s="2995"/>
      <c r="AS23" s="2995"/>
      <c r="AT23" s="2995"/>
      <c r="AU23" s="2995"/>
      <c r="AX23" s="2995"/>
      <c r="AY23" s="2995"/>
      <c r="AZ23" s="2995"/>
      <c r="BA23" s="2995"/>
      <c r="BB23" s="2995"/>
    </row>
    <row r="24" spans="2:58" s="146" customFormat="1" ht="13.7" customHeight="1">
      <c r="B24" s="145"/>
      <c r="C24" s="3081" t="s">
        <v>641</v>
      </c>
      <c r="D24" s="1270">
        <v>1402</v>
      </c>
      <c r="E24" s="780">
        <f>SUM(D24/D22)*100-100</f>
        <v>-75.229681978798595</v>
      </c>
      <c r="F24" s="271">
        <f t="shared" ref="F24:F29" si="6">SUM(D24/D19)*100-100</f>
        <v>-10.70063694267516</v>
      </c>
      <c r="G24" s="1270">
        <v>2654</v>
      </c>
      <c r="H24" s="780">
        <f>SUM(G24/G22)*100-100</f>
        <v>-75.307033866765906</v>
      </c>
      <c r="I24" s="271">
        <f t="shared" ref="I24:I29" si="7">SUM(G24/G19)*100-100</f>
        <v>3.3489096573208599</v>
      </c>
      <c r="J24" s="1270">
        <v>1328</v>
      </c>
      <c r="K24" s="3082">
        <f>SUM(J24/J22)*100-100</f>
        <v>-80.25278810408922</v>
      </c>
      <c r="L24" s="271">
        <f t="shared" si="5"/>
        <v>-31.827515400410675</v>
      </c>
      <c r="M24" s="3069"/>
      <c r="N24" s="2959"/>
      <c r="Q24" s="1832"/>
      <c r="R24" s="1832"/>
      <c r="S24" s="1831"/>
      <c r="T24" s="1831"/>
      <c r="U24" s="1831"/>
      <c r="W24" s="1832"/>
      <c r="X24" s="1831"/>
      <c r="Y24" s="1831"/>
      <c r="Z24" s="1831"/>
      <c r="AB24" s="2995"/>
      <c r="AC24" s="2995"/>
      <c r="AD24" s="2995"/>
      <c r="AE24" s="2995"/>
      <c r="AF24" s="2995"/>
      <c r="AG24" s="2995"/>
      <c r="AH24" s="2995"/>
      <c r="AI24" s="2995"/>
      <c r="AJ24" s="2995"/>
      <c r="AM24" s="2995"/>
      <c r="AN24" s="2995"/>
      <c r="AO24" s="2995"/>
      <c r="AP24" s="2995"/>
      <c r="AQ24" s="2995"/>
      <c r="AR24" s="2995"/>
      <c r="AS24" s="2995"/>
      <c r="AT24" s="2995"/>
      <c r="AU24" s="2995"/>
    </row>
    <row r="25" spans="2:58" s="146" customFormat="1" ht="13.7" customHeight="1">
      <c r="B25" s="145"/>
      <c r="C25" s="3081" t="s">
        <v>654</v>
      </c>
      <c r="D25" s="1270">
        <v>1108</v>
      </c>
      <c r="E25" s="780">
        <f>SUM(D25/D23)*100-100</f>
        <v>-25.935828877005349</v>
      </c>
      <c r="F25" s="271">
        <f t="shared" si="6"/>
        <v>-16.629044394281408</v>
      </c>
      <c r="G25" s="1270">
        <v>2496</v>
      </c>
      <c r="H25" s="780">
        <f>SUM(G25/G23)*100-100</f>
        <v>-0.35928143712574467</v>
      </c>
      <c r="I25" s="271">
        <f t="shared" si="7"/>
        <v>-2.5</v>
      </c>
      <c r="J25" s="1270">
        <v>1265</v>
      </c>
      <c r="K25" s="3082">
        <f>SUM(J25/J23)*100-100</f>
        <v>-18.387096774193552</v>
      </c>
      <c r="L25" s="271">
        <f t="shared" si="5"/>
        <v>-22.15384615384616</v>
      </c>
      <c r="M25" s="3069"/>
      <c r="N25" s="2959"/>
      <c r="Q25" s="1832"/>
      <c r="R25" s="1832"/>
      <c r="S25" s="1832"/>
      <c r="T25" s="1832"/>
      <c r="U25" s="1832"/>
      <c r="V25" s="1832"/>
      <c r="W25" s="1832"/>
      <c r="X25" s="1832"/>
      <c r="Y25" s="1832"/>
      <c r="Z25" s="1832"/>
    </row>
    <row r="26" spans="2:58" s="146" customFormat="1" ht="13.7" customHeight="1">
      <c r="B26" s="145"/>
      <c r="C26" s="3081" t="s">
        <v>655</v>
      </c>
      <c r="D26" s="1270">
        <v>1203</v>
      </c>
      <c r="E26" s="780">
        <f>SUM(D26/D24)*100-100</f>
        <v>-14.194008559201137</v>
      </c>
      <c r="F26" s="271">
        <f t="shared" si="6"/>
        <v>-14.13276231263383</v>
      </c>
      <c r="G26" s="1270">
        <v>3016</v>
      </c>
      <c r="H26" s="780">
        <f>SUM(G26/G24)*100-100</f>
        <v>13.639788997739259</v>
      </c>
      <c r="I26" s="271">
        <f t="shared" si="7"/>
        <v>2.759795570698472</v>
      </c>
      <c r="J26" s="1270">
        <v>1418</v>
      </c>
      <c r="K26" s="3082">
        <f>SUM(J26/J24)*100-100</f>
        <v>6.7771084337349379</v>
      </c>
      <c r="L26" s="271">
        <f t="shared" ref="L26:L32" si="8">SUM(J26/J21)*100-100</f>
        <v>-12.415071031500929</v>
      </c>
      <c r="M26" s="3069"/>
      <c r="N26" s="2959"/>
      <c r="Q26" s="1832"/>
    </row>
    <row r="27" spans="2:58" s="146" customFormat="1" ht="13.7" customHeight="1" thickBot="1">
      <c r="B27" s="145"/>
      <c r="C27" s="3083">
        <v>2010</v>
      </c>
      <c r="D27" s="3078">
        <f>SUM(D23:D26)</f>
        <v>5209</v>
      </c>
      <c r="E27" s="3077">
        <f>SUM(D27/D22)*100-100</f>
        <v>-7.9681978798586641</v>
      </c>
      <c r="F27" s="3084">
        <f t="shared" si="6"/>
        <v>-7.9681978798586641</v>
      </c>
      <c r="G27" s="3078">
        <f>SUM(G23:G26)</f>
        <v>10671</v>
      </c>
      <c r="H27" s="3077">
        <f>SUM(G27/G22)*100-100</f>
        <v>-0.71641235578712781</v>
      </c>
      <c r="I27" s="3085">
        <f t="shared" si="7"/>
        <v>-0.71641235578712781</v>
      </c>
      <c r="J27" s="3078">
        <f>SUM(J23:J26)</f>
        <v>5561</v>
      </c>
      <c r="K27" s="3077">
        <f>SUM(J27/J22)*100-100</f>
        <v>-17.3085501858736</v>
      </c>
      <c r="L27" s="3085">
        <f t="shared" si="8"/>
        <v>-17.3085501858736</v>
      </c>
      <c r="M27" s="3069"/>
      <c r="N27" s="2959"/>
      <c r="R27" s="1832"/>
      <c r="S27" s="1832"/>
      <c r="T27" s="1832"/>
      <c r="U27" s="1832"/>
      <c r="W27" s="1832"/>
      <c r="X27" s="1832"/>
      <c r="Y27" s="1832"/>
      <c r="Z27" s="1832"/>
    </row>
    <row r="28" spans="2:58" s="146" customFormat="1" ht="13.7" customHeight="1">
      <c r="B28" s="145"/>
      <c r="C28" s="3079" t="s">
        <v>705</v>
      </c>
      <c r="D28" s="3070">
        <v>1379</v>
      </c>
      <c r="E28" s="3071">
        <f>SUM(D28/D26)*100-100</f>
        <v>14.630091438071474</v>
      </c>
      <c r="F28" s="3072">
        <f t="shared" si="6"/>
        <v>-7.8208556149732686</v>
      </c>
      <c r="G28" s="3070">
        <v>2886</v>
      </c>
      <c r="H28" s="3071">
        <f>SUM(G28/G26)*100-100</f>
        <v>-4.3103448275862064</v>
      </c>
      <c r="I28" s="3072">
        <f t="shared" si="7"/>
        <v>15.209580838323362</v>
      </c>
      <c r="J28" s="3070">
        <v>1444</v>
      </c>
      <c r="K28" s="3080">
        <f>SUM(J28/J26)*100-100</f>
        <v>1.8335684062059272</v>
      </c>
      <c r="L28" s="3073">
        <f t="shared" si="8"/>
        <v>-6.8387096774193594</v>
      </c>
      <c r="M28" s="3069"/>
      <c r="N28" s="2959"/>
      <c r="R28" s="1831"/>
      <c r="S28" s="1831"/>
      <c r="T28" s="1831"/>
      <c r="U28" s="1831"/>
      <c r="W28" s="1831"/>
      <c r="X28" s="1831"/>
      <c r="Y28" s="1831"/>
      <c r="Z28" s="1831"/>
    </row>
    <row r="29" spans="2:58" s="146" customFormat="1" ht="13.7" customHeight="1">
      <c r="B29" s="145"/>
      <c r="C29" s="3081" t="s">
        <v>723</v>
      </c>
      <c r="D29" s="1270">
        <v>1382</v>
      </c>
      <c r="E29" s="780">
        <f>SUM(D29/D28)*100-100</f>
        <v>0.21754894851342499</v>
      </c>
      <c r="F29" s="271">
        <f t="shared" si="6"/>
        <v>-1.4265335235377989</v>
      </c>
      <c r="G29" s="1270">
        <v>2991</v>
      </c>
      <c r="H29" s="780">
        <f>SUM(G29/G28)*100-100</f>
        <v>3.6382536382536301</v>
      </c>
      <c r="I29" s="271">
        <f t="shared" si="7"/>
        <v>12.697814619442354</v>
      </c>
      <c r="J29" s="1270">
        <v>1547</v>
      </c>
      <c r="K29" s="3082">
        <f>SUM(J29/J28)*100-100</f>
        <v>7.1329639889196699</v>
      </c>
      <c r="L29" s="271">
        <f t="shared" si="8"/>
        <v>16.490963855421683</v>
      </c>
      <c r="M29" s="3069"/>
      <c r="N29" s="2959"/>
      <c r="R29" s="1831"/>
      <c r="S29" s="1831"/>
      <c r="T29" s="1831"/>
      <c r="U29" s="1831"/>
      <c r="W29" s="1831"/>
      <c r="X29" s="1831"/>
      <c r="Y29" s="1831"/>
      <c r="Z29" s="1831"/>
    </row>
    <row r="30" spans="2:58" s="146" customFormat="1" ht="13.7" customHeight="1">
      <c r="B30" s="145"/>
      <c r="C30" s="3081" t="s">
        <v>724</v>
      </c>
      <c r="D30" s="1270">
        <v>1047</v>
      </c>
      <c r="E30" s="780">
        <f>SUM(D30/D29)*100-100</f>
        <v>-24.240231548480466</v>
      </c>
      <c r="F30" s="271">
        <f t="shared" ref="F30:F35" si="9">SUM(D30/D25)*100-100</f>
        <v>-5.5054151624548808</v>
      </c>
      <c r="G30" s="1270">
        <v>2528</v>
      </c>
      <c r="H30" s="780">
        <f>SUM(G30/G29)*100-100</f>
        <v>-15.479772651287192</v>
      </c>
      <c r="I30" s="271">
        <f t="shared" ref="I30:I35" si="10">SUM(G30/G25)*100-100</f>
        <v>1.2820512820512704</v>
      </c>
      <c r="J30" s="1270">
        <v>1307</v>
      </c>
      <c r="K30" s="3082">
        <f>SUM(J30/J29)*100-100</f>
        <v>-15.513897866839045</v>
      </c>
      <c r="L30" s="271">
        <f t="shared" si="8"/>
        <v>3.320158102766797</v>
      </c>
      <c r="M30" s="3069"/>
      <c r="N30" s="2959"/>
      <c r="R30" s="1831"/>
      <c r="S30" s="1831"/>
      <c r="T30" s="1831"/>
      <c r="U30" s="1831"/>
      <c r="W30" s="1831"/>
      <c r="X30" s="1831"/>
      <c r="Y30" s="1831"/>
      <c r="Z30" s="1831"/>
    </row>
    <row r="31" spans="2:58" s="146" customFormat="1" ht="13.7" customHeight="1">
      <c r="B31" s="145"/>
      <c r="C31" s="3081" t="s">
        <v>725</v>
      </c>
      <c r="D31" s="1270">
        <v>1045</v>
      </c>
      <c r="E31" s="780">
        <f>SUM(D31/D30)*100-100</f>
        <v>-0.1910219675262681</v>
      </c>
      <c r="F31" s="271">
        <f t="shared" si="9"/>
        <v>-13.133832086450539</v>
      </c>
      <c r="G31" s="1270">
        <v>2793</v>
      </c>
      <c r="H31" s="780">
        <f>SUM(G31/G30)*100-100</f>
        <v>10.482594936708864</v>
      </c>
      <c r="I31" s="271">
        <f t="shared" si="10"/>
        <v>-7.3938992042440361</v>
      </c>
      <c r="J31" s="1270">
        <v>1437</v>
      </c>
      <c r="K31" s="3082">
        <f>SUM(J31/J30)*100-100</f>
        <v>9.9464422341239498</v>
      </c>
      <c r="L31" s="271">
        <f t="shared" si="8"/>
        <v>1.3399153737658764</v>
      </c>
      <c r="M31" s="3069"/>
      <c r="N31" s="2959"/>
      <c r="R31" s="1831"/>
      <c r="S31" s="1831"/>
      <c r="T31" s="1831"/>
      <c r="U31" s="1831"/>
      <c r="W31" s="1831"/>
      <c r="X31" s="1831"/>
      <c r="Y31" s="1831"/>
      <c r="Z31" s="1831"/>
    </row>
    <row r="32" spans="2:58" s="146" customFormat="1" ht="13.7" customHeight="1" thickBot="1">
      <c r="B32" s="145"/>
      <c r="C32" s="3083">
        <v>2011</v>
      </c>
      <c r="D32" s="3078">
        <f>SUM(D28:D31)</f>
        <v>4853</v>
      </c>
      <c r="E32" s="3077">
        <f>SUM(D32/D27)*100-100</f>
        <v>-6.8343252063735775</v>
      </c>
      <c r="F32" s="3084">
        <f t="shared" si="9"/>
        <v>-6.8343252063735775</v>
      </c>
      <c r="G32" s="3078">
        <f>SUM(G28:G31)</f>
        <v>11198</v>
      </c>
      <c r="H32" s="3077">
        <f>SUM(G32/G27)*100-100</f>
        <v>4.9386186861587476</v>
      </c>
      <c r="I32" s="3085">
        <f t="shared" si="10"/>
        <v>4.9386186861587476</v>
      </c>
      <c r="J32" s="3078">
        <f>SUM(J28:J31)</f>
        <v>5735</v>
      </c>
      <c r="K32" s="3077">
        <f>SUM(J32/J27)*100-100</f>
        <v>3.1289336450278711</v>
      </c>
      <c r="L32" s="3085">
        <f t="shared" si="8"/>
        <v>3.1289336450278711</v>
      </c>
      <c r="M32" s="3069"/>
      <c r="N32" s="2959"/>
      <c r="R32" s="1831"/>
      <c r="S32" s="1831"/>
      <c r="T32" s="1831"/>
      <c r="U32" s="1831"/>
      <c r="W32" s="1831"/>
      <c r="X32" s="1831"/>
      <c r="Y32" s="1831"/>
      <c r="Z32" s="1831"/>
    </row>
    <row r="33" spans="1:48" s="146" customFormat="1" ht="13.7" customHeight="1">
      <c r="B33" s="145"/>
      <c r="C33" s="3079" t="s">
        <v>746</v>
      </c>
      <c r="D33" s="3070">
        <v>1099</v>
      </c>
      <c r="E33" s="3071">
        <f>SUM(D33/D31)*100-100</f>
        <v>5.1674641148325264</v>
      </c>
      <c r="F33" s="3072">
        <f t="shared" si="9"/>
        <v>-20.304568527918789</v>
      </c>
      <c r="G33" s="3070">
        <v>2472</v>
      </c>
      <c r="H33" s="3071">
        <f>SUM(G33/G31)*100-100</f>
        <v>-11.493018259935553</v>
      </c>
      <c r="I33" s="3072">
        <f t="shared" si="10"/>
        <v>-14.345114345114339</v>
      </c>
      <c r="J33" s="3070">
        <v>1353</v>
      </c>
      <c r="K33" s="3080">
        <f>SUM(J33/J31)*100-100</f>
        <v>-5.8455114822546932</v>
      </c>
      <c r="L33" s="3073">
        <f>SUM(J33/J28)*100-100</f>
        <v>-6.3019390581717403</v>
      </c>
      <c r="M33" s="3069"/>
      <c r="N33" s="1831"/>
      <c r="O33" s="1832"/>
      <c r="P33" s="2154"/>
      <c r="R33" s="1831"/>
      <c r="S33" s="1831"/>
      <c r="T33" s="1831"/>
      <c r="U33" s="1831"/>
      <c r="W33" s="1831"/>
      <c r="X33" s="1831"/>
      <c r="Y33" s="1831"/>
      <c r="Z33" s="1831"/>
    </row>
    <row r="34" spans="1:48">
      <c r="C34" s="3081" t="s">
        <v>747</v>
      </c>
      <c r="D34" s="1270">
        <v>1162</v>
      </c>
      <c r="E34" s="780">
        <f>SUM(D34/D33*100-100)</f>
        <v>5.7324840764331242</v>
      </c>
      <c r="F34" s="271">
        <f t="shared" si="9"/>
        <v>-15.918958031837917</v>
      </c>
      <c r="G34" s="1270">
        <v>2283</v>
      </c>
      <c r="H34" s="780">
        <f>SUM(G34/G33)*100-100</f>
        <v>-7.6456310679611619</v>
      </c>
      <c r="I34" s="271">
        <f t="shared" si="10"/>
        <v>-23.671013039117355</v>
      </c>
      <c r="J34" s="1270">
        <v>1517</v>
      </c>
      <c r="K34" s="3082">
        <f>SUM(J34/J33)*100-100</f>
        <v>12.12121212121211</v>
      </c>
      <c r="L34" s="271">
        <f>SUM(J34/J29)*100-100</f>
        <v>-1.9392372333548877</v>
      </c>
      <c r="R34" s="1831"/>
      <c r="S34" s="1831"/>
      <c r="T34" s="1831"/>
      <c r="U34" s="1831"/>
      <c r="W34" s="1831"/>
      <c r="X34" s="1831"/>
      <c r="Y34" s="1831"/>
      <c r="Z34" s="1831"/>
    </row>
    <row r="35" spans="1:48">
      <c r="C35" s="3081" t="s">
        <v>748</v>
      </c>
      <c r="D35" s="1270">
        <v>796</v>
      </c>
      <c r="E35" s="780">
        <f>SUM(D35/D34*100-100)</f>
        <v>-31.497418244406191</v>
      </c>
      <c r="F35" s="271">
        <f t="shared" si="9"/>
        <v>-23.97325692454632</v>
      </c>
      <c r="G35" s="1270">
        <v>2351</v>
      </c>
      <c r="H35" s="780">
        <f>SUM(G35/G34)*100-100</f>
        <v>2.9785370127025885</v>
      </c>
      <c r="I35" s="271">
        <f t="shared" si="10"/>
        <v>-7.0015822784810098</v>
      </c>
      <c r="J35" s="1270">
        <v>1388</v>
      </c>
      <c r="K35" s="3082">
        <f>SUM(J35/J34)*100-100</f>
        <v>-8.5036255767963098</v>
      </c>
      <c r="L35" s="271">
        <f>SUM(J35/J30)*100-100</f>
        <v>6.1973986228003071</v>
      </c>
      <c r="R35" s="1831"/>
      <c r="S35" s="1831"/>
      <c r="T35" s="1831"/>
      <c r="U35" s="1831"/>
      <c r="W35" s="1831"/>
      <c r="X35" s="1831"/>
      <c r="Y35" s="1831"/>
      <c r="Z35" s="1831"/>
    </row>
    <row r="36" spans="1:48">
      <c r="C36" s="3081" t="s">
        <v>749</v>
      </c>
      <c r="D36" s="1270">
        <v>835</v>
      </c>
      <c r="E36" s="780">
        <f>SUM(D36/D35*100-100)</f>
        <v>4.8994974874371877</v>
      </c>
      <c r="F36" s="271">
        <f t="shared" ref="F36:F37" si="11">SUM(D36/D31)*100-100</f>
        <v>-20.095693779904309</v>
      </c>
      <c r="G36" s="1270">
        <v>2189</v>
      </c>
      <c r="H36" s="780">
        <f>SUM(G36/G35)*100-100</f>
        <v>-6.8906848149723459</v>
      </c>
      <c r="I36" s="271">
        <f t="shared" ref="I36:I37" si="12">SUM(G36/G31)*100-100</f>
        <v>-21.625492302184028</v>
      </c>
      <c r="J36" s="1270">
        <v>1261</v>
      </c>
      <c r="K36" s="3082">
        <f>SUM(J36/J35)*100-100</f>
        <v>-9.1498559077809745</v>
      </c>
      <c r="L36" s="271">
        <f>SUM(J36/J31)*100-100</f>
        <v>-12.247738343771744</v>
      </c>
      <c r="S36" s="1831"/>
      <c r="T36" s="1831"/>
      <c r="U36" s="1831"/>
      <c r="X36" s="1831"/>
      <c r="Y36" s="1831"/>
      <c r="Z36" s="1831"/>
    </row>
    <row r="37" spans="1:48" ht="13.5" thickBot="1">
      <c r="C37" s="3086">
        <v>2012</v>
      </c>
      <c r="D37" s="3060">
        <f>SUM(D33:D36)</f>
        <v>3892</v>
      </c>
      <c r="E37" s="3061">
        <f>SUM(D37/D32)*100-100</f>
        <v>-19.802184215948898</v>
      </c>
      <c r="F37" s="3087">
        <f t="shared" si="11"/>
        <v>-19.802184215948898</v>
      </c>
      <c r="G37" s="3060">
        <f>SUM(G33:G36)</f>
        <v>9295</v>
      </c>
      <c r="H37" s="3061">
        <f>SUM(G37/G32)*100-100</f>
        <v>-16.994106090373279</v>
      </c>
      <c r="I37" s="3075">
        <f t="shared" si="12"/>
        <v>-16.994106090373279</v>
      </c>
      <c r="J37" s="3060">
        <f>SUM(J33:J36)</f>
        <v>5519</v>
      </c>
      <c r="K37" s="3061">
        <f>SUM(J37/J32)*100-100</f>
        <v>-3.7663469921534443</v>
      </c>
      <c r="L37" s="3075">
        <f t="shared" ref="L37" si="13">SUM(J37/J32)*100-100</f>
        <v>-3.7663469921534443</v>
      </c>
      <c r="R37" s="1831"/>
      <c r="S37" s="1831"/>
      <c r="T37" s="1831"/>
      <c r="U37" s="1831"/>
      <c r="W37" s="1831"/>
      <c r="X37" s="1831"/>
      <c r="Y37" s="1831"/>
      <c r="Z37" s="1831"/>
    </row>
    <row r="38" spans="1:48">
      <c r="C38" s="3076" t="s">
        <v>809</v>
      </c>
      <c r="D38" s="3070">
        <v>731</v>
      </c>
      <c r="E38" s="3071">
        <f>SUM(D38/D36*100-100)</f>
        <v>-12.455089820359277</v>
      </c>
      <c r="F38" s="3072">
        <f>SUM(D38/D33)*100-100</f>
        <v>-33.484986351228386</v>
      </c>
      <c r="G38" s="3070">
        <v>2252</v>
      </c>
      <c r="H38" s="3071">
        <f>SUM(G38/G36*100-100)</f>
        <v>2.8780264961169451</v>
      </c>
      <c r="I38" s="3072">
        <f>SUM(G38/G33)*100-100</f>
        <v>-8.8996763754045247</v>
      </c>
      <c r="J38" s="3070">
        <v>1272</v>
      </c>
      <c r="K38" s="3080">
        <f>SUM(J38/J36*100-100)</f>
        <v>0.87232355273592077</v>
      </c>
      <c r="L38" s="3073">
        <f>SUM(J38/J33)*100-100</f>
        <v>-5.9866962305986675</v>
      </c>
      <c r="P38" s="2154"/>
      <c r="R38" s="1831"/>
      <c r="S38" s="1831"/>
      <c r="T38" s="1831"/>
      <c r="U38" s="1831"/>
      <c r="W38" s="1831"/>
      <c r="X38" s="1831"/>
      <c r="Y38" s="1831"/>
      <c r="Z38" s="1831"/>
    </row>
    <row r="39" spans="1:48">
      <c r="C39" s="3063" t="s">
        <v>817</v>
      </c>
      <c r="D39" s="1270">
        <v>845</v>
      </c>
      <c r="E39" s="780">
        <f>SUM(D39/D38*100-100)</f>
        <v>15.595075239398099</v>
      </c>
      <c r="F39" s="1271">
        <f>SUM(D39/D34)*100-100</f>
        <v>-27.280550774526674</v>
      </c>
      <c r="G39" s="1270">
        <v>2179</v>
      </c>
      <c r="H39" s="780">
        <f>SUM(G39/G38*100-100)</f>
        <v>-3.2415630550621728</v>
      </c>
      <c r="I39" s="271">
        <f>SUM(G39/G34)*100-100</f>
        <v>-4.5554095488392505</v>
      </c>
      <c r="J39" s="1270">
        <v>1345</v>
      </c>
      <c r="K39" s="3082">
        <f>SUM(J39/J38*100-100)</f>
        <v>5.7389937106918154</v>
      </c>
      <c r="L39" s="271">
        <f>SUM(J39/J34)*100-100</f>
        <v>-11.338167435728408</v>
      </c>
      <c r="R39" s="1831"/>
      <c r="S39" s="1831"/>
      <c r="T39" s="1831"/>
      <c r="U39" s="1831"/>
      <c r="W39" s="1831"/>
      <c r="X39" s="1831"/>
      <c r="Y39" s="1831"/>
      <c r="Z39" s="1831"/>
    </row>
    <row r="40" spans="1:48">
      <c r="C40" s="3063" t="s">
        <v>797</v>
      </c>
      <c r="D40" s="1270">
        <v>618</v>
      </c>
      <c r="E40" s="780">
        <f>SUM(D40/D39*100-100)</f>
        <v>-26.863905325443781</v>
      </c>
      <c r="F40" s="1271">
        <f>SUM(D40/D35)*100-100</f>
        <v>-22.361809045226138</v>
      </c>
      <c r="G40" s="1270">
        <v>1989</v>
      </c>
      <c r="H40" s="780">
        <f>SUM(G40/G39*100-100)</f>
        <v>-8.7195961450206454</v>
      </c>
      <c r="I40" s="271">
        <f>SUM(G40/G35)*100-100</f>
        <v>-15.39770310506168</v>
      </c>
      <c r="J40" s="1270">
        <v>1122</v>
      </c>
      <c r="K40" s="3082">
        <f>SUM(J40/J39*100-100)</f>
        <v>-16.579925650557627</v>
      </c>
      <c r="L40" s="271">
        <f>SUM(J40/J35)*100-100</f>
        <v>-19.164265129683002</v>
      </c>
      <c r="S40" s="1831"/>
      <c r="T40" s="1831"/>
      <c r="U40" s="1831"/>
      <c r="W40" s="2996"/>
      <c r="X40" s="663"/>
      <c r="Y40" s="663"/>
      <c r="Z40" s="663"/>
    </row>
    <row r="41" spans="1:48">
      <c r="C41" s="3063" t="s">
        <v>818</v>
      </c>
      <c r="D41" s="1270">
        <v>760</v>
      </c>
      <c r="E41" s="3088">
        <f>SUM(D41/D40*100-100)</f>
        <v>22.977346278317157</v>
      </c>
      <c r="F41" s="780">
        <f>SUM(D41/D36)*100-100</f>
        <v>-8.9820359281437163</v>
      </c>
      <c r="G41" s="1270">
        <v>2269</v>
      </c>
      <c r="H41" s="3088">
        <f>SUM(G41/G40*100-100)</f>
        <v>14.077425842131717</v>
      </c>
      <c r="I41" s="3067">
        <f>SUM(G41/G36)*100-100</f>
        <v>3.6546368204659672</v>
      </c>
      <c r="J41" s="662">
        <v>1192</v>
      </c>
      <c r="K41" s="3088">
        <f>SUM(J41/J40*100-100)</f>
        <v>6.2388591800356608</v>
      </c>
      <c r="L41" s="271">
        <f>SUM(J41/J36)*100-100</f>
        <v>-5.471847739888986</v>
      </c>
    </row>
    <row r="42" spans="1:48" ht="13.5" thickBot="1">
      <c r="C42" s="3059">
        <v>2013</v>
      </c>
      <c r="D42" s="3060">
        <f>SUM(D38:D41)</f>
        <v>2954</v>
      </c>
      <c r="E42" s="3061">
        <f>SUM(D42/D37)*100-100</f>
        <v>-24.100719424460422</v>
      </c>
      <c r="F42" s="3087">
        <f t="shared" ref="F42" si="14">SUM(D42/D37)*100-100</f>
        <v>-24.100719424460422</v>
      </c>
      <c r="G42" s="3060">
        <f>SUM(G38:G41)</f>
        <v>8689</v>
      </c>
      <c r="H42" s="3061">
        <f>SUM(G42/G37)*100-100</f>
        <v>-6.5196342119419057</v>
      </c>
      <c r="I42" s="3075">
        <f t="shared" ref="I42" si="15">SUM(G42/G37)*100-100</f>
        <v>-6.5196342119419057</v>
      </c>
      <c r="J42" s="3060">
        <f>SUM(J38:J41)</f>
        <v>4931</v>
      </c>
      <c r="K42" s="3061">
        <f>SUM(J42/J37)*100-100</f>
        <v>-10.654104004348625</v>
      </c>
      <c r="L42" s="3075">
        <f t="shared" ref="L42" si="16">SUM(J42/J37)*100-100</f>
        <v>-10.654104004348625</v>
      </c>
      <c r="N42" s="2154"/>
    </row>
    <row r="43" spans="1:48" ht="12.75" customHeight="1">
      <c r="C43" s="3079" t="s">
        <v>866</v>
      </c>
      <c r="D43" s="3070">
        <v>734</v>
      </c>
      <c r="E43" s="3089">
        <f>SUM(D43/D41*100-100)</f>
        <v>-3.4210526315789451</v>
      </c>
      <c r="F43" s="3073">
        <f>SUM(D43/D38)*100-100</f>
        <v>0.41039671682625567</v>
      </c>
      <c r="G43" s="3070">
        <v>2128</v>
      </c>
      <c r="H43" s="3080">
        <f>SUM(G43/G41*100-100)</f>
        <v>-6.2141912736888543</v>
      </c>
      <c r="I43" s="3073">
        <f>SUM(G43/G38)*100-100</f>
        <v>-5.5062166962699877</v>
      </c>
      <c r="J43" s="3070">
        <v>1209</v>
      </c>
      <c r="K43" s="3080">
        <f>SUM(J43/J41*100-100)</f>
        <v>1.4261744966443075</v>
      </c>
      <c r="L43" s="3073">
        <f>SUM(J43/J38)*100-100</f>
        <v>-4.9528301886792434</v>
      </c>
      <c r="N43" s="2154"/>
    </row>
    <row r="44" spans="1:48" ht="12.75" customHeight="1">
      <c r="C44" s="3081" t="s">
        <v>873</v>
      </c>
      <c r="D44" s="1270">
        <v>816</v>
      </c>
      <c r="E44" s="3090">
        <f>SUM(D44/D43*100-100)</f>
        <v>11.171662125340603</v>
      </c>
      <c r="F44" s="271">
        <f>SUM(D44/D39)*100-100</f>
        <v>-3.4319526627218977</v>
      </c>
      <c r="G44" s="1270">
        <v>2213</v>
      </c>
      <c r="H44" s="3082">
        <f>SUM(G44/G43*100-100)</f>
        <v>3.9943609022556501</v>
      </c>
      <c r="I44" s="271">
        <f>SUM(G44/G39)*100-100</f>
        <v>1.5603487838458108</v>
      </c>
      <c r="J44" s="1270">
        <v>1162</v>
      </c>
      <c r="K44" s="3090">
        <f>SUM(J44/J43*100-100)</f>
        <v>-3.8875103391232528</v>
      </c>
      <c r="L44" s="271">
        <f>SUM(J44/J39)*100-100</f>
        <v>-13.605947955390334</v>
      </c>
    </row>
    <row r="45" spans="1:48">
      <c r="A45" s="1831"/>
      <c r="C45" s="3091" t="s">
        <v>860</v>
      </c>
      <c r="D45" s="3092">
        <v>650</v>
      </c>
      <c r="E45" s="3090">
        <f>SUM(D45/D43*100-100)</f>
        <v>-11.444141689373296</v>
      </c>
      <c r="F45" s="271">
        <f>SUM(D45/D40)*100-100</f>
        <v>5.1779935275080931</v>
      </c>
      <c r="G45" s="1270">
        <v>2042</v>
      </c>
      <c r="H45" s="3090">
        <f>SUM(G45/G43*100-100)</f>
        <v>-4.0413533834586417</v>
      </c>
      <c r="I45" s="271">
        <f>SUM(G45/G40)*100-100</f>
        <v>2.664655605832067</v>
      </c>
      <c r="J45" s="1270">
        <v>966</v>
      </c>
      <c r="K45" s="3082">
        <f>SUM(J45/J43*100-100)</f>
        <v>-20.099255583126549</v>
      </c>
      <c r="L45" s="271">
        <f>SUM(J45/J40)*100-100</f>
        <v>-13.903743315508024</v>
      </c>
      <c r="N45" s="1831"/>
      <c r="AB45" s="1831"/>
      <c r="AC45" s="1831"/>
      <c r="AD45" s="1831"/>
      <c r="AK45" s="3097"/>
      <c r="AL45" s="3097"/>
      <c r="AM45" s="3097"/>
      <c r="AN45" s="3097"/>
      <c r="AO45" s="3097"/>
      <c r="AP45" s="3097"/>
      <c r="AQ45" s="3097"/>
      <c r="AR45" s="3097"/>
      <c r="AS45" s="3097"/>
      <c r="AT45" s="3097"/>
      <c r="AU45" s="3097"/>
      <c r="AV45" s="3069"/>
    </row>
    <row r="46" spans="1:48" ht="13.5" thickBot="1">
      <c r="A46" s="1831"/>
      <c r="C46" s="3093" t="s">
        <v>874</v>
      </c>
      <c r="D46" s="3094">
        <v>672</v>
      </c>
      <c r="E46" s="3095">
        <f>SUM(D46/D44*100-100)</f>
        <v>-17.64705882352942</v>
      </c>
      <c r="F46" s="273">
        <f>SUM(D46/D41)*100-100</f>
        <v>-11.578947368421055</v>
      </c>
      <c r="G46" s="3094">
        <v>2271</v>
      </c>
      <c r="H46" s="3095">
        <f>SUM(G46/G44*100-100)</f>
        <v>2.6208766380479034</v>
      </c>
      <c r="I46" s="273">
        <f>SUM(G46/G41)*100-100</f>
        <v>8.8144557073604801E-2</v>
      </c>
      <c r="J46" s="3094">
        <v>1145</v>
      </c>
      <c r="K46" s="3095">
        <f>SUM(J46/J44*100-100)</f>
        <v>-1.4629948364888179</v>
      </c>
      <c r="L46" s="273">
        <f>SUM(J46/J41)*100-100</f>
        <v>-3.942953020134226</v>
      </c>
      <c r="N46" s="1831"/>
      <c r="AB46" s="1831"/>
      <c r="AC46" s="1831"/>
      <c r="AD46" s="1831"/>
      <c r="AK46" s="3097"/>
      <c r="AL46" s="3097"/>
      <c r="AM46" s="3097"/>
      <c r="AN46" s="3097"/>
      <c r="AO46" s="3097"/>
      <c r="AP46" s="3097"/>
      <c r="AQ46" s="3097"/>
      <c r="AR46" s="3097"/>
      <c r="AS46" s="3097"/>
      <c r="AT46" s="3097"/>
      <c r="AU46" s="3097"/>
      <c r="AV46" s="3069"/>
    </row>
    <row r="47" spans="1:48" ht="13.5" thickBot="1">
      <c r="C47" s="3059">
        <v>2014</v>
      </c>
      <c r="D47" s="3060">
        <f>SUM(D43:D46)</f>
        <v>2872</v>
      </c>
      <c r="E47" s="3061">
        <f>SUM(D47/D42)*100-100</f>
        <v>-2.7758970886932985</v>
      </c>
      <c r="F47" s="3087">
        <f t="shared" ref="F47" si="17">SUM(D47/D42)*100-100</f>
        <v>-2.7758970886932985</v>
      </c>
      <c r="G47" s="3060">
        <f>SUM(G43:G46)</f>
        <v>8654</v>
      </c>
      <c r="H47" s="3061">
        <f>SUM(G47/G42)*100-100</f>
        <v>-0.40280814823340449</v>
      </c>
      <c r="I47" s="3075">
        <f t="shared" ref="I47" si="18">SUM(G47/G42)*100-100</f>
        <v>-0.40280814823340449</v>
      </c>
      <c r="J47" s="3060">
        <f>SUM(J43:J46)</f>
        <v>4482</v>
      </c>
      <c r="K47" s="3061">
        <f>SUM(J47/J42)*100-100</f>
        <v>-9.1056580815250499</v>
      </c>
      <c r="L47" s="3075">
        <f t="shared" ref="L47" si="19">SUM(J47/J42)*100-100</f>
        <v>-9.1056580815250499</v>
      </c>
      <c r="N47" s="3096"/>
      <c r="AB47" s="1831"/>
      <c r="AC47" s="1831"/>
      <c r="AD47" s="1831"/>
      <c r="AK47" s="2599"/>
      <c r="AL47" s="2599"/>
      <c r="AM47" s="2599"/>
      <c r="AN47" s="2599"/>
      <c r="AO47" s="2599"/>
      <c r="AP47" s="2599"/>
      <c r="AQ47" s="2599"/>
      <c r="AR47" s="2599"/>
      <c r="AS47" s="2599"/>
      <c r="AT47" s="2599"/>
      <c r="AU47" s="2599"/>
      <c r="AV47" s="2154"/>
    </row>
    <row r="48" spans="1:48">
      <c r="A48" s="1831"/>
      <c r="C48" s="3091" t="s">
        <v>912</v>
      </c>
      <c r="D48" s="3092">
        <v>801</v>
      </c>
      <c r="E48" s="3090">
        <f>SUM(D48/D46*100-100)</f>
        <v>19.196428571428584</v>
      </c>
      <c r="F48" s="271">
        <f>SUM(D48/D43)*100-100</f>
        <v>9.1280653950953621</v>
      </c>
      <c r="G48" s="1270">
        <v>2221</v>
      </c>
      <c r="H48" s="3090">
        <f>SUM(G48/G46*100-100)</f>
        <v>-2.2016732716864738</v>
      </c>
      <c r="I48" s="271">
        <f>SUM(G48/G43)*100-100</f>
        <v>4.3703007518796966</v>
      </c>
      <c r="J48" s="1270">
        <v>1137</v>
      </c>
      <c r="K48" s="3082">
        <f>SUM(J48/J46*100-100)</f>
        <v>-0.69868995633187581</v>
      </c>
      <c r="L48" s="271">
        <f>SUM(J48/J43)*100-100</f>
        <v>-5.9553349875930479</v>
      </c>
      <c r="N48" s="1831"/>
      <c r="AB48" s="1831"/>
      <c r="AC48" s="1831"/>
      <c r="AD48" s="1831"/>
      <c r="AK48" s="3097"/>
      <c r="AL48" s="3097"/>
      <c r="AM48" s="3097"/>
      <c r="AN48" s="3097"/>
      <c r="AO48" s="3097"/>
      <c r="AP48" s="3097"/>
      <c r="AQ48" s="3097"/>
      <c r="AR48" s="3097"/>
      <c r="AS48" s="3097"/>
      <c r="AT48" s="3097"/>
      <c r="AU48" s="3097"/>
      <c r="AV48" s="3069"/>
    </row>
    <row r="49" spans="1:48" ht="12.75" customHeight="1">
      <c r="C49" s="3081" t="s">
        <v>916</v>
      </c>
      <c r="D49" s="1270">
        <v>973</v>
      </c>
      <c r="E49" s="3090">
        <f>SUM(D49/D48*100-100)</f>
        <v>21.473158551810243</v>
      </c>
      <c r="F49" s="271">
        <f>SUM(D49/D44)*100-100</f>
        <v>19.240196078431367</v>
      </c>
      <c r="G49" s="1270">
        <v>2278</v>
      </c>
      <c r="H49" s="3082">
        <f>SUM(G49/G48*100-100)</f>
        <v>2.5664115263394933</v>
      </c>
      <c r="I49" s="271">
        <f>SUM(G49/G44)*100-100</f>
        <v>2.9371893357433407</v>
      </c>
      <c r="J49" s="1270">
        <v>1303</v>
      </c>
      <c r="K49" s="3090">
        <f>SUM(J49/J48*100-100)</f>
        <v>14.59982409850484</v>
      </c>
      <c r="L49" s="271">
        <f>SUM(J49/J44)*100-100</f>
        <v>12.134251290877799</v>
      </c>
      <c r="AB49" s="1831"/>
      <c r="AC49" s="1831"/>
      <c r="AD49" s="1831"/>
      <c r="AK49" s="2599"/>
      <c r="AL49" s="2599"/>
      <c r="AM49" s="2599"/>
      <c r="AN49" s="2599"/>
      <c r="AO49" s="2599"/>
      <c r="AP49" s="2599"/>
      <c r="AQ49" s="2599"/>
      <c r="AR49" s="2599"/>
      <c r="AS49" s="2599"/>
      <c r="AT49" s="2599"/>
      <c r="AU49" s="2599"/>
      <c r="AV49" s="2154"/>
    </row>
    <row r="50" spans="1:48">
      <c r="A50" s="1831"/>
      <c r="C50" s="3091" t="s">
        <v>934</v>
      </c>
      <c r="D50" s="1270">
        <v>753</v>
      </c>
      <c r="E50" s="3090">
        <f>SUM(D50/D49*100-100)</f>
        <v>-22.610483042137716</v>
      </c>
      <c r="F50" s="271">
        <f t="shared" ref="F50:F51" si="20">SUM(D50/D45)*100-100</f>
        <v>15.84615384615384</v>
      </c>
      <c r="G50" s="1270">
        <v>2141</v>
      </c>
      <c r="H50" s="3090">
        <f t="shared" ref="H50:H51" si="21">SUM(G50/G49*100-100)</f>
        <v>-6.0140474100087857</v>
      </c>
      <c r="I50" s="271">
        <f t="shared" ref="I50:I51" si="22">SUM(G50/G45)*100-100</f>
        <v>4.8481880509304602</v>
      </c>
      <c r="J50" s="1270">
        <v>1211</v>
      </c>
      <c r="K50" s="3082">
        <f t="shared" ref="K50:K51" si="23">SUM(J50/J49*100-100)</f>
        <v>-7.0606293169608705</v>
      </c>
      <c r="L50" s="271">
        <f t="shared" ref="L50:L51" si="24">SUM(J50/J45)*100-100</f>
        <v>25.362318840579718</v>
      </c>
      <c r="N50" s="1831"/>
      <c r="AB50" s="1831"/>
      <c r="AC50" s="1831"/>
      <c r="AD50" s="1831"/>
      <c r="AK50" s="3097"/>
      <c r="AL50" s="3097"/>
      <c r="AM50" s="3097"/>
      <c r="AN50" s="3097"/>
      <c r="AO50" s="3097"/>
      <c r="AP50" s="3097"/>
      <c r="AQ50" s="3097"/>
      <c r="AR50" s="3097"/>
      <c r="AS50" s="3097"/>
      <c r="AT50" s="3097"/>
      <c r="AU50" s="3097"/>
      <c r="AV50" s="3069"/>
    </row>
    <row r="51" spans="1:48" ht="13.5" thickBot="1">
      <c r="A51" s="1831"/>
      <c r="C51" s="3093" t="s">
        <v>935</v>
      </c>
      <c r="D51" s="3094">
        <v>768</v>
      </c>
      <c r="E51" s="3095">
        <f t="shared" ref="E51" si="25">SUM(D51/D50*100-100)</f>
        <v>1.9920318725099548</v>
      </c>
      <c r="F51" s="273">
        <f t="shared" si="20"/>
        <v>14.285714285714278</v>
      </c>
      <c r="G51" s="3094">
        <v>2312</v>
      </c>
      <c r="H51" s="3095">
        <f t="shared" si="21"/>
        <v>7.9869219990658564</v>
      </c>
      <c r="I51" s="273">
        <f t="shared" si="22"/>
        <v>1.8053720827829096</v>
      </c>
      <c r="J51" s="3094">
        <v>1439</v>
      </c>
      <c r="K51" s="3095">
        <f t="shared" si="23"/>
        <v>18.827415359207265</v>
      </c>
      <c r="L51" s="273">
        <f t="shared" si="24"/>
        <v>25.67685589519651</v>
      </c>
      <c r="N51" s="1831"/>
      <c r="AB51" s="1831"/>
      <c r="AC51" s="1831"/>
      <c r="AD51" s="1831"/>
      <c r="AK51" s="3097"/>
      <c r="AL51" s="3097"/>
      <c r="AM51" s="3097"/>
      <c r="AN51" s="3097"/>
      <c r="AO51" s="3097"/>
      <c r="AP51" s="3097"/>
      <c r="AQ51" s="3097"/>
      <c r="AR51" s="3097"/>
      <c r="AS51" s="3097"/>
      <c r="AT51" s="3097"/>
      <c r="AU51" s="3097"/>
      <c r="AV51" s="3069"/>
    </row>
    <row r="52" spans="1:48" ht="13.5" thickBot="1">
      <c r="C52" s="3059">
        <v>2015</v>
      </c>
      <c r="D52" s="3060">
        <f>SUM(D48:D51)</f>
        <v>3295</v>
      </c>
      <c r="E52" s="3061">
        <f>SUM(D52/D47)*100-100</f>
        <v>14.728412256267418</v>
      </c>
      <c r="F52" s="3087">
        <f>SUM(D52/D47)*100-100</f>
        <v>14.728412256267418</v>
      </c>
      <c r="G52" s="3060">
        <f>SUM(G48:G51)</f>
        <v>8952</v>
      </c>
      <c r="H52" s="3061">
        <f>SUM(G52/G47)*100-100</f>
        <v>3.443494337878434</v>
      </c>
      <c r="I52" s="3075">
        <f>SUM(G52/G47)*100-100</f>
        <v>3.443494337878434</v>
      </c>
      <c r="J52" s="3060">
        <f>SUM(J48:J51)</f>
        <v>5090</v>
      </c>
      <c r="K52" s="3061">
        <f>SUM(J52/J47)*100-100</f>
        <v>13.565372601517183</v>
      </c>
      <c r="L52" s="3075">
        <f t="shared" ref="L52" si="26">SUM(J52/J47)*100-100</f>
        <v>13.565372601517183</v>
      </c>
      <c r="N52" s="2154"/>
      <c r="AB52" s="1831"/>
      <c r="AC52" s="1831"/>
      <c r="AD52" s="1831"/>
      <c r="AK52" s="2599"/>
      <c r="AL52" s="2599"/>
      <c r="AM52" s="2599"/>
      <c r="AN52" s="2599"/>
      <c r="AO52" s="2599"/>
      <c r="AP52" s="2599"/>
      <c r="AQ52" s="2599"/>
      <c r="AR52" s="2599"/>
      <c r="AS52" s="2599"/>
      <c r="AT52" s="2599"/>
      <c r="AU52" s="2599"/>
      <c r="AV52" s="2154"/>
    </row>
    <row r="53" spans="1:48">
      <c r="C53" s="3406" t="s">
        <v>936</v>
      </c>
      <c r="D53" s="3070">
        <v>1050</v>
      </c>
      <c r="E53" s="3407">
        <f>SUM(D53/D51*100-100)</f>
        <v>36.71875</v>
      </c>
      <c r="F53" s="3072">
        <f>SUM(D53/D48)*100-100</f>
        <v>31.086142322097373</v>
      </c>
      <c r="G53" s="3070">
        <v>2318</v>
      </c>
      <c r="H53" s="3407">
        <f>SUM(G53/G51*100-100)</f>
        <v>0.25951557093426914</v>
      </c>
      <c r="I53" s="3072">
        <f>SUM(G53/G48)*100-100</f>
        <v>4.367402071139125</v>
      </c>
      <c r="J53" s="3070">
        <v>1157</v>
      </c>
      <c r="K53" s="3071">
        <f>SUM(J53/J51*100-100)</f>
        <v>-19.596942321056289</v>
      </c>
      <c r="L53" s="3073">
        <f t="shared" ref="L53" si="27">SUM(J53/J48)*100-100</f>
        <v>1.7590149516270941</v>
      </c>
      <c r="N53" s="2154"/>
      <c r="AB53" s="1831"/>
      <c r="AC53" s="1831"/>
      <c r="AD53" s="1831"/>
    </row>
    <row r="54" spans="1:48" ht="12.75" customHeight="1">
      <c r="C54" s="3081" t="s">
        <v>962</v>
      </c>
      <c r="D54" s="1270">
        <v>1099</v>
      </c>
      <c r="E54" s="3408">
        <f>SUM(D54/D52*100-100)</f>
        <v>-66.646433990895304</v>
      </c>
      <c r="F54" s="1271">
        <f>SUM(D54/D48*100-100)</f>
        <v>37.20349563046193</v>
      </c>
      <c r="G54" s="1270">
        <v>2434</v>
      </c>
      <c r="H54" s="780">
        <f>SUM(G54/G52*100-100)</f>
        <v>-72.810545129579992</v>
      </c>
      <c r="I54" s="1271">
        <f>SUM(G54/G48*100-100)</f>
        <v>9.5902746510580812</v>
      </c>
      <c r="J54" s="1270">
        <v>1355</v>
      </c>
      <c r="K54" s="3408">
        <f>SUM(J54/J52*100-100)</f>
        <v>-73.379174852652255</v>
      </c>
      <c r="L54" s="271">
        <f>SUM(J54/J48*100-100)</f>
        <v>19.173262972735273</v>
      </c>
      <c r="AB54" s="1831"/>
      <c r="AC54" s="1831"/>
      <c r="AD54" s="1831"/>
      <c r="AK54" s="2599"/>
      <c r="AL54" s="2599"/>
      <c r="AM54" s="2599"/>
      <c r="AN54" s="2599"/>
      <c r="AO54" s="2599"/>
      <c r="AP54" s="2599"/>
      <c r="AQ54" s="2599"/>
      <c r="AR54" s="2599"/>
      <c r="AS54" s="2599"/>
      <c r="AT54" s="2599"/>
      <c r="AU54" s="2599"/>
      <c r="AV54" s="2154"/>
    </row>
    <row r="55" spans="1:48" ht="14.25" customHeight="1">
      <c r="C55" s="3081" t="s">
        <v>981</v>
      </c>
      <c r="D55" s="1270">
        <v>813</v>
      </c>
      <c r="E55" s="3408">
        <f>SUM(D55/D54*100-100)</f>
        <v>-26.023657870791624</v>
      </c>
      <c r="F55" s="1271">
        <f>SUM(D55/D50*100-100)</f>
        <v>7.9681274900398336</v>
      </c>
      <c r="G55" s="1270">
        <v>2139</v>
      </c>
      <c r="H55" s="780">
        <f>SUM(G55/G54*100-100)</f>
        <v>-12.119967132292516</v>
      </c>
      <c r="I55" s="1271">
        <f>SUM(G55/G50*100-100)</f>
        <v>-9.3414292386739817E-2</v>
      </c>
      <c r="J55" s="1270">
        <v>1156</v>
      </c>
      <c r="K55" s="3408">
        <f>SUM(J55/J54*100-100)</f>
        <v>-14.686346863468628</v>
      </c>
      <c r="L55" s="271">
        <f>SUM(J55/J50*100-100)</f>
        <v>-4.5417010734929733</v>
      </c>
      <c r="N55" s="2154"/>
      <c r="P55" s="2154"/>
      <c r="Q55" s="2599"/>
      <c r="AB55" s="1831"/>
      <c r="AC55" s="1831"/>
      <c r="AD55" s="1831"/>
    </row>
    <row r="56" spans="1:48" ht="14.25" customHeight="1">
      <c r="C56" s="3081" t="s">
        <v>1000</v>
      </c>
      <c r="D56" s="1270">
        <f>308+281+239</f>
        <v>828</v>
      </c>
      <c r="E56" s="3408">
        <f>SUM(D56/D55*100-100)</f>
        <v>1.8450184501844973</v>
      </c>
      <c r="F56" s="1271">
        <f>SUM(D56/D51*100-100)</f>
        <v>7.8125</v>
      </c>
      <c r="G56" s="1270">
        <f>811+812+746</f>
        <v>2369</v>
      </c>
      <c r="H56" s="780">
        <f>SUM(G56/G55*100-100)</f>
        <v>10.752688172043008</v>
      </c>
      <c r="I56" s="1271">
        <f>SUM(G56/G51*100-100)</f>
        <v>2.4653979238754289</v>
      </c>
      <c r="J56" s="1270">
        <f>408+383+439</f>
        <v>1230</v>
      </c>
      <c r="K56" s="3408">
        <f>SUM(J56/J55*100-100)</f>
        <v>6.4013840830449737</v>
      </c>
      <c r="L56" s="271">
        <f>SUM(J56/J51*100-100)</f>
        <v>-14.523974982626825</v>
      </c>
      <c r="N56" s="2154"/>
      <c r="Q56" s="2599"/>
      <c r="AB56" s="1831"/>
      <c r="AC56" s="1831"/>
      <c r="AD56" s="1831"/>
    </row>
    <row r="57" spans="1:48" ht="14.25" customHeight="1" thickBot="1">
      <c r="C57" s="3059">
        <v>2016</v>
      </c>
      <c r="D57" s="3060">
        <f>SUM(D53:D56)</f>
        <v>3790</v>
      </c>
      <c r="E57" s="3061">
        <f>SUM(D57/D52)*100-100</f>
        <v>15.022761760242801</v>
      </c>
      <c r="F57" s="3087">
        <f>SUM(D57/D52)*100-100</f>
        <v>15.022761760242801</v>
      </c>
      <c r="G57" s="3060">
        <f>SUM(G53:G56)</f>
        <v>9260</v>
      </c>
      <c r="H57" s="3061">
        <f>SUM(G57/G52)*100-100</f>
        <v>3.4405719392314609</v>
      </c>
      <c r="I57" s="3075">
        <f>SUM(G57/G52)*100-100</f>
        <v>3.4405719392314609</v>
      </c>
      <c r="J57" s="3060">
        <f>SUM(J53:J56)</f>
        <v>4898</v>
      </c>
      <c r="K57" s="3061">
        <f>SUM(J57/J52)*100-100</f>
        <v>-3.772102161100193</v>
      </c>
      <c r="L57" s="3075">
        <f t="shared" ref="L57" si="28">SUM(J57/J52)*100-100</f>
        <v>-3.772102161100193</v>
      </c>
      <c r="N57" s="2154"/>
      <c r="Q57" s="2599"/>
      <c r="AB57" s="1831"/>
      <c r="AC57" s="1831"/>
      <c r="AD57" s="1831"/>
    </row>
    <row r="58" spans="1:48">
      <c r="C58" s="3406" t="s">
        <v>1009</v>
      </c>
      <c r="D58" s="3070">
        <f>363+351+451</f>
        <v>1165</v>
      </c>
      <c r="E58" s="3407">
        <f>SUM(D58/D56*100-100)</f>
        <v>40.700483091787447</v>
      </c>
      <c r="F58" s="3072">
        <f>SUM(D58/D53)*100-100</f>
        <v>10.952380952380963</v>
      </c>
      <c r="G58" s="3070">
        <f>665+791+931</f>
        <v>2387</v>
      </c>
      <c r="H58" s="3407">
        <f>SUM(G58/G56*100-100)</f>
        <v>0.7598142676234545</v>
      </c>
      <c r="I58" s="3072">
        <f>SUM(G58/G53)*100-100</f>
        <v>2.9767040552200115</v>
      </c>
      <c r="J58" s="3070">
        <f>362+362+437</f>
        <v>1161</v>
      </c>
      <c r="K58" s="3071">
        <f>SUM(J58/J56*100-100)</f>
        <v>-5.6097560975609753</v>
      </c>
      <c r="L58" s="3073">
        <f t="shared" ref="L58" si="29">SUM(J58/J53)*100-100</f>
        <v>0.34572169403629971</v>
      </c>
      <c r="N58" s="2154"/>
      <c r="O58" s="2154"/>
      <c r="P58" s="2154"/>
      <c r="Q58" s="2154"/>
      <c r="R58" s="2154"/>
      <c r="S58" s="2154"/>
      <c r="T58" s="2154"/>
      <c r="AB58" s="1831"/>
      <c r="AC58" s="1831"/>
      <c r="AD58" s="1831"/>
    </row>
    <row r="59" spans="1:48" ht="13.5" thickBot="1">
      <c r="C59" s="3091" t="s">
        <v>1026</v>
      </c>
      <c r="D59" s="1270">
        <f>354+408+508</f>
        <v>1270</v>
      </c>
      <c r="E59" s="3408">
        <f>SUM(D59/D57*100-100)</f>
        <v>-66.490765171503966</v>
      </c>
      <c r="F59" s="1271">
        <f>SUM(D59/D54)*100-100</f>
        <v>15.559599636032743</v>
      </c>
      <c r="G59" s="1270">
        <f>731+870+798</f>
        <v>2399</v>
      </c>
      <c r="H59" s="3408">
        <f>SUM(G59/G57*100-100)</f>
        <v>-74.092872570194388</v>
      </c>
      <c r="I59" s="1271">
        <f>SUM(G59/G54)*100-100</f>
        <v>-1.4379622021364042</v>
      </c>
      <c r="J59" s="1270">
        <f>428+475+418</f>
        <v>1321</v>
      </c>
      <c r="K59" s="780">
        <f>SUM(J59/J57*100-100)</f>
        <v>-73.029808084932625</v>
      </c>
      <c r="L59" s="271">
        <f t="shared" ref="L59" si="30">SUM(J59/J54)*100-100</f>
        <v>-2.5092250922509152</v>
      </c>
      <c r="N59" s="2154"/>
      <c r="AB59" s="1831"/>
      <c r="AC59" s="1831"/>
      <c r="AD59" s="1831"/>
    </row>
    <row r="60" spans="1:48" ht="17.45" customHeight="1">
      <c r="B60" s="23"/>
      <c r="C60" s="3409" t="s">
        <v>579</v>
      </c>
      <c r="D60" s="3361"/>
      <c r="E60" s="3361"/>
      <c r="F60" s="3410"/>
      <c r="G60" s="3411"/>
      <c r="H60" s="3361"/>
      <c r="I60" s="3361"/>
      <c r="J60" s="3412"/>
      <c r="K60" s="3413"/>
      <c r="L60" s="3071"/>
      <c r="M60" s="2154"/>
      <c r="N60" s="2154"/>
      <c r="U60" s="1152"/>
      <c r="AK60" s="2154"/>
      <c r="AL60" s="2154"/>
      <c r="AM60" s="2154"/>
      <c r="AN60" s="2154"/>
      <c r="AO60" s="2154"/>
      <c r="AP60" s="2154"/>
      <c r="AQ60" s="2154"/>
      <c r="AR60" s="2154"/>
      <c r="AS60" s="2154"/>
      <c r="AT60" s="2154"/>
      <c r="AU60" s="2154"/>
      <c r="AV60" s="2154"/>
    </row>
    <row r="61" spans="1:48" ht="17.45" customHeight="1">
      <c r="C61" s="539"/>
      <c r="D61" s="23"/>
      <c r="E61" s="23"/>
      <c r="F61" s="23"/>
      <c r="G61" s="23"/>
      <c r="H61" s="23"/>
      <c r="I61" s="23"/>
      <c r="J61" s="2154"/>
      <c r="K61" s="2154"/>
      <c r="L61" s="24"/>
      <c r="M61" s="2154"/>
      <c r="U61" s="662"/>
      <c r="AK61" s="3096"/>
      <c r="AL61" s="2154"/>
      <c r="AM61" s="2154"/>
      <c r="AN61" s="2154"/>
      <c r="AO61" s="3096"/>
      <c r="AP61" s="2154"/>
      <c r="AQ61" s="2154"/>
      <c r="AR61" s="2154"/>
      <c r="AS61" s="3096"/>
      <c r="AT61" s="2154"/>
      <c r="AU61" s="2154"/>
      <c r="AV61" s="2154"/>
    </row>
    <row r="62" spans="1:48" ht="17.45" customHeight="1">
      <c r="D62" s="440"/>
      <c r="G62" s="440"/>
      <c r="H62" s="440"/>
      <c r="I62" s="440"/>
      <c r="J62" s="440"/>
      <c r="K62" s="2154"/>
      <c r="U62" s="662"/>
      <c r="AK62" s="3096"/>
      <c r="AL62" s="2154"/>
      <c r="AM62" s="2154"/>
      <c r="AN62" s="2154"/>
      <c r="AO62" s="3096"/>
      <c r="AP62" s="2154"/>
      <c r="AQ62" s="2154"/>
      <c r="AR62" s="2154"/>
      <c r="AS62" s="3096"/>
      <c r="AT62" s="2154"/>
      <c r="AU62" s="2154"/>
      <c r="AV62" s="2154"/>
    </row>
    <row r="63" spans="1:48" ht="17.45" customHeight="1">
      <c r="D63" s="440"/>
      <c r="G63" s="440"/>
      <c r="H63" s="440"/>
      <c r="I63" s="440"/>
      <c r="J63" s="3096"/>
      <c r="K63" s="2154"/>
      <c r="U63" s="662"/>
      <c r="AK63" s="3096"/>
      <c r="AL63" s="2154"/>
      <c r="AM63" s="2154"/>
      <c r="AN63" s="2154"/>
      <c r="AO63" s="3096"/>
      <c r="AP63" s="2154"/>
      <c r="AQ63" s="2154"/>
      <c r="AR63" s="2154"/>
      <c r="AS63" s="3096"/>
      <c r="AT63" s="2154"/>
      <c r="AU63" s="2154"/>
      <c r="AV63" s="2154"/>
    </row>
    <row r="64" spans="1:48" ht="17.45" customHeight="1">
      <c r="G64" s="440"/>
      <c r="H64" s="440"/>
      <c r="I64" s="440"/>
      <c r="J64" s="3096"/>
      <c r="K64" s="2154"/>
      <c r="U64" s="662"/>
      <c r="AK64" s="3096"/>
      <c r="AL64" s="2154"/>
      <c r="AM64" s="2154"/>
      <c r="AN64" s="2154"/>
      <c r="AO64" s="3096"/>
      <c r="AP64" s="2154"/>
      <c r="AQ64" s="2154"/>
      <c r="AR64" s="2154"/>
      <c r="AS64" s="3096"/>
      <c r="AT64" s="2154"/>
      <c r="AU64" s="2154"/>
      <c r="AV64" s="2154"/>
    </row>
    <row r="65" spans="1:48" ht="17.45" customHeight="1">
      <c r="G65" s="440"/>
      <c r="H65" s="440"/>
      <c r="I65" s="440"/>
      <c r="J65" s="3096"/>
      <c r="K65" s="2154"/>
      <c r="U65" s="662"/>
      <c r="AK65" s="3096"/>
      <c r="AL65" s="2154"/>
      <c r="AM65" s="2154"/>
      <c r="AN65" s="2154"/>
      <c r="AO65" s="3096"/>
      <c r="AP65" s="2154"/>
      <c r="AQ65" s="2154"/>
      <c r="AR65" s="2154"/>
      <c r="AS65" s="3096"/>
      <c r="AT65" s="2154"/>
      <c r="AU65" s="2154"/>
      <c r="AV65" s="2154"/>
    </row>
    <row r="66" spans="1:48" ht="17.45" customHeight="1">
      <c r="G66" s="440"/>
      <c r="H66" s="440"/>
      <c r="I66" s="440"/>
      <c r="J66" s="3096"/>
      <c r="K66" s="2154"/>
      <c r="U66" s="662"/>
      <c r="AK66" s="2658"/>
      <c r="AL66" s="2154"/>
      <c r="AM66" s="2154"/>
      <c r="AN66" s="2154"/>
      <c r="AO66" s="2658"/>
      <c r="AP66" s="2154"/>
      <c r="AQ66" s="2154"/>
      <c r="AR66" s="2154"/>
      <c r="AS66" s="2658"/>
      <c r="AT66" s="2154"/>
      <c r="AU66" s="2154"/>
      <c r="AV66" s="2154"/>
    </row>
    <row r="67" spans="1:48" ht="17.45" customHeight="1">
      <c r="G67" s="440"/>
      <c r="H67" s="440"/>
      <c r="I67" s="440"/>
      <c r="J67" s="3096"/>
      <c r="K67" s="2154"/>
      <c r="U67" s="662"/>
      <c r="AK67" s="3096"/>
      <c r="AL67" s="2154"/>
      <c r="AM67" s="2154"/>
      <c r="AN67" s="2154"/>
      <c r="AO67" s="3096"/>
      <c r="AP67" s="2154"/>
      <c r="AQ67" s="2154"/>
      <c r="AR67" s="2154"/>
      <c r="AS67" s="3096"/>
      <c r="AT67" s="2154"/>
      <c r="AU67" s="2154"/>
      <c r="AV67" s="2154"/>
    </row>
    <row r="68" spans="1:48" s="146" customFormat="1" ht="17.45" customHeight="1">
      <c r="B68" s="145"/>
      <c r="C68" s="145"/>
      <c r="D68" s="145"/>
      <c r="E68" s="145"/>
      <c r="F68" s="145"/>
      <c r="G68" s="145"/>
      <c r="H68" s="529"/>
      <c r="I68" s="529"/>
      <c r="J68" s="145"/>
      <c r="K68" s="3069"/>
      <c r="L68" s="145"/>
      <c r="U68" s="663"/>
      <c r="AK68" s="3150"/>
      <c r="AL68" s="3069"/>
      <c r="AM68" s="3069"/>
      <c r="AN68" s="3069"/>
      <c r="AO68" s="3150"/>
      <c r="AP68" s="3069"/>
      <c r="AQ68" s="3069"/>
      <c r="AR68" s="3069"/>
      <c r="AS68" s="3150"/>
      <c r="AT68" s="3097"/>
      <c r="AU68" s="3097"/>
      <c r="AV68" s="3097"/>
    </row>
    <row r="69" spans="1:48" ht="11.25" customHeight="1">
      <c r="G69" s="440"/>
      <c r="H69" s="440"/>
      <c r="I69" s="440"/>
      <c r="J69" s="3096"/>
      <c r="K69" s="2154"/>
      <c r="U69" s="662"/>
      <c r="AK69" s="3096"/>
      <c r="AL69" s="2154"/>
      <c r="AM69" s="2154"/>
      <c r="AN69" s="2154"/>
      <c r="AO69" s="3096"/>
      <c r="AP69" s="2154"/>
      <c r="AQ69" s="2154"/>
      <c r="AR69" s="2154"/>
      <c r="AS69" s="3096"/>
      <c r="AT69" s="2599"/>
      <c r="AU69" s="2599"/>
      <c r="AV69" s="2599"/>
    </row>
    <row r="70" spans="1:48" ht="18" customHeight="1">
      <c r="G70" s="440"/>
      <c r="H70" s="440"/>
      <c r="I70" s="440"/>
      <c r="J70" s="3096"/>
      <c r="K70" s="2154"/>
      <c r="U70" s="662"/>
      <c r="AK70" s="3096"/>
      <c r="AL70" s="2154"/>
      <c r="AM70" s="2154"/>
      <c r="AN70" s="2154"/>
      <c r="AO70" s="3096"/>
      <c r="AP70" s="2154"/>
      <c r="AQ70" s="2154"/>
      <c r="AR70" s="2154"/>
      <c r="AS70" s="3096"/>
      <c r="AT70" s="2154"/>
      <c r="AU70" s="2154"/>
      <c r="AV70" s="2154"/>
    </row>
    <row r="71" spans="1:48" s="3098" customFormat="1" ht="18" customHeight="1">
      <c r="A71" s="1832"/>
      <c r="B71" s="3"/>
      <c r="C71" s="3"/>
      <c r="D71" s="3"/>
      <c r="E71" s="3"/>
      <c r="F71" s="3"/>
      <c r="G71" s="440"/>
      <c r="H71" s="440"/>
      <c r="I71" s="440"/>
      <c r="J71" s="3096"/>
      <c r="K71" s="2154"/>
      <c r="L71" s="3"/>
      <c r="U71" s="662"/>
      <c r="AK71" s="3069"/>
      <c r="AL71" s="3069"/>
      <c r="AM71" s="3069"/>
      <c r="AN71" s="3069"/>
      <c r="AO71" s="3137"/>
      <c r="AP71" s="3137"/>
      <c r="AQ71" s="3137"/>
      <c r="AR71" s="3137"/>
      <c r="AS71" s="3137"/>
      <c r="AT71" s="3137"/>
      <c r="AU71" s="3137"/>
      <c r="AV71" s="3137"/>
    </row>
    <row r="72" spans="1:48" s="3" customFormat="1" ht="18" customHeight="1">
      <c r="A72" s="1832"/>
      <c r="G72" s="440"/>
      <c r="H72" s="440"/>
      <c r="I72" s="440"/>
      <c r="J72" s="3096"/>
      <c r="K72" s="2154"/>
      <c r="U72" s="662"/>
      <c r="AK72" s="2154"/>
      <c r="AL72" s="2154"/>
      <c r="AM72" s="2154"/>
      <c r="AN72" s="2154"/>
    </row>
    <row r="73" spans="1:48">
      <c r="G73" s="440"/>
      <c r="H73" s="440"/>
      <c r="I73" s="440"/>
      <c r="J73" s="3096"/>
      <c r="K73" s="2154"/>
      <c r="U73" s="662"/>
      <c r="AK73" s="3096"/>
      <c r="AL73" s="2154"/>
      <c r="AM73" s="2154"/>
      <c r="AN73" s="2154"/>
    </row>
    <row r="74" spans="1:48" s="146" customFormat="1">
      <c r="B74" s="145"/>
      <c r="C74" s="145"/>
      <c r="D74" s="145"/>
      <c r="E74" s="145"/>
      <c r="F74" s="145"/>
      <c r="G74" s="145"/>
      <c r="H74" s="145"/>
      <c r="I74" s="145"/>
      <c r="J74" s="145"/>
      <c r="L74" s="145"/>
      <c r="U74" s="663"/>
      <c r="AK74" s="596"/>
      <c r="AL74" s="3097"/>
      <c r="AM74" s="3097"/>
      <c r="AN74" s="3069"/>
    </row>
    <row r="75" spans="1:48">
      <c r="AK75" s="3096"/>
      <c r="AL75" s="2599"/>
      <c r="AM75" s="2599"/>
      <c r="AN75" s="2154"/>
    </row>
    <row r="76" spans="1:48">
      <c r="U76" s="1831"/>
      <c r="V76" s="1831"/>
      <c r="W76" s="1831"/>
      <c r="X76" s="1831"/>
      <c r="Y76" s="1831"/>
      <c r="AK76" s="3150"/>
      <c r="AL76" s="3069"/>
      <c r="AM76" s="3069"/>
      <c r="AN76" s="3069"/>
    </row>
    <row r="77" spans="1:48">
      <c r="W77" s="1831"/>
      <c r="X77" s="1831"/>
      <c r="Y77" s="1831"/>
      <c r="AK77" s="3096"/>
      <c r="AL77" s="2599"/>
      <c r="AM77" s="2599"/>
      <c r="AN77" s="2154"/>
    </row>
    <row r="78" spans="1:48">
      <c r="U78" s="662"/>
      <c r="V78" s="662"/>
      <c r="W78" s="1831"/>
      <c r="X78" s="1831"/>
      <c r="Y78" s="1831"/>
      <c r="AK78" s="3096"/>
      <c r="AL78" s="2154"/>
      <c r="AM78" s="2154"/>
      <c r="AN78" s="2154"/>
    </row>
    <row r="79" spans="1:48">
      <c r="U79" s="662"/>
      <c r="V79" s="662"/>
      <c r="W79" s="1831"/>
      <c r="X79" s="1831"/>
      <c r="Y79" s="1831"/>
    </row>
    <row r="80" spans="1:48">
      <c r="W80" s="1831"/>
      <c r="X80" s="1831"/>
      <c r="Y80" s="1831"/>
    </row>
    <row r="81" spans="23:25">
      <c r="W81" s="1831"/>
      <c r="X81" s="1831"/>
      <c r="Y81" s="1831"/>
    </row>
    <row r="82" spans="23:25">
      <c r="W82" s="1831"/>
      <c r="X82" s="1831"/>
      <c r="Y82" s="1831"/>
    </row>
    <row r="83" spans="23:25">
      <c r="W83" s="1831"/>
      <c r="X83" s="1831"/>
      <c r="Y83" s="1831"/>
    </row>
    <row r="84" spans="23:25">
      <c r="W84" s="1831"/>
      <c r="X84" s="1831"/>
      <c r="Y84" s="1831"/>
    </row>
    <row r="85" spans="23:25">
      <c r="W85" s="1831"/>
      <c r="X85" s="1831"/>
      <c r="Y85" s="1831"/>
    </row>
    <row r="86" spans="23:25">
      <c r="W86" s="1831"/>
      <c r="X86" s="1831"/>
      <c r="Y86" s="1831"/>
    </row>
    <row r="87" spans="23:25">
      <c r="W87" s="1831"/>
      <c r="X87" s="1831"/>
      <c r="Y87" s="1831"/>
    </row>
    <row r="88" spans="23:25">
      <c r="W88" s="1831"/>
      <c r="X88" s="1831"/>
      <c r="Y88" s="1831"/>
    </row>
    <row r="114" spans="5:5">
      <c r="E114"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tabColor rgb="FF002060"/>
  </sheetPr>
  <dimension ref="A1:S99"/>
  <sheetViews>
    <sheetView topLeftCell="A43" zoomScale="110" zoomScaleNormal="110" workbookViewId="0">
      <selection activeCell="O96" sqref="O96"/>
    </sheetView>
  </sheetViews>
  <sheetFormatPr defaultRowHeight="12.75"/>
  <cols>
    <col min="1" max="1" width="11.5703125" customWidth="1"/>
    <col min="2" max="2" width="5.5703125" customWidth="1"/>
    <col min="3" max="3" width="7.28515625" style="527" customWidth="1"/>
    <col min="4" max="4" width="5.5703125" customWidth="1"/>
    <col min="5" max="5" width="7.28515625" style="527" customWidth="1"/>
    <col min="6" max="6" width="5.42578125" customWidth="1"/>
    <col min="7" max="9" width="7.28515625" style="527" customWidth="1"/>
    <col min="10" max="10" width="5.5703125" customWidth="1"/>
    <col min="11" max="11" width="7.28515625" style="527" customWidth="1"/>
    <col min="12" max="12" width="5.5703125" customWidth="1"/>
    <col min="13" max="13" width="7.28515625" style="527" customWidth="1"/>
    <col min="14" max="14" width="6.5703125" customWidth="1"/>
    <col min="15" max="15" width="7.28515625" style="527" customWidth="1"/>
  </cols>
  <sheetData>
    <row r="1" spans="1:15" ht="12.75" customHeight="1">
      <c r="A1" s="5150" t="s">
        <v>1040</v>
      </c>
      <c r="B1" s="3482"/>
      <c r="C1" s="5122" t="s">
        <v>768</v>
      </c>
      <c r="D1" s="5122"/>
      <c r="E1" s="5122"/>
      <c r="F1" s="5122"/>
      <c r="G1" s="5122"/>
      <c r="H1" s="5122"/>
      <c r="I1" s="5122"/>
      <c r="J1" s="5122"/>
      <c r="K1" s="5122"/>
      <c r="L1" s="5122"/>
      <c r="M1" s="5122"/>
      <c r="N1" s="5122"/>
      <c r="O1" s="5123"/>
    </row>
    <row r="2" spans="1:15" ht="13.5" customHeight="1" thickBot="1">
      <c r="A2" s="5150"/>
      <c r="B2" s="3483"/>
      <c r="C2" s="5124"/>
      <c r="D2" s="5124"/>
      <c r="E2" s="5124"/>
      <c r="F2" s="5124"/>
      <c r="G2" s="5124"/>
      <c r="H2" s="5124"/>
      <c r="I2" s="5124"/>
      <c r="J2" s="5124"/>
      <c r="K2" s="5124"/>
      <c r="L2" s="5124"/>
      <c r="M2" s="5124"/>
      <c r="N2" s="5124"/>
      <c r="O2" s="5125"/>
    </row>
    <row r="3" spans="1:15" ht="13.5" thickBot="1">
      <c r="A3" s="5151"/>
    </row>
    <row r="4" spans="1:15" s="1832" customFormat="1" ht="24" customHeight="1">
      <c r="A4" s="5105" t="s">
        <v>1043</v>
      </c>
      <c r="B4" s="5128"/>
      <c r="C4" s="5128"/>
      <c r="D4" s="5128"/>
      <c r="E4" s="5128"/>
      <c r="F4" s="5128"/>
      <c r="G4" s="5128"/>
      <c r="H4" s="5128"/>
      <c r="I4" s="5128"/>
      <c r="J4" s="5128"/>
      <c r="K4" s="5128"/>
      <c r="L4" s="5128"/>
      <c r="M4" s="5128"/>
      <c r="N4" s="5128"/>
      <c r="O4" s="5129"/>
    </row>
    <row r="5" spans="1:15" ht="30" customHeight="1">
      <c r="A5" s="76" t="s">
        <v>104</v>
      </c>
      <c r="B5" s="704" t="s">
        <v>769</v>
      </c>
      <c r="C5" s="2547" t="s">
        <v>775</v>
      </c>
      <c r="D5" s="704" t="s">
        <v>770</v>
      </c>
      <c r="E5" s="2547" t="s">
        <v>775</v>
      </c>
      <c r="F5" s="704" t="s">
        <v>771</v>
      </c>
      <c r="G5" s="2145" t="s">
        <v>775</v>
      </c>
      <c r="H5" s="704" t="s">
        <v>812</v>
      </c>
      <c r="I5" s="2547" t="s">
        <v>775</v>
      </c>
      <c r="J5" s="704" t="s">
        <v>772</v>
      </c>
      <c r="K5" s="2547" t="s">
        <v>775</v>
      </c>
      <c r="L5" s="704" t="s">
        <v>773</v>
      </c>
      <c r="M5" s="2547" t="s">
        <v>775</v>
      </c>
      <c r="N5" s="2777" t="s">
        <v>774</v>
      </c>
      <c r="O5" s="2548" t="s">
        <v>775</v>
      </c>
    </row>
    <row r="6" spans="1:15" s="207" customFormat="1" ht="14.45" customHeight="1">
      <c r="A6" s="2757" t="s">
        <v>705</v>
      </c>
      <c r="B6" s="2758">
        <v>13925</v>
      </c>
      <c r="C6" s="2759" t="s">
        <v>601</v>
      </c>
      <c r="D6" s="2760">
        <v>16669</v>
      </c>
      <c r="E6" s="2759" t="s">
        <v>601</v>
      </c>
      <c r="F6" s="2760">
        <v>57213</v>
      </c>
      <c r="G6" s="2761" t="s">
        <v>601</v>
      </c>
      <c r="H6" s="2760">
        <v>74012</v>
      </c>
      <c r="I6" s="2761" t="s">
        <v>601</v>
      </c>
      <c r="J6" s="2760">
        <v>16163</v>
      </c>
      <c r="K6" s="2759" t="s">
        <v>601</v>
      </c>
      <c r="L6" s="2758">
        <v>52347</v>
      </c>
      <c r="M6" s="2759" t="s">
        <v>601</v>
      </c>
      <c r="N6" s="2760">
        <v>13965</v>
      </c>
      <c r="O6" s="2762" t="s">
        <v>601</v>
      </c>
    </row>
    <row r="7" spans="1:15" s="207" customFormat="1" ht="14.45" customHeight="1">
      <c r="A7" s="2757" t="s">
        <v>723</v>
      </c>
      <c r="B7" s="2758">
        <v>13994</v>
      </c>
      <c r="C7" s="2763">
        <f>(B7-B6)/B6</f>
        <v>4.9551166965888689E-3</v>
      </c>
      <c r="D7" s="2760">
        <v>16719</v>
      </c>
      <c r="E7" s="2763">
        <f t="shared" ref="E7:E13" si="0">(D7-D6)/D6</f>
        <v>2.9995800587917692E-3</v>
      </c>
      <c r="F7" s="2760">
        <v>57457</v>
      </c>
      <c r="G7" s="2764">
        <f t="shared" ref="G7:G13" si="1">(F7-F6)/F6</f>
        <v>4.2647650009613198E-3</v>
      </c>
      <c r="H7" s="2760">
        <v>74310</v>
      </c>
      <c r="I7" s="2764">
        <f>(H7-H6)/H6</f>
        <v>4.0263741014970548E-3</v>
      </c>
      <c r="J7" s="2760">
        <v>16246</v>
      </c>
      <c r="K7" s="2763">
        <f t="shared" ref="K7:K13" si="2">(J7-J6)/J6</f>
        <v>5.1351852997587079E-3</v>
      </c>
      <c r="L7" s="2758">
        <v>52559</v>
      </c>
      <c r="M7" s="2763">
        <f t="shared" ref="M7:M13" si="3">(L7-L6)/L6</f>
        <v>4.0498977973904907E-3</v>
      </c>
      <c r="N7" s="2760">
        <v>14043</v>
      </c>
      <c r="O7" s="2765">
        <f t="shared" ref="O7:O11" si="4">(N7-N6)/N6</f>
        <v>5.5853920515574647E-3</v>
      </c>
    </row>
    <row r="8" spans="1:15" s="207" customFormat="1" ht="14.45" customHeight="1">
      <c r="A8" s="2757" t="s">
        <v>724</v>
      </c>
      <c r="B8" s="2758">
        <v>14000</v>
      </c>
      <c r="C8" s="2763">
        <f t="shared" ref="C8:C10" si="5">(B8-B7)/B7</f>
        <v>4.2875518079176791E-4</v>
      </c>
      <c r="D8" s="2760">
        <v>16657</v>
      </c>
      <c r="E8" s="2763">
        <f t="shared" si="0"/>
        <v>-3.70835576290448E-3</v>
      </c>
      <c r="F8" s="2760">
        <v>57755</v>
      </c>
      <c r="G8" s="2764">
        <f t="shared" si="1"/>
        <v>5.1864872861444207E-3</v>
      </c>
      <c r="H8" s="2760">
        <v>74381</v>
      </c>
      <c r="I8" s="2764">
        <f t="shared" ref="I8:I13" si="6">(H8-H7)/H7</f>
        <v>9.5545686986946577E-4</v>
      </c>
      <c r="J8" s="2760">
        <v>16260</v>
      </c>
      <c r="K8" s="2763">
        <f t="shared" si="2"/>
        <v>8.6175058475932537E-4</v>
      </c>
      <c r="L8" s="2758">
        <v>52684</v>
      </c>
      <c r="M8" s="2763">
        <f t="shared" si="3"/>
        <v>2.3782796476340875E-3</v>
      </c>
      <c r="N8" s="2760">
        <v>14057</v>
      </c>
      <c r="O8" s="2765">
        <f t="shared" si="4"/>
        <v>9.9693797621590828E-4</v>
      </c>
    </row>
    <row r="9" spans="1:15" s="207" customFormat="1" ht="14.45" customHeight="1">
      <c r="A9" s="2766" t="s">
        <v>725</v>
      </c>
      <c r="B9" s="2767">
        <v>13928</v>
      </c>
      <c r="C9" s="2768">
        <f t="shared" si="5"/>
        <v>-5.1428571428571426E-3</v>
      </c>
      <c r="D9" s="2769">
        <v>16612</v>
      </c>
      <c r="E9" s="2768">
        <f t="shared" si="0"/>
        <v>-2.701566908807108E-3</v>
      </c>
      <c r="F9" s="2769">
        <v>57712</v>
      </c>
      <c r="G9" s="2770">
        <f t="shared" si="1"/>
        <v>-7.4452428361180851E-4</v>
      </c>
      <c r="H9" s="2769">
        <v>74109</v>
      </c>
      <c r="I9" s="2770">
        <f t="shared" si="6"/>
        <v>-3.656847850929673E-3</v>
      </c>
      <c r="J9" s="2769">
        <v>16103</v>
      </c>
      <c r="K9" s="2768">
        <f t="shared" si="2"/>
        <v>-9.655596555965559E-3</v>
      </c>
      <c r="L9" s="2767">
        <v>52330</v>
      </c>
      <c r="M9" s="2768">
        <f t="shared" si="3"/>
        <v>-6.719307569660618E-3</v>
      </c>
      <c r="N9" s="2769">
        <v>13996</v>
      </c>
      <c r="O9" s="2771">
        <f t="shared" si="4"/>
        <v>-4.3394749946645801E-3</v>
      </c>
    </row>
    <row r="10" spans="1:15" ht="14.45" customHeight="1">
      <c r="A10" s="2757" t="s">
        <v>746</v>
      </c>
      <c r="B10" s="2758">
        <v>13819</v>
      </c>
      <c r="C10" s="2772">
        <f t="shared" si="5"/>
        <v>-7.8259620907524408E-3</v>
      </c>
      <c r="D10" s="2760">
        <v>16500</v>
      </c>
      <c r="E10" s="2772">
        <f t="shared" si="0"/>
        <v>-6.7421141343607027E-3</v>
      </c>
      <c r="F10" s="2760">
        <v>57621</v>
      </c>
      <c r="G10" s="2773">
        <f t="shared" si="1"/>
        <v>-1.5767951205988356E-3</v>
      </c>
      <c r="H10" s="2760">
        <v>73527</v>
      </c>
      <c r="I10" s="2773">
        <f t="shared" si="6"/>
        <v>-7.8532971703841638E-3</v>
      </c>
      <c r="J10" s="2760">
        <v>15889</v>
      </c>
      <c r="K10" s="2772">
        <f t="shared" si="2"/>
        <v>-1.3289449170961932E-2</v>
      </c>
      <c r="L10" s="2758">
        <v>51912</v>
      </c>
      <c r="M10" s="2772">
        <f t="shared" si="3"/>
        <v>-7.9877699216510598E-3</v>
      </c>
      <c r="N10" s="2760">
        <v>13923</v>
      </c>
      <c r="O10" s="2774">
        <f t="shared" si="4"/>
        <v>-5.2157759359817094E-3</v>
      </c>
    </row>
    <row r="11" spans="1:15" ht="14.45" customHeight="1">
      <c r="A11" s="2757" t="s">
        <v>747</v>
      </c>
      <c r="B11" s="2758">
        <v>13906</v>
      </c>
      <c r="C11" s="2763">
        <f t="shared" ref="C11:C16" si="7">(B11-B10)/B10</f>
        <v>6.2956798610608582E-3</v>
      </c>
      <c r="D11" s="2760">
        <v>16593</v>
      </c>
      <c r="E11" s="2763">
        <f t="shared" si="0"/>
        <v>5.6363636363636364E-3</v>
      </c>
      <c r="F11" s="2760">
        <v>57908</v>
      </c>
      <c r="G11" s="2764">
        <f t="shared" si="1"/>
        <v>4.9808229638499853E-3</v>
      </c>
      <c r="H11" s="2760">
        <v>73740</v>
      </c>
      <c r="I11" s="2764">
        <f t="shared" si="6"/>
        <v>2.8968950181565956E-3</v>
      </c>
      <c r="J11" s="2760">
        <v>15954</v>
      </c>
      <c r="K11" s="2763">
        <f t="shared" si="2"/>
        <v>4.0908804833532635E-3</v>
      </c>
      <c r="L11" s="2758">
        <v>52115</v>
      </c>
      <c r="M11" s="2763">
        <f t="shared" si="3"/>
        <v>3.9104638619201727E-3</v>
      </c>
      <c r="N11" s="2760">
        <v>13932</v>
      </c>
      <c r="O11" s="2765">
        <f t="shared" si="4"/>
        <v>6.4641241111829345E-4</v>
      </c>
    </row>
    <row r="12" spans="1:15" ht="14.45" customHeight="1">
      <c r="A12" s="2757" t="s">
        <v>748</v>
      </c>
      <c r="B12" s="2758">
        <v>13957</v>
      </c>
      <c r="C12" s="2763">
        <f t="shared" si="7"/>
        <v>3.667481662591687E-3</v>
      </c>
      <c r="D12" s="2760">
        <v>16618</v>
      </c>
      <c r="E12" s="2763">
        <f t="shared" si="0"/>
        <v>1.5066594347013802E-3</v>
      </c>
      <c r="F12" s="2760">
        <v>58086</v>
      </c>
      <c r="G12" s="2764">
        <f t="shared" si="1"/>
        <v>3.0738412654555502E-3</v>
      </c>
      <c r="H12" s="2760">
        <v>73400</v>
      </c>
      <c r="I12" s="2764">
        <f t="shared" si="6"/>
        <v>-4.6107946840249527E-3</v>
      </c>
      <c r="J12" s="2760">
        <v>15932</v>
      </c>
      <c r="K12" s="2763">
        <f t="shared" si="2"/>
        <v>-1.3789645230036355E-3</v>
      </c>
      <c r="L12" s="2758">
        <v>51941</v>
      </c>
      <c r="M12" s="2763">
        <f t="shared" si="3"/>
        <v>-3.3387700278230837E-3</v>
      </c>
      <c r="N12" s="2760">
        <v>13899</v>
      </c>
      <c r="O12" s="2765">
        <f t="shared" ref="O12:O17" si="8">(N12-N11)/N11</f>
        <v>-2.3686477174849267E-3</v>
      </c>
    </row>
    <row r="13" spans="1:15" ht="14.45" customHeight="1">
      <c r="A13" s="2766" t="s">
        <v>749</v>
      </c>
      <c r="B13" s="2767">
        <v>13896</v>
      </c>
      <c r="C13" s="2768">
        <f t="shared" si="7"/>
        <v>-4.3705667407035898E-3</v>
      </c>
      <c r="D13" s="2769">
        <v>16540</v>
      </c>
      <c r="E13" s="2768">
        <f t="shared" si="0"/>
        <v>-4.6937056204116017E-3</v>
      </c>
      <c r="F13" s="2769">
        <v>57885</v>
      </c>
      <c r="G13" s="2770">
        <f t="shared" si="1"/>
        <v>-3.4603863237268875E-3</v>
      </c>
      <c r="H13" s="2769">
        <v>72863</v>
      </c>
      <c r="I13" s="2770">
        <f t="shared" si="6"/>
        <v>-7.3160762942779288E-3</v>
      </c>
      <c r="J13" s="2769">
        <v>15688</v>
      </c>
      <c r="K13" s="2768">
        <f t="shared" si="2"/>
        <v>-1.5315089128797388E-2</v>
      </c>
      <c r="L13" s="2767">
        <v>51747</v>
      </c>
      <c r="M13" s="2768">
        <f t="shared" si="3"/>
        <v>-3.7350070272039429E-3</v>
      </c>
      <c r="N13" s="2769">
        <v>13837</v>
      </c>
      <c r="O13" s="2771">
        <f t="shared" si="8"/>
        <v>-4.4607525721274913E-3</v>
      </c>
    </row>
    <row r="14" spans="1:15" ht="14.45" customHeight="1">
      <c r="A14" s="2757" t="s">
        <v>809</v>
      </c>
      <c r="B14" s="2758">
        <v>13666</v>
      </c>
      <c r="C14" s="2763">
        <f>(B14-B13)/B13</f>
        <v>-1.6551525618883133E-2</v>
      </c>
      <c r="D14" s="2760">
        <v>16420</v>
      </c>
      <c r="E14" s="2763">
        <f t="shared" ref="E14:E21" si="9">(D14-D13)/D13</f>
        <v>-7.2551390568319227E-3</v>
      </c>
      <c r="F14" s="2760">
        <v>57515</v>
      </c>
      <c r="G14" s="2764">
        <f t="shared" ref="G14:G21" si="10">(F14-F13)/F13</f>
        <v>-6.3919841064178978E-3</v>
      </c>
      <c r="H14" s="2760">
        <v>72196</v>
      </c>
      <c r="I14" s="2764">
        <f t="shared" ref="I14:I21" si="11">(H14-H13)/H13</f>
        <v>-9.1541660376322689E-3</v>
      </c>
      <c r="J14" s="2760">
        <v>15445</v>
      </c>
      <c r="K14" s="2763">
        <f t="shared" ref="K14:K21" si="12">(J14-J13)/J13</f>
        <v>-1.5489546149923509E-2</v>
      </c>
      <c r="L14" s="2758">
        <v>51499</v>
      </c>
      <c r="M14" s="2763">
        <f t="shared" ref="M14:M21" si="13">(L14-L13)/L13</f>
        <v>-4.792548360291418E-3</v>
      </c>
      <c r="N14" s="2760">
        <v>13665</v>
      </c>
      <c r="O14" s="2765">
        <f t="shared" si="8"/>
        <v>-1.2430440124304401E-2</v>
      </c>
    </row>
    <row r="15" spans="1:15" ht="14.45" customHeight="1">
      <c r="A15" s="2757" t="s">
        <v>817</v>
      </c>
      <c r="B15" s="2758">
        <v>13605</v>
      </c>
      <c r="C15" s="2763">
        <f t="shared" si="7"/>
        <v>-4.4636323723108448E-3</v>
      </c>
      <c r="D15" s="2760">
        <v>16384</v>
      </c>
      <c r="E15" s="2763">
        <f t="shared" si="9"/>
        <v>-2.1924482338611449E-3</v>
      </c>
      <c r="F15" s="2760">
        <v>57787</v>
      </c>
      <c r="G15" s="2764">
        <f t="shared" si="10"/>
        <v>4.7292010779796572E-3</v>
      </c>
      <c r="H15" s="2775">
        <v>72384</v>
      </c>
      <c r="I15" s="2763">
        <f t="shared" si="11"/>
        <v>2.6040223835115521E-3</v>
      </c>
      <c r="J15" s="2760">
        <v>15440</v>
      </c>
      <c r="K15" s="2763">
        <f t="shared" si="12"/>
        <v>-3.2372936225315638E-4</v>
      </c>
      <c r="L15" s="2758">
        <v>51875</v>
      </c>
      <c r="M15" s="2763">
        <f t="shared" si="13"/>
        <v>7.301112642963941E-3</v>
      </c>
      <c r="N15" s="2760">
        <v>13718</v>
      </c>
      <c r="O15" s="2765">
        <f t="shared" si="8"/>
        <v>3.8785217709476766E-3</v>
      </c>
    </row>
    <row r="16" spans="1:15" ht="14.45" customHeight="1">
      <c r="A16" s="2757" t="s">
        <v>797</v>
      </c>
      <c r="B16" s="2758">
        <v>13586</v>
      </c>
      <c r="C16" s="2763">
        <f t="shared" si="7"/>
        <v>-1.3965453877251011E-3</v>
      </c>
      <c r="D16" s="2760">
        <v>16391</v>
      </c>
      <c r="E16" s="2763">
        <f t="shared" si="9"/>
        <v>4.2724609375E-4</v>
      </c>
      <c r="F16" s="2760">
        <v>57965</v>
      </c>
      <c r="G16" s="2764">
        <f t="shared" si="10"/>
        <v>3.0802775710800008E-3</v>
      </c>
      <c r="H16" s="2775">
        <v>72334</v>
      </c>
      <c r="I16" s="2763">
        <f t="shared" si="11"/>
        <v>-6.9076038903625114E-4</v>
      </c>
      <c r="J16" s="2760">
        <v>15463</v>
      </c>
      <c r="K16" s="2763">
        <f t="shared" si="12"/>
        <v>1.4896373056994818E-3</v>
      </c>
      <c r="L16" s="2758">
        <v>51547</v>
      </c>
      <c r="M16" s="2763">
        <f t="shared" si="13"/>
        <v>-6.3228915662650606E-3</v>
      </c>
      <c r="N16" s="2760">
        <v>13736</v>
      </c>
      <c r="O16" s="2765">
        <f t="shared" si="8"/>
        <v>1.3121446274967196E-3</v>
      </c>
    </row>
    <row r="17" spans="1:19" ht="14.45" customHeight="1">
      <c r="A17" s="2766" t="s">
        <v>818</v>
      </c>
      <c r="B17" s="2767">
        <v>13544</v>
      </c>
      <c r="C17" s="2768">
        <f t="shared" ref="C17" si="14">(B17-B16)/B16</f>
        <v>-3.0914176358015602E-3</v>
      </c>
      <c r="D17" s="2769">
        <v>16311</v>
      </c>
      <c r="E17" s="2768">
        <f t="shared" si="9"/>
        <v>-4.8807272283570248E-3</v>
      </c>
      <c r="F17" s="2769">
        <v>57849</v>
      </c>
      <c r="G17" s="2770">
        <f t="shared" si="10"/>
        <v>-2.0012076252911241E-3</v>
      </c>
      <c r="H17" s="2776">
        <v>71845</v>
      </c>
      <c r="I17" s="2768">
        <f t="shared" si="11"/>
        <v>-6.7603063566234415E-3</v>
      </c>
      <c r="J17" s="2769">
        <v>15383</v>
      </c>
      <c r="K17" s="2768">
        <f t="shared" si="12"/>
        <v>-5.1736403026579579E-3</v>
      </c>
      <c r="L17" s="2767">
        <v>51517</v>
      </c>
      <c r="M17" s="2768">
        <f t="shared" si="13"/>
        <v>-5.8199313248103672E-4</v>
      </c>
      <c r="N17" s="2769">
        <v>13585</v>
      </c>
      <c r="O17" s="2771">
        <f t="shared" si="8"/>
        <v>-1.0993011065812464E-2</v>
      </c>
    </row>
    <row r="18" spans="1:19" ht="14.45" customHeight="1">
      <c r="A18" s="2757" t="s">
        <v>866</v>
      </c>
      <c r="B18" s="2758">
        <v>13399</v>
      </c>
      <c r="C18" s="2763">
        <f t="shared" ref="C18:C21" si="15">(B18-B17)/B17</f>
        <v>-1.070584760779681E-2</v>
      </c>
      <c r="D18" s="2760">
        <v>16211</v>
      </c>
      <c r="E18" s="2763">
        <f t="shared" si="9"/>
        <v>-6.1308319538961433E-3</v>
      </c>
      <c r="F18" s="2760">
        <v>57827</v>
      </c>
      <c r="G18" s="2764">
        <f t="shared" si="10"/>
        <v>-3.8030043734550294E-4</v>
      </c>
      <c r="H18" s="2775">
        <v>71101</v>
      </c>
      <c r="I18" s="2763">
        <f t="shared" si="11"/>
        <v>-1.0355626696360219E-2</v>
      </c>
      <c r="J18" s="2760">
        <v>15201</v>
      </c>
      <c r="K18" s="2763">
        <f t="shared" si="12"/>
        <v>-1.1831242280439446E-2</v>
      </c>
      <c r="L18" s="2758">
        <v>51377</v>
      </c>
      <c r="M18" s="2763">
        <f t="shared" si="13"/>
        <v>-2.7175495467515577E-3</v>
      </c>
      <c r="N18" s="2760">
        <v>13553</v>
      </c>
      <c r="O18" s="2765">
        <f t="shared" ref="O18:O21" si="16">(N18-N17)/N17</f>
        <v>-2.3555391976444609E-3</v>
      </c>
    </row>
    <row r="19" spans="1:19" ht="14.45" customHeight="1">
      <c r="A19" s="2757" t="s">
        <v>873</v>
      </c>
      <c r="B19" s="2758">
        <v>13444</v>
      </c>
      <c r="C19" s="2763">
        <f t="shared" si="15"/>
        <v>3.3584595865363085E-3</v>
      </c>
      <c r="D19" s="2760">
        <v>16258</v>
      </c>
      <c r="E19" s="2763">
        <f t="shared" si="9"/>
        <v>2.8992659305409909E-3</v>
      </c>
      <c r="F19" s="2760">
        <v>57850</v>
      </c>
      <c r="G19" s="2764">
        <f t="shared" si="10"/>
        <v>3.9773808082729523E-4</v>
      </c>
      <c r="H19" s="2775">
        <v>70685</v>
      </c>
      <c r="I19" s="2763">
        <f t="shared" si="11"/>
        <v>-5.8508319151629375E-3</v>
      </c>
      <c r="J19" s="2760">
        <v>15239</v>
      </c>
      <c r="K19" s="2763">
        <f t="shared" si="12"/>
        <v>2.4998355371357145E-3</v>
      </c>
      <c r="L19" s="2758">
        <v>51099</v>
      </c>
      <c r="M19" s="2763">
        <f t="shared" si="13"/>
        <v>-5.4109815676275375E-3</v>
      </c>
      <c r="N19" s="2760">
        <v>13556</v>
      </c>
      <c r="O19" s="2765">
        <f t="shared" si="16"/>
        <v>2.2135320593226593E-4</v>
      </c>
    </row>
    <row r="20" spans="1:19" ht="14.25" customHeight="1">
      <c r="A20" s="2757" t="s">
        <v>860</v>
      </c>
      <c r="B20" s="2758">
        <v>13436</v>
      </c>
      <c r="C20" s="2763">
        <f t="shared" si="15"/>
        <v>-5.9506099375185957E-4</v>
      </c>
      <c r="D20" s="2760">
        <v>16278</v>
      </c>
      <c r="E20" s="2763">
        <f t="shared" si="9"/>
        <v>1.2301636117603642E-3</v>
      </c>
      <c r="F20" s="2760">
        <v>58049</v>
      </c>
      <c r="G20" s="2764">
        <f t="shared" si="10"/>
        <v>3.4399308556611928E-3</v>
      </c>
      <c r="H20" s="2775">
        <v>70657</v>
      </c>
      <c r="I20" s="2763">
        <f t="shared" si="11"/>
        <v>-3.9612364716700858E-4</v>
      </c>
      <c r="J20" s="2760">
        <v>15221</v>
      </c>
      <c r="K20" s="2763">
        <f t="shared" si="12"/>
        <v>-1.1811798674453704E-3</v>
      </c>
      <c r="L20" s="2758">
        <v>51191</v>
      </c>
      <c r="M20" s="2763">
        <f t="shared" si="13"/>
        <v>1.8004266228301923E-3</v>
      </c>
      <c r="N20" s="2760">
        <v>13563</v>
      </c>
      <c r="O20" s="2765">
        <f t="shared" si="16"/>
        <v>5.1637651224550017E-4</v>
      </c>
    </row>
    <row r="21" spans="1:19" ht="14.45" customHeight="1">
      <c r="A21" s="2766" t="s">
        <v>874</v>
      </c>
      <c r="B21" s="2767">
        <v>13342</v>
      </c>
      <c r="C21" s="2768">
        <f t="shared" si="15"/>
        <v>-6.9961298005358739E-3</v>
      </c>
      <c r="D21" s="2769">
        <v>16213</v>
      </c>
      <c r="E21" s="2768">
        <f t="shared" si="9"/>
        <v>-3.9931195478560017E-3</v>
      </c>
      <c r="F21" s="2769">
        <v>57955</v>
      </c>
      <c r="G21" s="2770">
        <f t="shared" si="10"/>
        <v>-1.6193216076073663E-3</v>
      </c>
      <c r="H21" s="2776">
        <v>70070</v>
      </c>
      <c r="I21" s="2768">
        <f t="shared" si="11"/>
        <v>-8.3077402097456732E-3</v>
      </c>
      <c r="J21" s="2769">
        <v>15064</v>
      </c>
      <c r="K21" s="2768">
        <f t="shared" si="12"/>
        <v>-1.0314696800473032E-2</v>
      </c>
      <c r="L21" s="2767">
        <v>51106</v>
      </c>
      <c r="M21" s="2768">
        <f t="shared" si="13"/>
        <v>-1.6604481256470864E-3</v>
      </c>
      <c r="N21" s="2769">
        <v>13453</v>
      </c>
      <c r="O21" s="2771">
        <f t="shared" si="16"/>
        <v>-8.1103000811030002E-3</v>
      </c>
    </row>
    <row r="22" spans="1:19" ht="14.45" customHeight="1">
      <c r="A22" s="2757" t="s">
        <v>912</v>
      </c>
      <c r="B22" s="2758">
        <v>13224</v>
      </c>
      <c r="C22" s="2763">
        <f t="shared" ref="C22" si="17">(B22-B21)/B21</f>
        <v>-8.8442512366961479E-3</v>
      </c>
      <c r="D22" s="2760">
        <v>16070</v>
      </c>
      <c r="E22" s="2763">
        <f t="shared" ref="E22" si="18">(D22-D21)/D21</f>
        <v>-8.8200826497255285E-3</v>
      </c>
      <c r="F22" s="2760">
        <v>57830</v>
      </c>
      <c r="G22" s="2764">
        <f t="shared" ref="G22" si="19">(F22-F21)/F21</f>
        <v>-2.1568458286601675E-3</v>
      </c>
      <c r="H22" s="2775">
        <v>69660</v>
      </c>
      <c r="I22" s="2763">
        <f t="shared" ref="I22" si="20">(H22-H21)/H21</f>
        <v>-5.8512915655772801E-3</v>
      </c>
      <c r="J22" s="2760">
        <v>14953</v>
      </c>
      <c r="K22" s="2763">
        <f t="shared" ref="K22" si="21">(J22-J21)/J21</f>
        <v>-7.3685608072225177E-3</v>
      </c>
      <c r="L22" s="2758">
        <v>50856</v>
      </c>
      <c r="M22" s="2763">
        <f t="shared" ref="M22" si="22">(L22-L21)/L21</f>
        <v>-4.8917935271788051E-3</v>
      </c>
      <c r="N22" s="2760">
        <v>13304</v>
      </c>
      <c r="O22" s="2765">
        <f t="shared" ref="O22" si="23">(N22-N21)/N21</f>
        <v>-1.1075596521222033E-2</v>
      </c>
    </row>
    <row r="23" spans="1:19">
      <c r="A23" s="2757" t="s">
        <v>916</v>
      </c>
      <c r="B23" s="2758">
        <v>13255</v>
      </c>
      <c r="C23" s="2763">
        <f t="shared" ref="C23:C29" si="24">(B23-B22)/B22</f>
        <v>2.3442226255293405E-3</v>
      </c>
      <c r="D23" s="2760">
        <v>16127</v>
      </c>
      <c r="E23" s="2763">
        <f t="shared" ref="E23" si="25">(D23-D22)/D22</f>
        <v>3.5469819539514624E-3</v>
      </c>
      <c r="F23" s="2760">
        <v>58016</v>
      </c>
      <c r="G23" s="2764">
        <f t="shared" ref="G23" si="26">(F23-F22)/F22</f>
        <v>3.216323707418295E-3</v>
      </c>
      <c r="H23" s="2775">
        <v>69978</v>
      </c>
      <c r="I23" s="2763">
        <f t="shared" ref="I23" si="27">(H23-H22)/H22</f>
        <v>4.5650301464254953E-3</v>
      </c>
      <c r="J23" s="2760">
        <v>15014</v>
      </c>
      <c r="K23" s="2763">
        <f t="shared" ref="K23" si="28">(J23-J22)/J22</f>
        <v>4.0794489400120381E-3</v>
      </c>
      <c r="L23" s="2758">
        <v>51228</v>
      </c>
      <c r="M23" s="2763">
        <f t="shared" ref="M23" si="29">(L23-L22)/L22</f>
        <v>7.3147711184521E-3</v>
      </c>
      <c r="N23" s="2760">
        <v>13371</v>
      </c>
      <c r="O23" s="2765">
        <f t="shared" ref="O23" si="30">(N23-N22)/N22</f>
        <v>5.0360793746241734E-3</v>
      </c>
    </row>
    <row r="24" spans="1:19">
      <c r="A24" s="2757" t="s">
        <v>934</v>
      </c>
      <c r="B24" s="2941">
        <v>13144</v>
      </c>
      <c r="C24" s="2763">
        <f t="shared" si="24"/>
        <v>-8.3741984156921918E-3</v>
      </c>
      <c r="D24" s="2760">
        <v>16109</v>
      </c>
      <c r="E24" s="2763">
        <f t="shared" ref="E24:E29" si="31">(D24-D23)/D23</f>
        <v>-1.1161406337198488E-3</v>
      </c>
      <c r="F24" s="2760">
        <v>58176</v>
      </c>
      <c r="G24" s="2764">
        <f t="shared" ref="G24:G29" si="32">(F24-F23)/F23</f>
        <v>2.7578599007170436E-3</v>
      </c>
      <c r="H24" s="2775">
        <v>70068</v>
      </c>
      <c r="I24" s="2763">
        <f t="shared" ref="I24:I29" si="33">(H24-H23)/H23</f>
        <v>1.2861184943839493E-3</v>
      </c>
      <c r="J24" s="2760">
        <v>15028</v>
      </c>
      <c r="K24" s="2763">
        <f t="shared" ref="K24:K29" si="34">(J24-J23)/J23</f>
        <v>9.3246303450113222E-4</v>
      </c>
      <c r="L24" s="2758">
        <v>51479</v>
      </c>
      <c r="M24" s="2763">
        <f t="shared" ref="M24:M29" si="35">(L24-L23)/L23</f>
        <v>4.8996642461154056E-3</v>
      </c>
      <c r="N24" s="2760">
        <v>13385</v>
      </c>
      <c r="O24" s="2765">
        <f t="shared" ref="O24:O29" si="36">(N24-N23)/N23</f>
        <v>1.0470421060504076E-3</v>
      </c>
    </row>
    <row r="25" spans="1:19">
      <c r="A25" s="2766" t="s">
        <v>935</v>
      </c>
      <c r="B25" s="2767">
        <v>13012</v>
      </c>
      <c r="C25" s="2942">
        <f t="shared" si="24"/>
        <v>-1.004260499087036E-2</v>
      </c>
      <c r="D25" s="2769">
        <v>16011</v>
      </c>
      <c r="E25" s="2942">
        <f t="shared" si="31"/>
        <v>-6.0835557762741327E-3</v>
      </c>
      <c r="F25" s="2769">
        <v>58163</v>
      </c>
      <c r="G25" s="2942">
        <f t="shared" si="32"/>
        <v>-2.2345984598459847E-4</v>
      </c>
      <c r="H25" s="2776">
        <v>69758</v>
      </c>
      <c r="I25" s="2942">
        <f t="shared" si="33"/>
        <v>-4.4242735628246847E-3</v>
      </c>
      <c r="J25" s="2769">
        <v>15002</v>
      </c>
      <c r="K25" s="2942">
        <f t="shared" si="34"/>
        <v>-1.7301038062283738E-3</v>
      </c>
      <c r="L25" s="2767">
        <v>51529</v>
      </c>
      <c r="M25" s="2942">
        <f t="shared" si="35"/>
        <v>9.7126983818644492E-4</v>
      </c>
      <c r="N25" s="2769">
        <v>13338</v>
      </c>
      <c r="O25" s="2943">
        <f t="shared" si="36"/>
        <v>-3.5113933507657825E-3</v>
      </c>
      <c r="P25" s="2497"/>
    </row>
    <row r="26" spans="1:19">
      <c r="A26" s="3414" t="s">
        <v>936</v>
      </c>
      <c r="B26" s="3415">
        <v>12855</v>
      </c>
      <c r="C26" s="3152">
        <f t="shared" si="24"/>
        <v>-1.2065785428834921E-2</v>
      </c>
      <c r="D26" s="3416">
        <v>15913</v>
      </c>
      <c r="E26" s="3152">
        <f t="shared" si="31"/>
        <v>-6.1207919555305726E-3</v>
      </c>
      <c r="F26" s="3416">
        <v>58206</v>
      </c>
      <c r="G26" s="3152">
        <f t="shared" si="32"/>
        <v>7.3930161786702885E-4</v>
      </c>
      <c r="H26" s="3417">
        <v>69449</v>
      </c>
      <c r="I26" s="3152">
        <f t="shared" si="33"/>
        <v>-4.4295994724619396E-3</v>
      </c>
      <c r="J26" s="3416">
        <v>14969</v>
      </c>
      <c r="K26" s="3152">
        <f t="shared" si="34"/>
        <v>-2.1997067057725637E-3</v>
      </c>
      <c r="L26" s="3415">
        <v>51445</v>
      </c>
      <c r="M26" s="3152">
        <f t="shared" si="35"/>
        <v>-1.6301500126142561E-3</v>
      </c>
      <c r="N26" s="3416">
        <v>13275</v>
      </c>
      <c r="O26" s="3420">
        <f t="shared" si="36"/>
        <v>-4.7233468286099868E-3</v>
      </c>
      <c r="P26" s="2497"/>
      <c r="S26" s="20"/>
    </row>
    <row r="27" spans="1:19">
      <c r="A27" s="3418" t="s">
        <v>962</v>
      </c>
      <c r="B27" s="2758">
        <v>12922</v>
      </c>
      <c r="C27" s="2763">
        <f t="shared" si="24"/>
        <v>5.2119797744068453E-3</v>
      </c>
      <c r="D27" s="2760">
        <v>15978</v>
      </c>
      <c r="E27" s="2763">
        <f t="shared" si="31"/>
        <v>4.0847106139634262E-3</v>
      </c>
      <c r="F27" s="2760">
        <v>58336</v>
      </c>
      <c r="G27" s="2764">
        <f t="shared" si="32"/>
        <v>2.2334467237054598E-3</v>
      </c>
      <c r="H27" s="2775">
        <v>69863</v>
      </c>
      <c r="I27" s="2763">
        <f t="shared" si="33"/>
        <v>5.9612089446932281E-3</v>
      </c>
      <c r="J27" s="2760">
        <v>15054</v>
      </c>
      <c r="K27" s="2763">
        <f t="shared" si="34"/>
        <v>5.6784020308637854E-3</v>
      </c>
      <c r="L27" s="2758">
        <v>51812</v>
      </c>
      <c r="M27" s="2763">
        <f t="shared" si="35"/>
        <v>7.1338322480318786E-3</v>
      </c>
      <c r="N27" s="2760">
        <v>13289</v>
      </c>
      <c r="O27" s="2763">
        <f t="shared" si="36"/>
        <v>1.0546139359698683E-3</v>
      </c>
      <c r="P27" s="2497"/>
    </row>
    <row r="28" spans="1:19">
      <c r="A28" s="3419" t="s">
        <v>981</v>
      </c>
      <c r="B28" s="2758">
        <v>12974</v>
      </c>
      <c r="C28" s="3422">
        <f t="shared" si="24"/>
        <v>4.0241448692152921E-3</v>
      </c>
      <c r="D28" s="2760">
        <v>15918</v>
      </c>
      <c r="E28" s="3422">
        <f t="shared" si="31"/>
        <v>-3.7551633496057078E-3</v>
      </c>
      <c r="F28" s="2760">
        <v>58461</v>
      </c>
      <c r="G28" s="3422">
        <f t="shared" si="32"/>
        <v>2.1427591881513987E-3</v>
      </c>
      <c r="H28" s="2775">
        <v>69834</v>
      </c>
      <c r="I28" s="3422">
        <f t="shared" si="33"/>
        <v>-4.1509812060747461E-4</v>
      </c>
      <c r="J28" s="2760">
        <v>15095</v>
      </c>
      <c r="K28" s="3422">
        <f t="shared" si="34"/>
        <v>2.7235286302643817E-3</v>
      </c>
      <c r="L28" s="2758">
        <v>51854</v>
      </c>
      <c r="M28" s="3422">
        <f t="shared" si="35"/>
        <v>8.1062302169381613E-4</v>
      </c>
      <c r="N28" s="2760">
        <v>13300</v>
      </c>
      <c r="O28" s="3423">
        <f t="shared" si="36"/>
        <v>8.2775227631875982E-4</v>
      </c>
      <c r="P28" s="2497"/>
      <c r="Q28" s="20"/>
    </row>
    <row r="29" spans="1:19">
      <c r="A29" s="2766" t="s">
        <v>1000</v>
      </c>
      <c r="B29" s="2767">
        <v>12867</v>
      </c>
      <c r="C29" s="2942">
        <f t="shared" si="24"/>
        <v>-8.2472637582858017E-3</v>
      </c>
      <c r="D29" s="2769">
        <v>15897</v>
      </c>
      <c r="E29" s="2942">
        <f t="shared" si="31"/>
        <v>-1.3192612137203166E-3</v>
      </c>
      <c r="F29" s="2769">
        <v>58216</v>
      </c>
      <c r="G29" s="2942">
        <f t="shared" si="32"/>
        <v>-4.1908280734164654E-3</v>
      </c>
      <c r="H29" s="2776">
        <v>69470</v>
      </c>
      <c r="I29" s="2942">
        <f t="shared" si="33"/>
        <v>-5.2123607411862418E-3</v>
      </c>
      <c r="J29" s="2769">
        <v>15064</v>
      </c>
      <c r="K29" s="2942">
        <f t="shared" si="34"/>
        <v>-2.0536601523683338E-3</v>
      </c>
      <c r="L29" s="2767">
        <v>51749</v>
      </c>
      <c r="M29" s="2942">
        <f t="shared" si="35"/>
        <v>-2.0249161106182744E-3</v>
      </c>
      <c r="N29" s="2769">
        <v>13217</v>
      </c>
      <c r="O29" s="2943">
        <f t="shared" si="36"/>
        <v>-6.2406015037593989E-3</v>
      </c>
      <c r="P29" s="2497"/>
    </row>
    <row r="30" spans="1:19">
      <c r="A30" s="3414" t="s">
        <v>1009</v>
      </c>
      <c r="B30" s="3415">
        <v>12544</v>
      </c>
      <c r="C30" s="3152">
        <f t="shared" ref="C30" si="37">(B30-B29)/B29</f>
        <v>-2.5102976606823656E-2</v>
      </c>
      <c r="D30" s="3416">
        <v>15793</v>
      </c>
      <c r="E30" s="3152">
        <f t="shared" ref="E30" si="38">(D30-D29)/D29</f>
        <v>-6.5421148644398313E-3</v>
      </c>
      <c r="F30" s="3416">
        <v>58108</v>
      </c>
      <c r="G30" s="3152">
        <f t="shared" ref="G30" si="39">(F30-F29)/F29</f>
        <v>-1.8551600934451011E-3</v>
      </c>
      <c r="H30" s="3417">
        <v>68931</v>
      </c>
      <c r="I30" s="3152">
        <f t="shared" ref="I30" si="40">(H30-H29)/H29</f>
        <v>-7.7587447819202531E-3</v>
      </c>
      <c r="J30" s="3416">
        <v>14988</v>
      </c>
      <c r="K30" s="3152">
        <f t="shared" ref="K30" si="41">(J30-J29)/J29</f>
        <v>-5.0451407328730748E-3</v>
      </c>
      <c r="L30" s="3415">
        <v>51325</v>
      </c>
      <c r="M30" s="3152">
        <f t="shared" ref="M30" si="42">(L30-L29)/L29</f>
        <v>-8.1933950414500769E-3</v>
      </c>
      <c r="N30" s="3416">
        <v>13080</v>
      </c>
      <c r="O30" s="3420">
        <f t="shared" ref="O30" si="43">(N30-N29)/N29</f>
        <v>-1.0365438450480442E-2</v>
      </c>
      <c r="P30" s="2497"/>
      <c r="S30" s="20"/>
    </row>
    <row r="31" spans="1:19" s="1832" customFormat="1" ht="13.5" thickBot="1">
      <c r="A31" s="3968" t="s">
        <v>1026</v>
      </c>
      <c r="B31" s="3969">
        <v>12634</v>
      </c>
      <c r="C31" s="3422">
        <f>(B31-B30)/B30</f>
        <v>7.1747448979591838E-3</v>
      </c>
      <c r="D31" s="3970">
        <v>15870</v>
      </c>
      <c r="E31" s="3422">
        <f t="shared" ref="E31" si="44">(D31-D30)/D30</f>
        <v>4.8755777876274302E-3</v>
      </c>
      <c r="F31" s="3970">
        <v>58108</v>
      </c>
      <c r="G31" s="3422">
        <f t="shared" ref="G31" si="45">(F31-F30)/F30</f>
        <v>0</v>
      </c>
      <c r="H31" s="3971">
        <v>69055</v>
      </c>
      <c r="I31" s="3422">
        <f t="shared" ref="I31" si="46">(H31-H30)/H30</f>
        <v>1.7989003496249874E-3</v>
      </c>
      <c r="J31" s="3970">
        <v>15043</v>
      </c>
      <c r="K31" s="3422">
        <f t="shared" ref="K31" si="47">(J31-J30)/J30</f>
        <v>3.6696023485455029E-3</v>
      </c>
      <c r="L31" s="3972">
        <v>51505</v>
      </c>
      <c r="M31" s="3422">
        <f t="shared" ref="M31" si="48">(L31-L30)/L30</f>
        <v>3.5070628348757914E-3</v>
      </c>
      <c r="N31" s="3970">
        <v>13143</v>
      </c>
      <c r="O31" s="3423">
        <f t="shared" ref="O31" si="49">(N31-N30)/N30</f>
        <v>4.8165137614678902E-3</v>
      </c>
      <c r="P31" s="3932"/>
      <c r="Q31" s="2154"/>
      <c r="S31" s="2154"/>
    </row>
    <row r="32" spans="1:19">
      <c r="A32" s="3363" t="s">
        <v>1044</v>
      </c>
      <c r="B32" s="3426"/>
      <c r="C32" s="3421"/>
      <c r="D32" s="3426"/>
      <c r="E32" s="3421"/>
      <c r="F32" s="3426"/>
      <c r="G32" s="3421"/>
      <c r="H32" s="3426"/>
      <c r="I32" s="3421"/>
      <c r="J32" s="3426"/>
      <c r="K32" s="3421"/>
      <c r="L32" s="3426"/>
      <c r="M32" s="3421"/>
      <c r="N32" s="3426"/>
      <c r="O32" s="3421"/>
      <c r="P32" s="20"/>
    </row>
    <row r="33" spans="1:19">
      <c r="A33" s="20"/>
      <c r="B33" s="20"/>
      <c r="C33" s="2947"/>
      <c r="D33" s="20"/>
      <c r="E33" s="2947"/>
      <c r="F33" s="20"/>
      <c r="G33" s="2947"/>
      <c r="I33" s="2947"/>
      <c r="J33" s="20"/>
      <c r="K33" s="2947"/>
      <c r="N33" s="20"/>
    </row>
    <row r="35" spans="1:19" ht="13.5" thickBot="1">
      <c r="A35" s="5150" t="s">
        <v>1042</v>
      </c>
    </row>
    <row r="36" spans="1:19" s="1832" customFormat="1" ht="24" customHeight="1">
      <c r="A36" s="5105" t="s">
        <v>776</v>
      </c>
      <c r="B36" s="5128"/>
      <c r="C36" s="5128"/>
      <c r="D36" s="5128"/>
      <c r="E36" s="5128"/>
      <c r="F36" s="5128"/>
      <c r="G36" s="5128"/>
      <c r="H36" s="5128"/>
      <c r="I36" s="5128"/>
      <c r="J36" s="5128"/>
      <c r="K36" s="5128"/>
      <c r="L36" s="5128"/>
      <c r="M36" s="5128"/>
      <c r="N36" s="5128"/>
      <c r="O36" s="5129"/>
    </row>
    <row r="37" spans="1:19" ht="30" customHeight="1">
      <c r="A37" s="76" t="s">
        <v>104</v>
      </c>
      <c r="B37" s="704" t="s">
        <v>769</v>
      </c>
      <c r="C37" s="2547" t="s">
        <v>775</v>
      </c>
      <c r="D37" s="704" t="s">
        <v>770</v>
      </c>
      <c r="E37" s="2547" t="s">
        <v>775</v>
      </c>
      <c r="F37" s="704" t="s">
        <v>771</v>
      </c>
      <c r="G37" s="2145" t="s">
        <v>775</v>
      </c>
      <c r="H37" s="704" t="s">
        <v>812</v>
      </c>
      <c r="I37" s="2547" t="s">
        <v>775</v>
      </c>
      <c r="J37" s="704" t="s">
        <v>772</v>
      </c>
      <c r="K37" s="2547" t="s">
        <v>775</v>
      </c>
      <c r="L37" s="704" t="s">
        <v>773</v>
      </c>
      <c r="M37" s="2547" t="s">
        <v>775</v>
      </c>
      <c r="N37" s="2777" t="s">
        <v>774</v>
      </c>
      <c r="O37" s="2548" t="s">
        <v>775</v>
      </c>
    </row>
    <row r="38" spans="1:19" ht="14.45" customHeight="1">
      <c r="A38" s="2757" t="s">
        <v>705</v>
      </c>
      <c r="B38" s="2758">
        <v>12314</v>
      </c>
      <c r="C38" s="2759" t="s">
        <v>601</v>
      </c>
      <c r="D38" s="2760">
        <v>15238</v>
      </c>
      <c r="E38" s="2759" t="s">
        <v>601</v>
      </c>
      <c r="F38" s="2760">
        <v>53638</v>
      </c>
      <c r="G38" s="2761" t="s">
        <v>601</v>
      </c>
      <c r="H38" s="2760">
        <v>70255</v>
      </c>
      <c r="I38" s="2761" t="s">
        <v>601</v>
      </c>
      <c r="J38" s="2760">
        <v>15213</v>
      </c>
      <c r="K38" s="2759" t="s">
        <v>601</v>
      </c>
      <c r="L38" s="2758">
        <v>48139</v>
      </c>
      <c r="M38" s="2759" t="s">
        <v>601</v>
      </c>
      <c r="N38" s="2760">
        <v>12591</v>
      </c>
      <c r="O38" s="2762" t="s">
        <v>601</v>
      </c>
    </row>
    <row r="39" spans="1:19" ht="14.45" customHeight="1">
      <c r="A39" s="2757" t="s">
        <v>723</v>
      </c>
      <c r="B39" s="2758">
        <v>12360</v>
      </c>
      <c r="C39" s="2763">
        <f>(B39-B38)/B38</f>
        <v>3.7355855124248821E-3</v>
      </c>
      <c r="D39" s="2760">
        <v>15288</v>
      </c>
      <c r="E39" s="2763">
        <f>(D39-D38)/D38</f>
        <v>3.2812705079406745E-3</v>
      </c>
      <c r="F39" s="2760">
        <v>53828</v>
      </c>
      <c r="G39" s="2764">
        <f>(F39-F38)/F38</f>
        <v>3.5422648122599648E-3</v>
      </c>
      <c r="H39" s="2760">
        <v>70537</v>
      </c>
      <c r="I39" s="2764">
        <f>(H39-H38)/H38</f>
        <v>4.0139491851113804E-3</v>
      </c>
      <c r="J39" s="2760">
        <v>15268</v>
      </c>
      <c r="K39" s="2763">
        <f>(J39-J38)/J38</f>
        <v>3.6153289949385392E-3</v>
      </c>
      <c r="L39" s="2758">
        <v>48403</v>
      </c>
      <c r="M39" s="2763">
        <f>(L39-L38)/L38</f>
        <v>5.4841189056690004E-3</v>
      </c>
      <c r="N39" s="2760">
        <v>12658</v>
      </c>
      <c r="O39" s="2765">
        <f>(N39-N38)/N38</f>
        <v>5.3212612183305532E-3</v>
      </c>
    </row>
    <row r="40" spans="1:19" ht="14.45" customHeight="1">
      <c r="A40" s="2757" t="s">
        <v>724</v>
      </c>
      <c r="B40" s="2758">
        <v>12368</v>
      </c>
      <c r="C40" s="2763">
        <f t="shared" ref="C40:C46" si="50">(B40-B39)/B39</f>
        <v>6.4724919093851134E-4</v>
      </c>
      <c r="D40" s="2760">
        <v>15255</v>
      </c>
      <c r="E40" s="2763">
        <f t="shared" ref="E40:O46" si="51">(D40-D39)/D39</f>
        <v>-2.1585557299843012E-3</v>
      </c>
      <c r="F40" s="2760">
        <v>54096</v>
      </c>
      <c r="G40" s="2764">
        <f t="shared" ref="G40:G45" si="52">(F40-F39)/F39</f>
        <v>4.9788214312253849E-3</v>
      </c>
      <c r="H40" s="2760">
        <v>70600</v>
      </c>
      <c r="I40" s="2764">
        <f t="shared" ref="I40:I45" si="53">(H40-H39)/H39</f>
        <v>8.9314827679090407E-4</v>
      </c>
      <c r="J40" s="2760">
        <v>15305</v>
      </c>
      <c r="K40" s="2763">
        <f t="shared" ref="K40:K45" si="54">(J40-J39)/J39</f>
        <v>2.4233691380665446E-3</v>
      </c>
      <c r="L40" s="2758">
        <v>48412</v>
      </c>
      <c r="M40" s="2763">
        <f t="shared" ref="M40:M45" si="55">(L40-L39)/L39</f>
        <v>1.8593888808544925E-4</v>
      </c>
      <c r="N40" s="2760">
        <v>12638</v>
      </c>
      <c r="O40" s="2765">
        <f t="shared" ref="O40:O45" si="56">(N40-N39)/N39</f>
        <v>-1.5800284405119293E-3</v>
      </c>
    </row>
    <row r="41" spans="1:19" ht="14.45" customHeight="1">
      <c r="A41" s="2766" t="s">
        <v>725</v>
      </c>
      <c r="B41" s="2767">
        <v>12286</v>
      </c>
      <c r="C41" s="2768">
        <f t="shared" si="50"/>
        <v>-6.6300129366106079E-3</v>
      </c>
      <c r="D41" s="2769">
        <v>15213</v>
      </c>
      <c r="E41" s="2768">
        <f t="shared" si="51"/>
        <v>-2.7531956735496557E-3</v>
      </c>
      <c r="F41" s="2769">
        <v>53941</v>
      </c>
      <c r="G41" s="2770">
        <f t="shared" si="52"/>
        <v>-2.8652765454007692E-3</v>
      </c>
      <c r="H41" s="2769">
        <v>70323</v>
      </c>
      <c r="I41" s="2770">
        <f t="shared" si="53"/>
        <v>-3.9235127478753542E-3</v>
      </c>
      <c r="J41" s="2769">
        <v>15186</v>
      </c>
      <c r="K41" s="2768">
        <f t="shared" si="54"/>
        <v>-7.7752368507023849E-3</v>
      </c>
      <c r="L41" s="2767">
        <v>48151</v>
      </c>
      <c r="M41" s="2768">
        <f t="shared" si="55"/>
        <v>-5.391225316037346E-3</v>
      </c>
      <c r="N41" s="2769">
        <v>12603</v>
      </c>
      <c r="O41" s="2771">
        <f t="shared" si="56"/>
        <v>-2.7694255420161419E-3</v>
      </c>
    </row>
    <row r="42" spans="1:19" ht="14.45" customHeight="1">
      <c r="A42" s="2757" t="s">
        <v>746</v>
      </c>
      <c r="B42" s="2758">
        <v>12159</v>
      </c>
      <c r="C42" s="2772">
        <f>(B42-B41)/B41</f>
        <v>-1.0336968907699822E-2</v>
      </c>
      <c r="D42" s="2760">
        <v>15099</v>
      </c>
      <c r="E42" s="2772">
        <f t="shared" si="51"/>
        <v>-7.4935910076907907E-3</v>
      </c>
      <c r="F42" s="2760">
        <v>53963</v>
      </c>
      <c r="G42" s="2773">
        <f t="shared" si="52"/>
        <v>4.0785302460095291E-4</v>
      </c>
      <c r="H42" s="2760">
        <v>69698</v>
      </c>
      <c r="I42" s="2773">
        <f t="shared" si="53"/>
        <v>-8.8875616796780573E-3</v>
      </c>
      <c r="J42" s="2760">
        <v>15018</v>
      </c>
      <c r="K42" s="2772">
        <f t="shared" si="54"/>
        <v>-1.1062821019359936E-2</v>
      </c>
      <c r="L42" s="2758">
        <v>47754</v>
      </c>
      <c r="M42" s="2772">
        <f t="shared" si="55"/>
        <v>-8.2448962638366798E-3</v>
      </c>
      <c r="N42" s="2760">
        <v>12495</v>
      </c>
      <c r="O42" s="2774">
        <f t="shared" si="56"/>
        <v>-8.5693882408950251E-3</v>
      </c>
    </row>
    <row r="43" spans="1:19" ht="14.45" customHeight="1">
      <c r="A43" s="2757" t="s">
        <v>747</v>
      </c>
      <c r="B43" s="2758">
        <v>12247</v>
      </c>
      <c r="C43" s="2763">
        <f t="shared" si="50"/>
        <v>7.2374372892507607E-3</v>
      </c>
      <c r="D43" s="2760">
        <v>15175</v>
      </c>
      <c r="E43" s="2763">
        <f t="shared" si="51"/>
        <v>5.0334459235710973E-3</v>
      </c>
      <c r="F43" s="2760">
        <v>54165</v>
      </c>
      <c r="G43" s="2764">
        <f t="shared" si="52"/>
        <v>3.7433055982803031E-3</v>
      </c>
      <c r="H43" s="2760">
        <v>69886</v>
      </c>
      <c r="I43" s="2764">
        <f t="shared" si="53"/>
        <v>2.697351430457115E-3</v>
      </c>
      <c r="J43" s="2760">
        <v>15057</v>
      </c>
      <c r="K43" s="2763">
        <f t="shared" si="54"/>
        <v>2.5968837395125848E-3</v>
      </c>
      <c r="L43" s="2758">
        <v>47933</v>
      </c>
      <c r="M43" s="2763">
        <f t="shared" si="55"/>
        <v>3.7483770993005823E-3</v>
      </c>
      <c r="N43" s="2760">
        <v>12516</v>
      </c>
      <c r="O43" s="2765">
        <f t="shared" si="56"/>
        <v>1.6806722689075631E-3</v>
      </c>
    </row>
    <row r="44" spans="1:19" ht="14.45" customHeight="1">
      <c r="A44" s="2757" t="s">
        <v>748</v>
      </c>
      <c r="B44" s="2758">
        <v>12282</v>
      </c>
      <c r="C44" s="2763">
        <f t="shared" si="50"/>
        <v>2.8578427369968153E-3</v>
      </c>
      <c r="D44" s="2760">
        <v>15190</v>
      </c>
      <c r="E44" s="2763">
        <f t="shared" si="51"/>
        <v>9.8846787479406925E-4</v>
      </c>
      <c r="F44" s="2760">
        <v>54327</v>
      </c>
      <c r="G44" s="2764">
        <f t="shared" si="52"/>
        <v>2.9908612572694545E-3</v>
      </c>
      <c r="H44" s="2760">
        <v>69573</v>
      </c>
      <c r="I44" s="2764">
        <f t="shared" si="53"/>
        <v>-4.4787224909137741E-3</v>
      </c>
      <c r="J44" s="2760">
        <v>15028</v>
      </c>
      <c r="K44" s="2763">
        <f t="shared" si="54"/>
        <v>-1.9260144783157336E-3</v>
      </c>
      <c r="L44" s="2758">
        <v>47856</v>
      </c>
      <c r="M44" s="2763">
        <f t="shared" si="55"/>
        <v>-1.6064089458202075E-3</v>
      </c>
      <c r="N44" s="2760">
        <v>12486</v>
      </c>
      <c r="O44" s="2765">
        <f t="shared" si="56"/>
        <v>-2.3969319271332696E-3</v>
      </c>
    </row>
    <row r="45" spans="1:19" ht="14.45" customHeight="1">
      <c r="A45" s="2766" t="s">
        <v>749</v>
      </c>
      <c r="B45" s="2767">
        <v>12211</v>
      </c>
      <c r="C45" s="2768">
        <f t="shared" si="50"/>
        <v>-5.7808174564403193E-3</v>
      </c>
      <c r="D45" s="2769">
        <v>15095</v>
      </c>
      <c r="E45" s="2768">
        <f t="shared" si="51"/>
        <v>-6.2541145490454244E-3</v>
      </c>
      <c r="F45" s="2769">
        <v>54160</v>
      </c>
      <c r="G45" s="2770">
        <f t="shared" si="52"/>
        <v>-3.0739779483498078E-3</v>
      </c>
      <c r="H45" s="2769">
        <v>68960</v>
      </c>
      <c r="I45" s="2770">
        <f t="shared" si="53"/>
        <v>-8.8108892817616025E-3</v>
      </c>
      <c r="J45" s="2769">
        <v>14803</v>
      </c>
      <c r="K45" s="2768">
        <f t="shared" si="54"/>
        <v>-1.4972052169284003E-2</v>
      </c>
      <c r="L45" s="2767">
        <v>47662</v>
      </c>
      <c r="M45" s="2768">
        <f t="shared" si="55"/>
        <v>-4.0538281511200269E-3</v>
      </c>
      <c r="N45" s="2769">
        <v>12409</v>
      </c>
      <c r="O45" s="2771">
        <f t="shared" si="56"/>
        <v>-6.16690693576806E-3</v>
      </c>
    </row>
    <row r="46" spans="1:19" ht="14.45" customHeight="1">
      <c r="A46" s="2757" t="s">
        <v>809</v>
      </c>
      <c r="B46" s="2758">
        <v>11993</v>
      </c>
      <c r="C46" s="2772">
        <f t="shared" si="50"/>
        <v>-1.7852755712062893E-2</v>
      </c>
      <c r="D46" s="2760">
        <v>15006</v>
      </c>
      <c r="E46" s="2772">
        <f t="shared" si="51"/>
        <v>-5.8959920503477972E-3</v>
      </c>
      <c r="F46" s="2760">
        <v>53897</v>
      </c>
      <c r="G46" s="2773">
        <f t="shared" si="51"/>
        <v>-4.8559822747415065E-3</v>
      </c>
      <c r="H46" s="2760">
        <v>68243</v>
      </c>
      <c r="I46" s="2773">
        <f t="shared" ref="I46:I53" si="57">(H46-H45)/H45</f>
        <v>-1.0397331786542924E-2</v>
      </c>
      <c r="J46" s="2760">
        <v>14599</v>
      </c>
      <c r="K46" s="2772">
        <f t="shared" si="51"/>
        <v>-1.3780990339795988E-2</v>
      </c>
      <c r="L46" s="2758">
        <v>47417</v>
      </c>
      <c r="M46" s="2772">
        <f t="shared" si="51"/>
        <v>-5.1403633922202175E-3</v>
      </c>
      <c r="N46" s="2760">
        <v>12252</v>
      </c>
      <c r="O46" s="2774">
        <f t="shared" si="51"/>
        <v>-1.2652107341445725E-2</v>
      </c>
      <c r="S46" s="20"/>
    </row>
    <row r="47" spans="1:19" ht="14.45" customHeight="1">
      <c r="A47" s="2757" t="s">
        <v>817</v>
      </c>
      <c r="B47" s="2758">
        <v>11940</v>
      </c>
      <c r="C47" s="2763">
        <f t="shared" ref="C47" si="58">(B47-B46)/B46</f>
        <v>-4.4192445593262738E-3</v>
      </c>
      <c r="D47" s="2760">
        <v>14965</v>
      </c>
      <c r="E47" s="2763">
        <f t="shared" ref="E47" si="59">(D47-D46)/D46</f>
        <v>-2.7322404371584699E-3</v>
      </c>
      <c r="F47" s="2760">
        <v>54090</v>
      </c>
      <c r="G47" s="2764">
        <f t="shared" ref="G47" si="60">(F47-F46)/F46</f>
        <v>3.5809043174944801E-3</v>
      </c>
      <c r="H47" s="2760">
        <v>68382</v>
      </c>
      <c r="I47" s="2764">
        <f t="shared" si="57"/>
        <v>2.0368389431883122E-3</v>
      </c>
      <c r="J47" s="2760">
        <v>14575</v>
      </c>
      <c r="K47" s="2763">
        <f t="shared" ref="K47" si="61">(J47-J46)/J46</f>
        <v>-1.6439482156312077E-3</v>
      </c>
      <c r="L47" s="2758">
        <v>47718</v>
      </c>
      <c r="M47" s="2763">
        <f t="shared" ref="M47" si="62">(L47-L46)/L46</f>
        <v>6.3479342851719845E-3</v>
      </c>
      <c r="N47" s="2760">
        <v>12287</v>
      </c>
      <c r="O47" s="2765">
        <f t="shared" ref="O47" si="63">(N47-N46)/N46</f>
        <v>2.8566764609859615E-3</v>
      </c>
    </row>
    <row r="48" spans="1:19" ht="14.45" customHeight="1">
      <c r="A48" s="2757" t="s">
        <v>797</v>
      </c>
      <c r="B48" s="2758">
        <v>11926</v>
      </c>
      <c r="C48" s="2763">
        <f t="shared" ref="C48" si="64">(B48-B47)/B47</f>
        <v>-1.1725293132328308E-3</v>
      </c>
      <c r="D48" s="2760">
        <v>14934</v>
      </c>
      <c r="E48" s="2763">
        <f t="shared" ref="E48" si="65">(D48-D47)/D47</f>
        <v>-2.071500167056465E-3</v>
      </c>
      <c r="F48" s="2760">
        <v>54264</v>
      </c>
      <c r="G48" s="2764">
        <f t="shared" ref="G48" si="66">(F48-F47)/F47</f>
        <v>3.2168607875762618E-3</v>
      </c>
      <c r="H48" s="2760">
        <v>68270</v>
      </c>
      <c r="I48" s="2764">
        <f t="shared" si="57"/>
        <v>-1.6378579158258021E-3</v>
      </c>
      <c r="J48" s="2760">
        <v>14578</v>
      </c>
      <c r="K48" s="2763">
        <f t="shared" ref="K48" si="67">(J48-J47)/J47</f>
        <v>2.0583190394511149E-4</v>
      </c>
      <c r="L48" s="2758">
        <v>47487</v>
      </c>
      <c r="M48" s="2763">
        <f t="shared" ref="M48" si="68">(L48-L47)/L47</f>
        <v>-4.8409405255878286E-3</v>
      </c>
      <c r="N48" s="2760">
        <v>12296</v>
      </c>
      <c r="O48" s="2765">
        <f t="shared" ref="O48" si="69">(N48-N47)/N47</f>
        <v>7.3248148449580859E-4</v>
      </c>
    </row>
    <row r="49" spans="1:18" ht="14.45" customHeight="1">
      <c r="A49" s="2766" t="s">
        <v>818</v>
      </c>
      <c r="B49" s="2767">
        <v>11860</v>
      </c>
      <c r="C49" s="2768">
        <f t="shared" ref="C49" si="70">(B49-B48)/B48</f>
        <v>-5.5341271172228744E-3</v>
      </c>
      <c r="D49" s="2769">
        <v>14859</v>
      </c>
      <c r="E49" s="2768">
        <f t="shared" ref="E49" si="71">(D49-D48)/D48</f>
        <v>-5.0220972278023305E-3</v>
      </c>
      <c r="F49" s="2769">
        <v>54157</v>
      </c>
      <c r="G49" s="2770">
        <f t="shared" ref="G49" si="72">(F49-F48)/F48</f>
        <v>-1.9718413681261977E-3</v>
      </c>
      <c r="H49" s="2769">
        <v>67799</v>
      </c>
      <c r="I49" s="2770">
        <f t="shared" si="57"/>
        <v>-6.8990771934964116E-3</v>
      </c>
      <c r="J49" s="2769">
        <v>14493</v>
      </c>
      <c r="K49" s="2768">
        <f t="shared" ref="K49" si="73">(J49-J48)/J48</f>
        <v>-5.8307038002469473E-3</v>
      </c>
      <c r="L49" s="2767">
        <v>47408</v>
      </c>
      <c r="M49" s="2768">
        <f t="shared" ref="M49" si="74">(L49-L48)/L48</f>
        <v>-1.6636131994019416E-3</v>
      </c>
      <c r="N49" s="2769">
        <v>12184</v>
      </c>
      <c r="O49" s="2771">
        <f t="shared" ref="O49:O53" si="75">(N49-N48)/N48</f>
        <v>-9.108653220559532E-3</v>
      </c>
    </row>
    <row r="50" spans="1:18" ht="14.45" customHeight="1">
      <c r="A50" s="2757" t="s">
        <v>866</v>
      </c>
      <c r="B50" s="2758">
        <v>11734</v>
      </c>
      <c r="C50" s="2763">
        <f t="shared" ref="C50:C59" si="76">(B50-B49)/B49</f>
        <v>-1.0623946037099494E-2</v>
      </c>
      <c r="D50" s="2760">
        <v>14758</v>
      </c>
      <c r="E50" s="2763">
        <f t="shared" ref="E50:E59" si="77">(D50-D49)/D49</f>
        <v>-6.7972272696682143E-3</v>
      </c>
      <c r="F50" s="2760">
        <v>54148</v>
      </c>
      <c r="G50" s="2764">
        <f t="shared" ref="G50:G59" si="78">(F50-F49)/F49</f>
        <v>-1.6618350351755082E-4</v>
      </c>
      <c r="H50" s="2775">
        <v>66999</v>
      </c>
      <c r="I50" s="2763">
        <f t="shared" si="57"/>
        <v>-1.1799584064661721E-2</v>
      </c>
      <c r="J50" s="2760">
        <v>14337</v>
      </c>
      <c r="K50" s="2763">
        <f t="shared" ref="K50:K59" si="79">(J50-J49)/J49</f>
        <v>-1.0763817015110743E-2</v>
      </c>
      <c r="L50" s="2758">
        <v>47226</v>
      </c>
      <c r="M50" s="2763">
        <f t="shared" ref="M50:M59" si="80">(L50-L49)/L49</f>
        <v>-3.8390145123185959E-3</v>
      </c>
      <c r="N50" s="2760">
        <v>12136</v>
      </c>
      <c r="O50" s="2765">
        <f t="shared" si="75"/>
        <v>-3.939592908732764E-3</v>
      </c>
    </row>
    <row r="51" spans="1:18" ht="14.45" customHeight="1">
      <c r="A51" s="2757" t="s">
        <v>873</v>
      </c>
      <c r="B51" s="2758">
        <v>11741</v>
      </c>
      <c r="C51" s="2763">
        <f t="shared" si="76"/>
        <v>5.9655701380603374E-4</v>
      </c>
      <c r="D51" s="2760">
        <v>14810</v>
      </c>
      <c r="E51" s="2763">
        <f t="shared" si="77"/>
        <v>3.5235126710936441E-3</v>
      </c>
      <c r="F51" s="2760">
        <v>54128</v>
      </c>
      <c r="G51" s="2764">
        <f t="shared" si="78"/>
        <v>-3.6935805569919479E-4</v>
      </c>
      <c r="H51" s="2775">
        <v>66554</v>
      </c>
      <c r="I51" s="2763">
        <f t="shared" si="57"/>
        <v>-6.6418901774653351E-3</v>
      </c>
      <c r="J51" s="2760">
        <v>14355</v>
      </c>
      <c r="K51" s="2763">
        <f t="shared" si="79"/>
        <v>1.2554927809165098E-3</v>
      </c>
      <c r="L51" s="2758">
        <v>46917</v>
      </c>
      <c r="M51" s="2763">
        <f t="shared" si="80"/>
        <v>-6.5430059712870033E-3</v>
      </c>
      <c r="N51" s="2760">
        <v>12158</v>
      </c>
      <c r="O51" s="2765">
        <f t="shared" si="75"/>
        <v>1.8127883981542518E-3</v>
      </c>
    </row>
    <row r="52" spans="1:18" ht="14.45" customHeight="1">
      <c r="A52" s="2757" t="s">
        <v>860</v>
      </c>
      <c r="B52" s="2758">
        <v>11752</v>
      </c>
      <c r="C52" s="2763">
        <f t="shared" si="76"/>
        <v>9.3688782897538537E-4</v>
      </c>
      <c r="D52" s="2760">
        <v>14834</v>
      </c>
      <c r="E52" s="2763">
        <f t="shared" si="77"/>
        <v>1.6205266711681297E-3</v>
      </c>
      <c r="F52" s="2760">
        <v>54299</v>
      </c>
      <c r="G52" s="2764">
        <f t="shared" si="78"/>
        <v>3.1591782441619865E-3</v>
      </c>
      <c r="H52" s="2775">
        <v>66382</v>
      </c>
      <c r="I52" s="2763">
        <f t="shared" si="57"/>
        <v>-2.5843675812122486E-3</v>
      </c>
      <c r="J52" s="2760">
        <v>14316</v>
      </c>
      <c r="K52" s="2763">
        <f t="shared" si="79"/>
        <v>-2.7168234064785788E-3</v>
      </c>
      <c r="L52" s="2758">
        <v>47020</v>
      </c>
      <c r="M52" s="2763">
        <f t="shared" si="80"/>
        <v>2.1953662851418461E-3</v>
      </c>
      <c r="N52" s="2760">
        <v>12143</v>
      </c>
      <c r="O52" s="2765">
        <f t="shared" si="75"/>
        <v>-1.2337555518999836E-3</v>
      </c>
    </row>
    <row r="53" spans="1:18" ht="14.45" customHeight="1">
      <c r="A53" s="2766" t="s">
        <v>874</v>
      </c>
      <c r="B53" s="2767">
        <v>11650</v>
      </c>
      <c r="C53" s="2768">
        <f t="shared" si="76"/>
        <v>-8.6793737236215106E-3</v>
      </c>
      <c r="D53" s="2769">
        <v>14756</v>
      </c>
      <c r="E53" s="2768">
        <f t="shared" si="77"/>
        <v>-5.2581906431171631E-3</v>
      </c>
      <c r="F53" s="2769">
        <v>54277</v>
      </c>
      <c r="G53" s="2770">
        <f t="shared" si="78"/>
        <v>-4.0516399933700437E-4</v>
      </c>
      <c r="H53" s="2769">
        <v>65773</v>
      </c>
      <c r="I53" s="2770">
        <f t="shared" si="57"/>
        <v>-9.1741737217920522E-3</v>
      </c>
      <c r="J53" s="2769">
        <v>14193</v>
      </c>
      <c r="K53" s="2768">
        <f t="shared" si="79"/>
        <v>-8.5917854149203682E-3</v>
      </c>
      <c r="L53" s="2767">
        <v>46803</v>
      </c>
      <c r="M53" s="2768">
        <f t="shared" si="80"/>
        <v>-4.6150574223734579E-3</v>
      </c>
      <c r="N53" s="2769">
        <v>11972</v>
      </c>
      <c r="O53" s="2771">
        <f t="shared" si="75"/>
        <v>-1.4082187268385078E-2</v>
      </c>
    </row>
    <row r="54" spans="1:18" ht="14.45" customHeight="1">
      <c r="A54" s="2757" t="s">
        <v>912</v>
      </c>
      <c r="B54" s="2758">
        <v>11519</v>
      </c>
      <c r="C54" s="2763">
        <f t="shared" si="76"/>
        <v>-1.1244635193133047E-2</v>
      </c>
      <c r="D54" s="2760">
        <v>14620</v>
      </c>
      <c r="E54" s="2763">
        <f t="shared" si="77"/>
        <v>-9.2165898617511521E-3</v>
      </c>
      <c r="F54" s="2760">
        <v>54218</v>
      </c>
      <c r="G54" s="2764">
        <f t="shared" si="78"/>
        <v>-1.0870166000331632E-3</v>
      </c>
      <c r="H54" s="2775">
        <v>65336</v>
      </c>
      <c r="I54" s="2763">
        <f t="shared" ref="I54" si="81">(H54-H53)/H53</f>
        <v>-6.6440636735438556E-3</v>
      </c>
      <c r="J54" s="2760">
        <v>14066</v>
      </c>
      <c r="K54" s="2763">
        <f t="shared" si="79"/>
        <v>-8.9480729937293033E-3</v>
      </c>
      <c r="L54" s="2758">
        <v>46595</v>
      </c>
      <c r="M54" s="2763">
        <f t="shared" si="80"/>
        <v>-4.4441595624212125E-3</v>
      </c>
      <c r="N54" s="2760">
        <v>11857</v>
      </c>
      <c r="O54" s="2765">
        <f t="shared" ref="O54" si="82">(N54-N53)/N53</f>
        <v>-9.6057467423989306E-3</v>
      </c>
    </row>
    <row r="55" spans="1:18" ht="15" customHeight="1">
      <c r="A55" s="2583" t="s">
        <v>916</v>
      </c>
      <c r="B55" s="2758">
        <v>11552</v>
      </c>
      <c r="C55" s="2763">
        <f t="shared" si="76"/>
        <v>2.8648320166681134E-3</v>
      </c>
      <c r="D55" s="2760">
        <v>14663</v>
      </c>
      <c r="E55" s="2945">
        <f t="shared" si="77"/>
        <v>2.9411764705882353E-3</v>
      </c>
      <c r="F55" s="2760">
        <v>54375</v>
      </c>
      <c r="G55" s="2764">
        <f t="shared" si="78"/>
        <v>2.8957172894610644E-3</v>
      </c>
      <c r="H55" s="2775">
        <v>65553</v>
      </c>
      <c r="I55" s="2763">
        <f>(H55-H54)/H54</f>
        <v>3.3212930084486349E-3</v>
      </c>
      <c r="J55" s="2760">
        <v>14107</v>
      </c>
      <c r="K55" s="2763">
        <f t="shared" si="79"/>
        <v>2.9148300867339683E-3</v>
      </c>
      <c r="L55" s="2758">
        <v>46839</v>
      </c>
      <c r="M55" s="2763">
        <f t="shared" si="80"/>
        <v>5.2366133705333186E-3</v>
      </c>
      <c r="N55" s="2760">
        <v>11924</v>
      </c>
      <c r="O55" s="2765">
        <f>(N55-N54)/N54</f>
        <v>5.6506704900059039E-3</v>
      </c>
    </row>
    <row r="56" spans="1:18" ht="15" customHeight="1">
      <c r="A56" s="2583" t="s">
        <v>934</v>
      </c>
      <c r="B56" s="2758">
        <v>11473</v>
      </c>
      <c r="C56" s="2763">
        <f t="shared" si="76"/>
        <v>-6.8386426592797782E-3</v>
      </c>
      <c r="D56" s="2760">
        <v>14658</v>
      </c>
      <c r="E56" s="2945">
        <f t="shared" si="77"/>
        <v>-3.4099433949396442E-4</v>
      </c>
      <c r="F56" s="2760">
        <v>54510</v>
      </c>
      <c r="G56" s="2764">
        <f t="shared" si="78"/>
        <v>2.4827586206896553E-3</v>
      </c>
      <c r="H56" s="2775">
        <v>65591</v>
      </c>
      <c r="I56" s="2763">
        <f t="shared" ref="I56:I59" si="83">(H56-H55)/H55</f>
        <v>5.7968361478498312E-4</v>
      </c>
      <c r="J56" s="2760">
        <v>14115</v>
      </c>
      <c r="K56" s="2763">
        <f t="shared" si="79"/>
        <v>5.6709435032253495E-4</v>
      </c>
      <c r="L56" s="2758">
        <v>49955</v>
      </c>
      <c r="M56" s="2763">
        <f t="shared" si="80"/>
        <v>6.652575844915562E-2</v>
      </c>
      <c r="N56" s="2760">
        <v>11927</v>
      </c>
      <c r="O56" s="2765">
        <f t="shared" ref="O56:O59" si="84">(N56-N55)/N55</f>
        <v>2.5159342502515932E-4</v>
      </c>
    </row>
    <row r="57" spans="1:18" ht="15" customHeight="1">
      <c r="A57" s="2944" t="s">
        <v>935</v>
      </c>
      <c r="B57" s="2767">
        <v>11357</v>
      </c>
      <c r="C57" s="2768">
        <f t="shared" si="76"/>
        <v>-1.0110694674453065E-2</v>
      </c>
      <c r="D57" s="2769">
        <v>14549</v>
      </c>
      <c r="E57" s="2946">
        <f t="shared" si="77"/>
        <v>-7.4362123072724794E-3</v>
      </c>
      <c r="F57" s="2769">
        <v>54466</v>
      </c>
      <c r="G57" s="2770">
        <f t="shared" si="78"/>
        <v>-8.0719134103834163E-4</v>
      </c>
      <c r="H57" s="2776">
        <v>65321</v>
      </c>
      <c r="I57" s="2768">
        <f t="shared" si="83"/>
        <v>-4.1164184110624932E-3</v>
      </c>
      <c r="J57" s="2769">
        <v>14077</v>
      </c>
      <c r="K57" s="2768">
        <f t="shared" si="79"/>
        <v>-2.6921714488133191E-3</v>
      </c>
      <c r="L57" s="2767">
        <v>46911</v>
      </c>
      <c r="M57" s="2768">
        <f t="shared" si="80"/>
        <v>-6.0934841357221499E-2</v>
      </c>
      <c r="N57" s="2769">
        <v>11865</v>
      </c>
      <c r="O57" s="2771">
        <f t="shared" si="84"/>
        <v>-5.1982895950364715E-3</v>
      </c>
    </row>
    <row r="58" spans="1:18" ht="15" customHeight="1">
      <c r="A58" s="2583" t="s">
        <v>936</v>
      </c>
      <c r="B58" s="3415">
        <v>11270</v>
      </c>
      <c r="C58" s="3424">
        <f t="shared" si="76"/>
        <v>-7.6604737166505238E-3</v>
      </c>
      <c r="D58" s="3416">
        <v>14454</v>
      </c>
      <c r="E58" s="3420">
        <f t="shared" si="77"/>
        <v>-6.5296583957660317E-3</v>
      </c>
      <c r="F58" s="3416">
        <v>54541</v>
      </c>
      <c r="G58" s="3425">
        <f t="shared" si="78"/>
        <v>1.3770058385047552E-3</v>
      </c>
      <c r="H58" s="3417">
        <v>65022</v>
      </c>
      <c r="I58" s="3424">
        <f t="shared" si="83"/>
        <v>-4.5773947122671119E-3</v>
      </c>
      <c r="J58" s="3416">
        <v>14049</v>
      </c>
      <c r="K58" s="3424">
        <f t="shared" si="79"/>
        <v>-1.9890601690701142E-3</v>
      </c>
      <c r="L58" s="3415">
        <v>46857</v>
      </c>
      <c r="M58" s="3424">
        <f t="shared" si="80"/>
        <v>-1.1511159429558099E-3</v>
      </c>
      <c r="N58" s="3416">
        <v>11796</v>
      </c>
      <c r="O58" s="3424">
        <f t="shared" si="84"/>
        <v>-5.8154235145385586E-3</v>
      </c>
      <c r="P58" s="2497"/>
      <c r="Q58" s="20"/>
    </row>
    <row r="59" spans="1:18" ht="15" customHeight="1">
      <c r="A59" s="2583" t="s">
        <v>962</v>
      </c>
      <c r="B59" s="2758">
        <v>11304</v>
      </c>
      <c r="C59" s="2763">
        <f t="shared" si="76"/>
        <v>3.0168589174800354E-3</v>
      </c>
      <c r="D59" s="2760">
        <v>14497</v>
      </c>
      <c r="E59" s="2945">
        <f t="shared" si="77"/>
        <v>2.9749550297495501E-3</v>
      </c>
      <c r="F59" s="2760">
        <v>54662</v>
      </c>
      <c r="G59" s="2764">
        <f t="shared" si="78"/>
        <v>2.2185145120184814E-3</v>
      </c>
      <c r="H59" s="2775">
        <v>65402</v>
      </c>
      <c r="I59" s="2763">
        <f t="shared" si="83"/>
        <v>5.8441758174156439E-3</v>
      </c>
      <c r="J59" s="2760">
        <v>14102</v>
      </c>
      <c r="K59" s="2763">
        <f t="shared" si="79"/>
        <v>3.772510498967898E-3</v>
      </c>
      <c r="L59" s="2758">
        <v>47222</v>
      </c>
      <c r="M59" s="2763">
        <f t="shared" si="80"/>
        <v>7.7896578952984614E-3</v>
      </c>
      <c r="N59" s="2760">
        <v>11862</v>
      </c>
      <c r="O59" s="2763">
        <f t="shared" si="84"/>
        <v>5.5951169888097656E-3</v>
      </c>
      <c r="P59" s="2497"/>
      <c r="R59" s="20"/>
    </row>
    <row r="60" spans="1:18" ht="15" customHeight="1">
      <c r="A60" s="2583" t="s">
        <v>981</v>
      </c>
      <c r="B60" s="2758">
        <v>11357</v>
      </c>
      <c r="C60" s="3422">
        <f t="shared" ref="C60:C61" si="85">(B60-B59)/B59</f>
        <v>4.6886058032554849E-3</v>
      </c>
      <c r="D60" s="2760">
        <v>14489</v>
      </c>
      <c r="E60" s="3422">
        <f t="shared" ref="E60:E61" si="86">(D60-D59)/D59</f>
        <v>-5.5183831137476714E-4</v>
      </c>
      <c r="F60" s="2760">
        <v>54790</v>
      </c>
      <c r="G60" s="3422">
        <f t="shared" ref="G60:G61" si="87">(F60-F59)/F59</f>
        <v>2.3416633127218175E-3</v>
      </c>
      <c r="H60" s="2760">
        <v>65340</v>
      </c>
      <c r="I60" s="3422">
        <f t="shared" ref="I60:I61" si="88">(H60-H59)/H59</f>
        <v>-9.4798324210268795E-4</v>
      </c>
      <c r="J60" s="2760">
        <v>14134</v>
      </c>
      <c r="K60" s="3422">
        <f t="shared" ref="K60:K61" si="89">(J60-J59)/J59</f>
        <v>2.2691816763579634E-3</v>
      </c>
      <c r="L60" s="2758">
        <v>47250</v>
      </c>
      <c r="M60" s="2763">
        <f t="shared" ref="M60:M61" si="90">(L60-L59)/L59</f>
        <v>5.9294396679513783E-4</v>
      </c>
      <c r="N60" s="2760">
        <v>11867</v>
      </c>
      <c r="O60" s="2945">
        <f t="shared" ref="O60:O61" si="91">(N60-N59)/N59</f>
        <v>4.2151407857022422E-4</v>
      </c>
      <c r="P60" s="2497"/>
      <c r="Q60" s="20"/>
    </row>
    <row r="61" spans="1:18" ht="15" customHeight="1">
      <c r="A61" s="2944" t="s">
        <v>1000</v>
      </c>
      <c r="B61" s="2767">
        <v>11285</v>
      </c>
      <c r="C61" s="2768">
        <f t="shared" si="85"/>
        <v>-6.3397023861935372E-3</v>
      </c>
      <c r="D61" s="2769">
        <v>14430</v>
      </c>
      <c r="E61" s="2946">
        <f t="shared" si="86"/>
        <v>-4.0720546621574984E-3</v>
      </c>
      <c r="F61" s="2769">
        <v>54541</v>
      </c>
      <c r="G61" s="2770">
        <f t="shared" si="87"/>
        <v>-4.5446249315568531E-3</v>
      </c>
      <c r="H61" s="2776">
        <v>64959</v>
      </c>
      <c r="I61" s="2768">
        <f t="shared" si="88"/>
        <v>-5.8310376492194671E-3</v>
      </c>
      <c r="J61" s="2769">
        <v>14098</v>
      </c>
      <c r="K61" s="2768">
        <f t="shared" si="89"/>
        <v>-2.5470496674685158E-3</v>
      </c>
      <c r="L61" s="2767">
        <v>47035</v>
      </c>
      <c r="M61" s="2768">
        <f t="shared" si="90"/>
        <v>-4.5502645502645501E-3</v>
      </c>
      <c r="N61" s="2769">
        <v>11790</v>
      </c>
      <c r="O61" s="2771">
        <f t="shared" si="91"/>
        <v>-6.4885817814106343E-3</v>
      </c>
    </row>
    <row r="62" spans="1:18" s="1832" customFormat="1" ht="15" customHeight="1">
      <c r="A62" s="2583" t="s">
        <v>1009</v>
      </c>
      <c r="B62" s="3973">
        <v>11112</v>
      </c>
      <c r="C62" s="3422">
        <f t="shared" ref="C62" si="92">(B62-B61)/B61</f>
        <v>-1.5330084182543198E-2</v>
      </c>
      <c r="D62" s="2760">
        <v>14347</v>
      </c>
      <c r="E62" s="3422">
        <f t="shared" ref="E62" si="93">(D62-D61)/D61</f>
        <v>-5.7519057519057519E-3</v>
      </c>
      <c r="F62" s="2760">
        <v>54493</v>
      </c>
      <c r="G62" s="3422">
        <f t="shared" ref="G62" si="94">(F62-F61)/F61</f>
        <v>-8.8007187253625718E-4</v>
      </c>
      <c r="H62" s="2760">
        <v>64467</v>
      </c>
      <c r="I62" s="3422">
        <f t="shared" ref="I62" si="95">(H62-H61)/H61</f>
        <v>-7.5740082205698975E-3</v>
      </c>
      <c r="J62" s="2760">
        <v>14050</v>
      </c>
      <c r="K62" s="3422">
        <f t="shared" ref="K62" si="96">(J62-J61)/J61</f>
        <v>-3.404738260746205E-3</v>
      </c>
      <c r="L62" s="2758">
        <v>46703</v>
      </c>
      <c r="M62" s="2763">
        <f t="shared" ref="M62" si="97">(L62-L61)/L61</f>
        <v>-7.0585734027851597E-3</v>
      </c>
      <c r="N62" s="2760">
        <v>11707</v>
      </c>
      <c r="O62" s="2945">
        <f t="shared" ref="O62" si="98">(N62-N61)/N61</f>
        <v>-7.0398642917726883E-3</v>
      </c>
      <c r="P62" s="3932"/>
      <c r="Q62" s="2154"/>
      <c r="R62" s="2154"/>
    </row>
    <row r="63" spans="1:18" s="1832" customFormat="1" ht="15" customHeight="1" thickBot="1">
      <c r="A63" s="2583" t="s">
        <v>1009</v>
      </c>
      <c r="B63" s="3973">
        <v>11179</v>
      </c>
      <c r="C63" s="3422">
        <f t="shared" ref="C63" si="99">(B63-B62)/B62</f>
        <v>6.0295176385889125E-3</v>
      </c>
      <c r="D63" s="2760">
        <v>14436</v>
      </c>
      <c r="E63" s="3422">
        <f t="shared" ref="E63" si="100">(D63-D62)/D62</f>
        <v>6.2033874677632954E-3</v>
      </c>
      <c r="F63" s="2760">
        <v>54727</v>
      </c>
      <c r="G63" s="3422">
        <f t="shared" ref="G63" si="101">(F63-F62)/F62</f>
        <v>4.2941295212229093E-3</v>
      </c>
      <c r="H63" s="2760">
        <v>64673</v>
      </c>
      <c r="I63" s="3422">
        <f t="shared" ref="I63" si="102">(H63-H62)/H62</f>
        <v>3.1954333224750646E-3</v>
      </c>
      <c r="J63" s="2760">
        <v>14074</v>
      </c>
      <c r="K63" s="3422">
        <f t="shared" ref="K63" si="103">(J63-J62)/J62</f>
        <v>1.708185053380783E-3</v>
      </c>
      <c r="L63" s="2758">
        <v>46892</v>
      </c>
      <c r="M63" s="2763">
        <f t="shared" ref="M63" si="104">(L63-L62)/L62</f>
        <v>4.046849238806929E-3</v>
      </c>
      <c r="N63" s="2760">
        <v>11767</v>
      </c>
      <c r="O63" s="2945">
        <f t="shared" ref="O63" si="105">(N63-N62)/N62</f>
        <v>5.1251388058426587E-3</v>
      </c>
      <c r="P63" s="3932"/>
      <c r="Q63" s="2154"/>
      <c r="R63" s="2154"/>
    </row>
    <row r="64" spans="1:18">
      <c r="A64" s="3363" t="s">
        <v>1044</v>
      </c>
      <c r="B64" s="3426"/>
      <c r="C64" s="3421"/>
      <c r="D64" s="3426"/>
      <c r="E64" s="3421"/>
      <c r="F64" s="3426"/>
      <c r="G64" s="3421"/>
      <c r="H64" s="3426"/>
      <c r="I64" s="3421"/>
      <c r="J64" s="3426"/>
      <c r="K64" s="3421"/>
      <c r="L64" s="3426"/>
      <c r="M64" s="3421"/>
      <c r="N64" s="3426"/>
      <c r="O64" s="3421"/>
      <c r="P64" s="20"/>
    </row>
    <row r="65" spans="1:15">
      <c r="A65" s="50"/>
      <c r="B65" s="3427"/>
      <c r="C65" s="2947"/>
      <c r="D65" s="3427"/>
      <c r="E65" s="2947"/>
      <c r="F65" s="3427"/>
      <c r="G65" s="2947"/>
      <c r="H65" s="3427"/>
      <c r="I65" s="2947"/>
      <c r="J65" s="3427"/>
      <c r="K65" s="2947"/>
      <c r="L65" s="3427"/>
      <c r="M65" s="2947"/>
      <c r="N65" s="3427"/>
    </row>
    <row r="66" spans="1:15" ht="13.5" thickBot="1">
      <c r="A66" s="5150" t="s">
        <v>1041</v>
      </c>
      <c r="B66" s="2155"/>
      <c r="D66" s="2155"/>
      <c r="F66" s="2155"/>
      <c r="H66" s="2155"/>
      <c r="J66" s="2155"/>
      <c r="L66" s="2155"/>
      <c r="N66" s="2155"/>
    </row>
    <row r="67" spans="1:15" s="1832" customFormat="1" ht="24" customHeight="1">
      <c r="A67" s="5105" t="s">
        <v>814</v>
      </c>
      <c r="B67" s="5128"/>
      <c r="C67" s="5128"/>
      <c r="D67" s="5128"/>
      <c r="E67" s="5128"/>
      <c r="F67" s="5128"/>
      <c r="G67" s="5128"/>
      <c r="H67" s="5128"/>
      <c r="I67" s="5128"/>
      <c r="J67" s="5128"/>
      <c r="K67" s="5128"/>
      <c r="L67" s="5128"/>
      <c r="M67" s="5128"/>
      <c r="N67" s="5128"/>
      <c r="O67" s="5129"/>
    </row>
    <row r="68" spans="1:15" s="3" customFormat="1" ht="27" customHeight="1">
      <c r="A68" s="5126" t="s">
        <v>104</v>
      </c>
      <c r="B68" s="5132" t="s">
        <v>769</v>
      </c>
      <c r="C68" s="5132"/>
      <c r="D68" s="5130" t="s">
        <v>770</v>
      </c>
      <c r="E68" s="5130"/>
      <c r="F68" s="5130" t="s">
        <v>771</v>
      </c>
      <c r="G68" s="5130"/>
      <c r="H68" s="5133" t="s">
        <v>812</v>
      </c>
      <c r="I68" s="5134"/>
      <c r="J68" s="5130" t="s">
        <v>772</v>
      </c>
      <c r="K68" s="5130"/>
      <c r="L68" s="5132" t="s">
        <v>773</v>
      </c>
      <c r="M68" s="5132"/>
      <c r="N68" s="5130" t="s">
        <v>774</v>
      </c>
      <c r="O68" s="5131"/>
    </row>
    <row r="69" spans="1:15" s="3" customFormat="1" ht="12" customHeight="1">
      <c r="A69" s="5127"/>
      <c r="B69" s="2778" t="s">
        <v>620</v>
      </c>
      <c r="C69" s="2779" t="s">
        <v>160</v>
      </c>
      <c r="D69" s="2778" t="s">
        <v>620</v>
      </c>
      <c r="E69" s="2779" t="s">
        <v>160</v>
      </c>
      <c r="F69" s="2778" t="s">
        <v>620</v>
      </c>
      <c r="G69" s="2779" t="s">
        <v>160</v>
      </c>
      <c r="H69" s="2778" t="s">
        <v>620</v>
      </c>
      <c r="I69" s="2779" t="s">
        <v>160</v>
      </c>
      <c r="J69" s="2778" t="s">
        <v>620</v>
      </c>
      <c r="K69" s="2779" t="s">
        <v>160</v>
      </c>
      <c r="L69" s="2778" t="s">
        <v>620</v>
      </c>
      <c r="M69" s="2779" t="s">
        <v>160</v>
      </c>
      <c r="N69" s="2778" t="s">
        <v>620</v>
      </c>
      <c r="O69" s="2780" t="s">
        <v>160</v>
      </c>
    </row>
    <row r="70" spans="1:15" ht="14.45" customHeight="1">
      <c r="A70" s="51" t="s">
        <v>705</v>
      </c>
      <c r="B70" s="2758">
        <v>260</v>
      </c>
      <c r="C70" s="2759">
        <v>348</v>
      </c>
      <c r="D70" s="2760">
        <v>360</v>
      </c>
      <c r="E70" s="2759">
        <v>427</v>
      </c>
      <c r="F70" s="2760">
        <v>969</v>
      </c>
      <c r="G70" s="2781">
        <v>1017</v>
      </c>
      <c r="H70" s="2782">
        <v>1600</v>
      </c>
      <c r="I70" s="2759">
        <v>1920</v>
      </c>
      <c r="J70" s="2760">
        <v>262</v>
      </c>
      <c r="K70" s="2759">
        <v>432</v>
      </c>
      <c r="L70" s="2758">
        <v>732</v>
      </c>
      <c r="M70" s="2759">
        <v>1144</v>
      </c>
      <c r="N70" s="2760">
        <v>320</v>
      </c>
      <c r="O70" s="2783">
        <v>361</v>
      </c>
    </row>
    <row r="71" spans="1:15" ht="14.45" customHeight="1">
      <c r="A71" s="51" t="s">
        <v>723</v>
      </c>
      <c r="B71" s="2758">
        <v>239</v>
      </c>
      <c r="C71" s="2759">
        <v>163</v>
      </c>
      <c r="D71" s="2760">
        <v>224</v>
      </c>
      <c r="E71" s="2759">
        <v>179</v>
      </c>
      <c r="F71" s="2760">
        <v>723</v>
      </c>
      <c r="G71" s="2784">
        <v>432</v>
      </c>
      <c r="H71" s="2761">
        <v>1030</v>
      </c>
      <c r="I71" s="2759">
        <v>710</v>
      </c>
      <c r="J71" s="2760">
        <v>231</v>
      </c>
      <c r="K71" s="2759">
        <v>150</v>
      </c>
      <c r="L71" s="2758">
        <v>793</v>
      </c>
      <c r="M71" s="2759">
        <v>401</v>
      </c>
      <c r="N71" s="2760">
        <v>227</v>
      </c>
      <c r="O71" s="2783">
        <v>132</v>
      </c>
    </row>
    <row r="72" spans="1:15" ht="14.45" customHeight="1">
      <c r="A72" s="51" t="s">
        <v>724</v>
      </c>
      <c r="B72" s="2758">
        <v>138</v>
      </c>
      <c r="C72" s="2759">
        <v>107</v>
      </c>
      <c r="D72" s="2760">
        <v>152</v>
      </c>
      <c r="E72" s="2759">
        <v>137</v>
      </c>
      <c r="F72" s="2760">
        <v>649</v>
      </c>
      <c r="G72" s="2784">
        <v>339</v>
      </c>
      <c r="H72" s="2761">
        <v>729</v>
      </c>
      <c r="I72" s="2759">
        <v>576</v>
      </c>
      <c r="J72" s="2760">
        <v>145</v>
      </c>
      <c r="K72" s="2759">
        <v>134</v>
      </c>
      <c r="L72" s="2758">
        <v>590</v>
      </c>
      <c r="M72" s="2759">
        <v>399</v>
      </c>
      <c r="N72" s="2760">
        <v>157</v>
      </c>
      <c r="O72" s="2783">
        <v>126</v>
      </c>
    </row>
    <row r="73" spans="1:15" ht="14.45" customHeight="1">
      <c r="A73" s="52" t="s">
        <v>725</v>
      </c>
      <c r="B73" s="2767">
        <v>162</v>
      </c>
      <c r="C73" s="2785">
        <v>226</v>
      </c>
      <c r="D73" s="2769">
        <v>176</v>
      </c>
      <c r="E73" s="2785">
        <v>210</v>
      </c>
      <c r="F73" s="2769">
        <v>688</v>
      </c>
      <c r="G73" s="2786">
        <v>694</v>
      </c>
      <c r="H73" s="2787">
        <v>742</v>
      </c>
      <c r="I73" s="2785">
        <v>1000</v>
      </c>
      <c r="J73" s="2769">
        <v>173</v>
      </c>
      <c r="K73" s="2785">
        <v>236</v>
      </c>
      <c r="L73" s="2767">
        <v>555</v>
      </c>
      <c r="M73" s="2785">
        <v>643</v>
      </c>
      <c r="N73" s="2769">
        <v>185</v>
      </c>
      <c r="O73" s="2788">
        <v>217</v>
      </c>
    </row>
    <row r="74" spans="1:15" ht="14.45" customHeight="1">
      <c r="A74" s="51" t="s">
        <v>746</v>
      </c>
      <c r="B74" s="2758">
        <v>247</v>
      </c>
      <c r="C74" s="2759">
        <v>360</v>
      </c>
      <c r="D74" s="2760">
        <v>342</v>
      </c>
      <c r="E74" s="2759">
        <v>455</v>
      </c>
      <c r="F74" s="2760">
        <v>1133</v>
      </c>
      <c r="G74" s="2784">
        <v>1161</v>
      </c>
      <c r="H74" s="2761">
        <v>1491</v>
      </c>
      <c r="I74" s="2759">
        <v>2007</v>
      </c>
      <c r="J74" s="2760">
        <v>271</v>
      </c>
      <c r="K74" s="2759">
        <v>427</v>
      </c>
      <c r="L74" s="2758">
        <v>844</v>
      </c>
      <c r="M74" s="2759">
        <v>1262</v>
      </c>
      <c r="N74" s="2760">
        <v>328</v>
      </c>
      <c r="O74" s="2783">
        <v>399</v>
      </c>
    </row>
    <row r="75" spans="1:15" ht="14.45" customHeight="1">
      <c r="A75" s="51" t="s">
        <v>747</v>
      </c>
      <c r="B75" s="2758">
        <v>246</v>
      </c>
      <c r="C75" s="2759">
        <v>159</v>
      </c>
      <c r="D75" s="2760">
        <v>251</v>
      </c>
      <c r="E75" s="2759">
        <v>158</v>
      </c>
      <c r="F75" s="2760">
        <v>774</v>
      </c>
      <c r="G75" s="2784">
        <v>432</v>
      </c>
      <c r="H75" s="2761">
        <v>968</v>
      </c>
      <c r="I75" s="2759">
        <v>731</v>
      </c>
      <c r="J75" s="2760">
        <v>220</v>
      </c>
      <c r="K75" s="2759">
        <v>155</v>
      </c>
      <c r="L75" s="2758">
        <v>736</v>
      </c>
      <c r="M75" s="2759">
        <v>455</v>
      </c>
      <c r="N75" s="2760">
        <v>229</v>
      </c>
      <c r="O75" s="2783">
        <v>144</v>
      </c>
    </row>
    <row r="76" spans="1:15" ht="14.45" customHeight="1">
      <c r="A76" s="51" t="s">
        <v>748</v>
      </c>
      <c r="B76" s="2758">
        <v>194</v>
      </c>
      <c r="C76" s="2759">
        <v>143</v>
      </c>
      <c r="D76" s="2760">
        <v>171</v>
      </c>
      <c r="E76" s="2759">
        <v>146</v>
      </c>
      <c r="F76" s="2760">
        <v>555</v>
      </c>
      <c r="G76" s="2784">
        <v>383</v>
      </c>
      <c r="H76" s="2761">
        <v>627</v>
      </c>
      <c r="I76" s="2759">
        <v>643</v>
      </c>
      <c r="J76" s="2760">
        <v>139</v>
      </c>
      <c r="K76" s="2759">
        <v>161</v>
      </c>
      <c r="L76" s="2758">
        <v>483</v>
      </c>
      <c r="M76" s="2759">
        <v>661</v>
      </c>
      <c r="N76" s="2760">
        <v>152</v>
      </c>
      <c r="O76" s="2783">
        <v>186</v>
      </c>
    </row>
    <row r="77" spans="1:15" ht="14.45" customHeight="1">
      <c r="A77" s="52" t="s">
        <v>749</v>
      </c>
      <c r="B77" s="2767">
        <v>166</v>
      </c>
      <c r="C77" s="2785">
        <v>194</v>
      </c>
      <c r="D77" s="2769">
        <v>203</v>
      </c>
      <c r="E77" s="2785">
        <v>280</v>
      </c>
      <c r="F77" s="2769">
        <v>611</v>
      </c>
      <c r="G77" s="2786">
        <v>817</v>
      </c>
      <c r="H77" s="2787">
        <v>724</v>
      </c>
      <c r="I77" s="2785">
        <v>1123</v>
      </c>
      <c r="J77" s="2769">
        <v>142</v>
      </c>
      <c r="K77" s="2785">
        <v>239</v>
      </c>
      <c r="L77" s="2767">
        <v>584</v>
      </c>
      <c r="M77" s="2785">
        <v>661</v>
      </c>
      <c r="N77" s="2769">
        <v>192</v>
      </c>
      <c r="O77" s="2788">
        <v>254</v>
      </c>
    </row>
    <row r="78" spans="1:15" ht="14.45" customHeight="1">
      <c r="A78" s="51" t="s">
        <v>809</v>
      </c>
      <c r="B78" s="2758">
        <v>232</v>
      </c>
      <c r="C78" s="2759">
        <v>409</v>
      </c>
      <c r="D78" s="2760">
        <v>339</v>
      </c>
      <c r="E78" s="2759">
        <v>419</v>
      </c>
      <c r="F78" s="2760">
        <v>948</v>
      </c>
      <c r="G78" s="2784">
        <v>1175</v>
      </c>
      <c r="H78" s="2761">
        <v>1301</v>
      </c>
      <c r="I78" s="2759">
        <v>1899</v>
      </c>
      <c r="J78" s="2760">
        <v>239</v>
      </c>
      <c r="K78" s="2759">
        <v>425</v>
      </c>
      <c r="L78" s="2758">
        <v>904</v>
      </c>
      <c r="M78" s="2759">
        <v>1137</v>
      </c>
      <c r="N78" s="2760">
        <v>271</v>
      </c>
      <c r="O78" s="2783">
        <v>417</v>
      </c>
    </row>
    <row r="79" spans="1:15" ht="14.45" customHeight="1">
      <c r="A79" s="51" t="s">
        <v>817</v>
      </c>
      <c r="B79" s="2758">
        <v>207</v>
      </c>
      <c r="C79" s="2759">
        <v>241</v>
      </c>
      <c r="D79" s="2760">
        <v>225</v>
      </c>
      <c r="E79" s="2759">
        <v>260</v>
      </c>
      <c r="F79" s="2760">
        <v>915</v>
      </c>
      <c r="G79" s="2784">
        <v>628</v>
      </c>
      <c r="H79" s="2761">
        <v>952</v>
      </c>
      <c r="I79" s="2759">
        <v>767</v>
      </c>
      <c r="J79" s="2760">
        <v>195</v>
      </c>
      <c r="K79" s="2759">
        <v>202</v>
      </c>
      <c r="L79" s="2758">
        <v>843</v>
      </c>
      <c r="M79" s="2759">
        <v>350</v>
      </c>
      <c r="N79" s="2760">
        <v>227</v>
      </c>
      <c r="O79" s="2783">
        <v>172</v>
      </c>
    </row>
    <row r="80" spans="1:15" ht="14.45" customHeight="1">
      <c r="A80" s="51" t="s">
        <v>797</v>
      </c>
      <c r="B80" s="2758">
        <v>160</v>
      </c>
      <c r="C80" s="2759">
        <v>119</v>
      </c>
      <c r="D80" s="2760">
        <v>163</v>
      </c>
      <c r="E80" s="2759">
        <v>160</v>
      </c>
      <c r="F80" s="2760">
        <v>612</v>
      </c>
      <c r="G80" s="2784">
        <v>428</v>
      </c>
      <c r="H80" s="2761">
        <v>739</v>
      </c>
      <c r="I80" s="2759">
        <v>746</v>
      </c>
      <c r="J80" s="2760">
        <v>168</v>
      </c>
      <c r="K80" s="2759">
        <v>144</v>
      </c>
      <c r="L80" s="2758">
        <v>640</v>
      </c>
      <c r="M80" s="2759">
        <v>838</v>
      </c>
      <c r="N80" s="2760">
        <v>166</v>
      </c>
      <c r="O80" s="2783">
        <v>146</v>
      </c>
    </row>
    <row r="81" spans="1:17" ht="14.45" customHeight="1">
      <c r="A81" s="52" t="s">
        <v>818</v>
      </c>
      <c r="B81" s="2767">
        <v>180</v>
      </c>
      <c r="C81" s="2785">
        <v>223</v>
      </c>
      <c r="D81" s="2769">
        <v>197</v>
      </c>
      <c r="E81" s="2785">
        <v>279</v>
      </c>
      <c r="F81" s="2769">
        <v>660</v>
      </c>
      <c r="G81" s="2786">
        <v>773</v>
      </c>
      <c r="H81" s="2787">
        <v>715</v>
      </c>
      <c r="I81" s="2785">
        <v>1045</v>
      </c>
      <c r="J81" s="2769">
        <v>161</v>
      </c>
      <c r="K81" s="2785">
        <v>237</v>
      </c>
      <c r="L81" s="2767">
        <v>725</v>
      </c>
      <c r="M81" s="2785">
        <v>749</v>
      </c>
      <c r="N81" s="2769">
        <v>186</v>
      </c>
      <c r="O81" s="2788">
        <v>231</v>
      </c>
    </row>
    <row r="82" spans="1:17" ht="14.45" customHeight="1">
      <c r="A82" s="51" t="s">
        <v>866</v>
      </c>
      <c r="B82" s="2758">
        <v>209</v>
      </c>
      <c r="C82" s="2759">
        <v>355</v>
      </c>
      <c r="D82" s="2760">
        <v>266</v>
      </c>
      <c r="E82" s="2759">
        <v>366</v>
      </c>
      <c r="F82" s="2760">
        <v>1063</v>
      </c>
      <c r="G82" s="2784">
        <v>1082</v>
      </c>
      <c r="H82" s="2761">
        <v>1316</v>
      </c>
      <c r="I82" s="2759">
        <v>2061</v>
      </c>
      <c r="J82" s="2760">
        <v>217</v>
      </c>
      <c r="K82" s="2759">
        <v>400</v>
      </c>
      <c r="L82" s="2758">
        <v>924</v>
      </c>
      <c r="M82" s="2759">
        <v>1082</v>
      </c>
      <c r="N82" s="2760">
        <v>290</v>
      </c>
      <c r="O82" s="2783">
        <v>323</v>
      </c>
    </row>
    <row r="83" spans="1:17" ht="14.45" customHeight="1">
      <c r="A83" s="51" t="s">
        <v>873</v>
      </c>
      <c r="B83" s="2758">
        <v>235</v>
      </c>
      <c r="C83" s="2759">
        <v>156</v>
      </c>
      <c r="D83" s="2760">
        <v>217</v>
      </c>
      <c r="E83" s="2759">
        <v>144</v>
      </c>
      <c r="F83" s="2760">
        <v>718</v>
      </c>
      <c r="G83" s="2784">
        <v>459</v>
      </c>
      <c r="H83" s="2761">
        <v>845</v>
      </c>
      <c r="I83" s="2759">
        <v>1120</v>
      </c>
      <c r="J83" s="2760">
        <v>177</v>
      </c>
      <c r="K83" s="2759">
        <v>121</v>
      </c>
      <c r="L83" s="2758">
        <v>681</v>
      </c>
      <c r="M83" s="2759">
        <v>729</v>
      </c>
      <c r="N83" s="2760">
        <v>178</v>
      </c>
      <c r="O83" s="2783">
        <v>127</v>
      </c>
    </row>
    <row r="84" spans="1:17" ht="14.45" customHeight="1">
      <c r="A84" s="51" t="s">
        <v>860</v>
      </c>
      <c r="B84" s="2758">
        <v>145</v>
      </c>
      <c r="C84" s="2759">
        <v>155</v>
      </c>
      <c r="D84" s="2760">
        <v>160</v>
      </c>
      <c r="E84" s="2759">
        <v>143</v>
      </c>
      <c r="F84" s="2760">
        <v>619</v>
      </c>
      <c r="G84" s="2784">
        <v>425</v>
      </c>
      <c r="H84" s="2761">
        <v>672</v>
      </c>
      <c r="I84" s="2759">
        <v>707</v>
      </c>
      <c r="J84" s="2760">
        <v>127</v>
      </c>
      <c r="K84" s="2759">
        <v>144</v>
      </c>
      <c r="L84" s="2758">
        <v>511</v>
      </c>
      <c r="M84" s="2759">
        <v>422</v>
      </c>
      <c r="N84" s="2760">
        <v>128</v>
      </c>
      <c r="O84" s="2783">
        <v>134</v>
      </c>
    </row>
    <row r="85" spans="1:17" ht="14.45" customHeight="1">
      <c r="A85" s="52" t="s">
        <v>874</v>
      </c>
      <c r="B85" s="2767">
        <v>164</v>
      </c>
      <c r="C85" s="2785">
        <v>258</v>
      </c>
      <c r="D85" s="2769">
        <v>164</v>
      </c>
      <c r="E85" s="2785">
        <v>231</v>
      </c>
      <c r="F85" s="2769">
        <v>757</v>
      </c>
      <c r="G85" s="2786">
        <v>855</v>
      </c>
      <c r="H85" s="2787">
        <v>798</v>
      </c>
      <c r="I85" s="2785">
        <v>1390</v>
      </c>
      <c r="J85" s="2769">
        <v>159</v>
      </c>
      <c r="K85" s="2785">
        <v>316</v>
      </c>
      <c r="L85" s="2767">
        <v>609</v>
      </c>
      <c r="M85" s="2785">
        <v>699</v>
      </c>
      <c r="N85" s="2769">
        <v>193</v>
      </c>
      <c r="O85" s="2788">
        <v>304</v>
      </c>
    </row>
    <row r="86" spans="1:17" ht="14.45" customHeight="1">
      <c r="A86" s="51" t="s">
        <v>912</v>
      </c>
      <c r="B86" s="2758">
        <v>219</v>
      </c>
      <c r="C86" s="2759">
        <v>317</v>
      </c>
      <c r="D86" s="2760">
        <v>263</v>
      </c>
      <c r="E86" s="2759">
        <v>364</v>
      </c>
      <c r="F86" s="2760">
        <v>955</v>
      </c>
      <c r="G86" s="2784">
        <v>1031</v>
      </c>
      <c r="H86" s="2761">
        <v>1229</v>
      </c>
      <c r="I86" s="2759">
        <v>1604</v>
      </c>
      <c r="J86" s="2760">
        <v>228</v>
      </c>
      <c r="K86" s="2759">
        <v>335</v>
      </c>
      <c r="L86" s="2758">
        <v>795</v>
      </c>
      <c r="M86" s="2759">
        <v>1033</v>
      </c>
      <c r="N86" s="2760">
        <v>251</v>
      </c>
      <c r="O86" s="2783">
        <v>343</v>
      </c>
    </row>
    <row r="87" spans="1:17">
      <c r="A87" s="92" t="s">
        <v>916</v>
      </c>
      <c r="B87" s="2758">
        <v>211</v>
      </c>
      <c r="C87" s="2759">
        <v>115</v>
      </c>
      <c r="D87" s="2760">
        <v>224</v>
      </c>
      <c r="E87" s="2759">
        <v>165</v>
      </c>
      <c r="F87" s="2760">
        <v>667</v>
      </c>
      <c r="G87" s="2784">
        <v>398</v>
      </c>
      <c r="H87" s="2761">
        <v>984</v>
      </c>
      <c r="I87" s="2759">
        <v>631</v>
      </c>
      <c r="J87" s="2760">
        <v>181</v>
      </c>
      <c r="K87" s="2759">
        <v>122</v>
      </c>
      <c r="L87" s="2758">
        <v>799</v>
      </c>
      <c r="M87" s="2759">
        <v>397</v>
      </c>
      <c r="N87" s="2760">
        <v>197</v>
      </c>
      <c r="O87" s="2783">
        <v>133</v>
      </c>
    </row>
    <row r="88" spans="1:17">
      <c r="A88" s="92" t="s">
        <v>934</v>
      </c>
      <c r="B88" s="2758">
        <v>168</v>
      </c>
      <c r="C88" s="2759">
        <v>135</v>
      </c>
      <c r="D88" s="2760">
        <v>159</v>
      </c>
      <c r="E88" s="2759">
        <v>134</v>
      </c>
      <c r="F88" s="2760">
        <v>603</v>
      </c>
      <c r="G88" s="2784">
        <v>436</v>
      </c>
      <c r="H88" s="2761">
        <v>675</v>
      </c>
      <c r="I88" s="2759">
        <v>547</v>
      </c>
      <c r="J88" s="2760">
        <v>114</v>
      </c>
      <c r="K88" s="2759">
        <v>102</v>
      </c>
      <c r="L88" s="2758">
        <v>657</v>
      </c>
      <c r="M88" s="2759">
        <v>377</v>
      </c>
      <c r="N88" s="2760">
        <v>130</v>
      </c>
      <c r="O88" s="2783">
        <v>116</v>
      </c>
    </row>
    <row r="89" spans="1:17">
      <c r="A89" s="91" t="s">
        <v>935</v>
      </c>
      <c r="B89" s="2767">
        <v>158</v>
      </c>
      <c r="C89" s="2785">
        <v>207</v>
      </c>
      <c r="D89" s="2769">
        <v>152</v>
      </c>
      <c r="E89" s="2785">
        <v>234</v>
      </c>
      <c r="F89" s="2769">
        <v>740</v>
      </c>
      <c r="G89" s="2786">
        <v>701</v>
      </c>
      <c r="H89" s="2787">
        <v>723</v>
      </c>
      <c r="I89" s="2785">
        <v>958</v>
      </c>
      <c r="J89" s="2769">
        <v>162</v>
      </c>
      <c r="K89" s="2785">
        <v>188</v>
      </c>
      <c r="L89" s="2767">
        <v>611</v>
      </c>
      <c r="M89" s="2785">
        <v>561</v>
      </c>
      <c r="N89" s="2769">
        <v>156</v>
      </c>
      <c r="O89" s="2788">
        <v>204</v>
      </c>
    </row>
    <row r="90" spans="1:17">
      <c r="A90" s="92" t="s">
        <v>936</v>
      </c>
      <c r="B90" s="2758">
        <v>207</v>
      </c>
      <c r="C90" s="2759">
        <v>293</v>
      </c>
      <c r="D90" s="2760">
        <v>293</v>
      </c>
      <c r="E90" s="2759">
        <v>390</v>
      </c>
      <c r="F90" s="2760">
        <v>1079</v>
      </c>
      <c r="G90" s="2784">
        <v>1030</v>
      </c>
      <c r="H90" s="2761">
        <v>1436</v>
      </c>
      <c r="I90" s="2759">
        <v>1688</v>
      </c>
      <c r="J90" s="2760">
        <v>305</v>
      </c>
      <c r="K90" s="2759">
        <v>339</v>
      </c>
      <c r="L90" s="2758">
        <v>1087</v>
      </c>
      <c r="M90" s="2759">
        <v>1067</v>
      </c>
      <c r="N90" s="2760">
        <v>240</v>
      </c>
      <c r="O90" s="2783">
        <v>305</v>
      </c>
    </row>
    <row r="91" spans="1:17">
      <c r="A91" s="92" t="s">
        <v>962</v>
      </c>
      <c r="B91" s="2758">
        <v>214</v>
      </c>
      <c r="C91" s="2759">
        <v>146</v>
      </c>
      <c r="D91" s="2760">
        <v>219</v>
      </c>
      <c r="E91" s="2759">
        <v>142</v>
      </c>
      <c r="F91" s="2760">
        <v>709</v>
      </c>
      <c r="G91" s="2784">
        <v>469</v>
      </c>
      <c r="H91" s="2761">
        <v>1340</v>
      </c>
      <c r="I91" s="2759">
        <v>870</v>
      </c>
      <c r="J91" s="2760">
        <v>221</v>
      </c>
      <c r="K91" s="2759">
        <v>140</v>
      </c>
      <c r="L91" s="2758">
        <v>807</v>
      </c>
      <c r="M91" s="2759">
        <v>365</v>
      </c>
      <c r="N91" s="2760">
        <v>206</v>
      </c>
      <c r="O91" s="2783">
        <v>130</v>
      </c>
    </row>
    <row r="92" spans="1:17">
      <c r="A92" s="92" t="s">
        <v>981</v>
      </c>
      <c r="B92" s="2758">
        <v>140</v>
      </c>
      <c r="C92" s="2784">
        <v>83</v>
      </c>
      <c r="D92" s="2760">
        <v>135</v>
      </c>
      <c r="E92" s="2784">
        <v>120</v>
      </c>
      <c r="F92" s="2760">
        <v>532</v>
      </c>
      <c r="G92" s="2784">
        <v>397</v>
      </c>
      <c r="H92" s="2761">
        <v>635</v>
      </c>
      <c r="I92" s="2759">
        <v>572</v>
      </c>
      <c r="J92" s="2760">
        <v>158</v>
      </c>
      <c r="K92" s="2759">
        <v>118</v>
      </c>
      <c r="L92" s="2758">
        <v>520</v>
      </c>
      <c r="M92" s="2759">
        <v>427</v>
      </c>
      <c r="N92" s="2760">
        <v>145</v>
      </c>
      <c r="O92" s="2783">
        <v>136</v>
      </c>
      <c r="Q92" s="527"/>
    </row>
    <row r="93" spans="1:17">
      <c r="A93" s="91" t="s">
        <v>1000</v>
      </c>
      <c r="B93" s="2767">
        <v>148</v>
      </c>
      <c r="C93" s="2785">
        <v>225</v>
      </c>
      <c r="D93" s="2769">
        <v>172</v>
      </c>
      <c r="E93" s="2785">
        <v>193</v>
      </c>
      <c r="F93" s="2769">
        <v>643</v>
      </c>
      <c r="G93" s="2786">
        <v>788</v>
      </c>
      <c r="H93" s="2787">
        <v>700</v>
      </c>
      <c r="I93" s="2785">
        <v>1013</v>
      </c>
      <c r="J93" s="2769">
        <v>175</v>
      </c>
      <c r="K93" s="2785">
        <v>204</v>
      </c>
      <c r="L93" s="2767">
        <v>597</v>
      </c>
      <c r="M93" s="2785">
        <v>699</v>
      </c>
      <c r="N93" s="2769">
        <v>166</v>
      </c>
      <c r="O93" s="2788">
        <v>253</v>
      </c>
    </row>
    <row r="94" spans="1:17">
      <c r="A94" s="92" t="s">
        <v>1009</v>
      </c>
      <c r="B94" s="2758">
        <v>191</v>
      </c>
      <c r="C94" s="2759">
        <v>490</v>
      </c>
      <c r="D94" s="2760">
        <v>298</v>
      </c>
      <c r="E94" s="2759">
        <v>402</v>
      </c>
      <c r="F94" s="2760">
        <v>1070</v>
      </c>
      <c r="G94" s="2784">
        <v>1176</v>
      </c>
      <c r="H94" s="2761">
        <v>1340</v>
      </c>
      <c r="I94" s="2759">
        <v>1822</v>
      </c>
      <c r="J94" s="2760">
        <v>278</v>
      </c>
      <c r="K94" s="2759">
        <v>355</v>
      </c>
      <c r="L94" s="2758">
        <v>956</v>
      </c>
      <c r="M94" s="2759">
        <v>1171</v>
      </c>
      <c r="N94" s="2760">
        <v>246</v>
      </c>
      <c r="O94" s="2783">
        <v>304</v>
      </c>
    </row>
    <row r="95" spans="1:17" s="1832" customFormat="1" ht="13.5" thickBot="1">
      <c r="A95" s="92" t="s">
        <v>1026</v>
      </c>
      <c r="B95" s="3972">
        <v>209</v>
      </c>
      <c r="C95" s="3974">
        <v>120</v>
      </c>
      <c r="D95" s="3970">
        <v>209</v>
      </c>
      <c r="E95" s="3974">
        <v>134</v>
      </c>
      <c r="F95" s="3971">
        <v>735</v>
      </c>
      <c r="G95" s="3974">
        <v>403</v>
      </c>
      <c r="H95" s="3975">
        <v>868</v>
      </c>
      <c r="I95" s="3975">
        <v>680</v>
      </c>
      <c r="J95" s="3970">
        <v>200</v>
      </c>
      <c r="K95" s="3975">
        <v>133</v>
      </c>
      <c r="L95" s="3972">
        <v>648</v>
      </c>
      <c r="M95" s="3975">
        <v>369</v>
      </c>
      <c r="N95" s="3970">
        <v>189</v>
      </c>
      <c r="O95" s="3976">
        <v>125</v>
      </c>
      <c r="P95" s="3932"/>
      <c r="Q95" s="3977"/>
    </row>
    <row r="96" spans="1:17">
      <c r="A96" s="3363" t="s">
        <v>1044</v>
      </c>
      <c r="B96" s="3426"/>
      <c r="C96" s="3421"/>
      <c r="D96" s="3426"/>
      <c r="E96" s="3421"/>
      <c r="F96" s="3426"/>
      <c r="G96" s="3421"/>
      <c r="H96" s="3426"/>
      <c r="I96" s="3421"/>
      <c r="J96" s="3426"/>
      <c r="K96" s="3421"/>
      <c r="L96" s="3426"/>
      <c r="M96" s="3421"/>
      <c r="N96" s="3426"/>
      <c r="O96" s="3421"/>
      <c r="P96" s="20"/>
    </row>
    <row r="97" spans="1:14">
      <c r="A97" s="50" t="s">
        <v>813</v>
      </c>
      <c r="B97" s="20"/>
      <c r="C97" s="2947"/>
      <c r="D97" s="20"/>
      <c r="F97" s="20"/>
      <c r="G97" s="2947"/>
      <c r="H97" s="2947"/>
      <c r="I97" s="2947"/>
      <c r="J97" s="20"/>
      <c r="K97" s="2947"/>
    </row>
    <row r="99" spans="1:14">
      <c r="B99" s="527"/>
      <c r="C99" s="2947"/>
      <c r="D99" s="527"/>
      <c r="F99" s="527"/>
      <c r="J99" s="527"/>
      <c r="L99" s="527"/>
      <c r="N99" s="527"/>
    </row>
  </sheetData>
  <mergeCells count="12">
    <mergeCell ref="C1:O2"/>
    <mergeCell ref="A68:A69"/>
    <mergeCell ref="A4:O4"/>
    <mergeCell ref="A36:O36"/>
    <mergeCell ref="A67:O67"/>
    <mergeCell ref="N68:O68"/>
    <mergeCell ref="L68:M68"/>
    <mergeCell ref="J68:K68"/>
    <mergeCell ref="F68:G68"/>
    <mergeCell ref="D68:E68"/>
    <mergeCell ref="B68:C68"/>
    <mergeCell ref="H68:I68"/>
  </mergeCells>
  <pageMargins left="0.26" right="0.1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tabColor rgb="FF7030A0"/>
  </sheetPr>
  <dimension ref="A1:AO203"/>
  <sheetViews>
    <sheetView topLeftCell="A19" workbookViewId="0">
      <selection activeCell="K28" sqref="K28:S50"/>
    </sheetView>
  </sheetViews>
  <sheetFormatPr defaultRowHeight="12.75"/>
  <cols>
    <col min="1" max="1" width="16" style="1926" customWidth="1"/>
    <col min="2" max="2" width="34.7109375" style="1926" customWidth="1"/>
    <col min="3" max="9" width="10.28515625" customWidth="1"/>
    <col min="11" max="11" width="9.140625" style="3179"/>
    <col min="12" max="12" width="15.7109375" customWidth="1"/>
    <col min="21" max="21" width="9.140625" style="3179"/>
    <col min="22" max="22" width="15.5703125" customWidth="1"/>
    <col min="32" max="32" width="16" customWidth="1"/>
  </cols>
  <sheetData>
    <row r="1" spans="1:21" ht="13.15" customHeight="1">
      <c r="A1" s="4290" t="s">
        <v>908</v>
      </c>
      <c r="B1" s="2791" t="s">
        <v>785</v>
      </c>
      <c r="C1" s="2752"/>
      <c r="D1" s="2752"/>
      <c r="E1" s="2752"/>
      <c r="F1" s="2752"/>
      <c r="G1" s="2752"/>
      <c r="H1" s="2752"/>
      <c r="I1" s="2753"/>
    </row>
    <row r="2" spans="1:21" ht="13.5" thickBot="1">
      <c r="A2" s="2739"/>
      <c r="B2" s="2754"/>
      <c r="C2" s="2755"/>
      <c r="D2" s="2755"/>
      <c r="E2" s="2755"/>
      <c r="F2" s="2755"/>
      <c r="G2" s="2755"/>
      <c r="H2" s="2755"/>
      <c r="I2" s="2756"/>
    </row>
    <row r="3" spans="1:21" s="3296" customFormat="1" ht="15.75" thickBot="1">
      <c r="A3" s="3180" t="s">
        <v>1027</v>
      </c>
      <c r="B3" s="2745"/>
      <c r="C3" s="1932" t="s">
        <v>769</v>
      </c>
      <c r="D3" s="2147" t="s">
        <v>770</v>
      </c>
      <c r="E3" s="1933" t="s">
        <v>771</v>
      </c>
      <c r="F3" s="2146" t="s">
        <v>812</v>
      </c>
      <c r="G3" s="2147" t="s">
        <v>772</v>
      </c>
      <c r="H3" s="1933" t="s">
        <v>773</v>
      </c>
      <c r="I3" s="1934" t="s">
        <v>777</v>
      </c>
      <c r="K3" s="4314"/>
      <c r="L3"/>
      <c r="M3"/>
      <c r="N3"/>
      <c r="O3"/>
      <c r="P3"/>
      <c r="U3" s="4314"/>
    </row>
    <row r="4" spans="1:21" s="3296" customFormat="1">
      <c r="A4" s="2746" t="s">
        <v>437</v>
      </c>
      <c r="B4" s="2747"/>
      <c r="C4" s="2098">
        <v>1445</v>
      </c>
      <c r="D4" s="2099">
        <v>1952</v>
      </c>
      <c r="E4" s="2099">
        <v>16718</v>
      </c>
      <c r="F4" s="2099">
        <v>20256</v>
      </c>
      <c r="G4" s="2099">
        <v>2407</v>
      </c>
      <c r="H4" s="2099">
        <v>11901</v>
      </c>
      <c r="I4" s="2100">
        <v>677</v>
      </c>
      <c r="K4" s="4314"/>
      <c r="L4"/>
      <c r="M4"/>
      <c r="N4"/>
      <c r="O4"/>
      <c r="P4"/>
      <c r="U4" s="4314"/>
    </row>
    <row r="5" spans="1:21" s="3296" customFormat="1">
      <c r="A5" s="2740" t="s">
        <v>438</v>
      </c>
      <c r="B5" s="2741"/>
      <c r="C5" s="2101">
        <v>12</v>
      </c>
      <c r="D5" s="2097">
        <v>21</v>
      </c>
      <c r="E5" s="2097">
        <v>24</v>
      </c>
      <c r="F5" s="2097">
        <v>52</v>
      </c>
      <c r="G5" s="2097">
        <v>25</v>
      </c>
      <c r="H5" s="2097">
        <v>75</v>
      </c>
      <c r="I5" s="2102">
        <v>26</v>
      </c>
      <c r="K5" s="4314"/>
      <c r="L5"/>
      <c r="M5"/>
      <c r="N5"/>
      <c r="O5"/>
      <c r="P5"/>
      <c r="U5" s="4314"/>
    </row>
    <row r="6" spans="1:21" s="3296" customFormat="1">
      <c r="A6" s="2740" t="s">
        <v>439</v>
      </c>
      <c r="B6" s="2741"/>
      <c r="C6" s="2101">
        <v>791</v>
      </c>
      <c r="D6" s="2097">
        <v>1723</v>
      </c>
      <c r="E6" s="2097">
        <v>3795</v>
      </c>
      <c r="F6" s="2097">
        <v>5414</v>
      </c>
      <c r="G6" s="2097">
        <v>1223</v>
      </c>
      <c r="H6" s="2097">
        <v>3677</v>
      </c>
      <c r="I6" s="2102">
        <v>1342</v>
      </c>
      <c r="K6" s="4314"/>
      <c r="L6"/>
      <c r="M6"/>
      <c r="N6"/>
      <c r="O6"/>
      <c r="P6"/>
      <c r="U6" s="4314"/>
    </row>
    <row r="7" spans="1:21" s="3296" customFormat="1">
      <c r="A7" s="2740" t="s">
        <v>440</v>
      </c>
      <c r="B7" s="2741"/>
      <c r="C7" s="2101">
        <v>76</v>
      </c>
      <c r="D7" s="2097">
        <v>45</v>
      </c>
      <c r="E7" s="2097">
        <v>1163</v>
      </c>
      <c r="F7" s="2097">
        <v>368</v>
      </c>
      <c r="G7" s="2097">
        <v>71</v>
      </c>
      <c r="H7" s="2097">
        <v>269</v>
      </c>
      <c r="I7" s="2102">
        <v>70</v>
      </c>
      <c r="K7" s="4314"/>
      <c r="L7"/>
      <c r="M7"/>
      <c r="N7"/>
      <c r="O7"/>
      <c r="P7"/>
      <c r="U7" s="4314"/>
    </row>
    <row r="8" spans="1:21" s="3296" customFormat="1">
      <c r="A8" s="2740" t="s">
        <v>441</v>
      </c>
      <c r="B8" s="2741"/>
      <c r="C8" s="2101">
        <v>24</v>
      </c>
      <c r="D8" s="2097">
        <v>31</v>
      </c>
      <c r="E8" s="2097">
        <v>73</v>
      </c>
      <c r="F8" s="2097">
        <v>108</v>
      </c>
      <c r="G8" s="2097">
        <v>23</v>
      </c>
      <c r="H8" s="2097">
        <v>83</v>
      </c>
      <c r="I8" s="2102">
        <v>34</v>
      </c>
      <c r="K8" s="4314"/>
      <c r="L8"/>
      <c r="M8"/>
      <c r="N8"/>
      <c r="O8"/>
      <c r="P8"/>
      <c r="U8" s="4314"/>
    </row>
    <row r="9" spans="1:21" s="3296" customFormat="1">
      <c r="A9" s="2740" t="s">
        <v>442</v>
      </c>
      <c r="B9" s="2741"/>
      <c r="C9" s="2101">
        <v>2395</v>
      </c>
      <c r="D9" s="2097">
        <v>2392</v>
      </c>
      <c r="E9" s="2097">
        <v>6409</v>
      </c>
      <c r="F9" s="2097">
        <v>8926</v>
      </c>
      <c r="G9" s="2097">
        <v>2257</v>
      </c>
      <c r="H9" s="2097">
        <v>7004</v>
      </c>
      <c r="I9" s="2102">
        <v>2113</v>
      </c>
      <c r="K9" s="4314"/>
      <c r="L9"/>
      <c r="M9"/>
      <c r="N9"/>
      <c r="O9"/>
      <c r="P9"/>
      <c r="U9" s="4314"/>
    </row>
    <row r="10" spans="1:21" s="3296" customFormat="1">
      <c r="A10" s="2740" t="s">
        <v>443</v>
      </c>
      <c r="B10" s="2741"/>
      <c r="C10" s="2101">
        <v>2032</v>
      </c>
      <c r="D10" s="2097">
        <v>3274</v>
      </c>
      <c r="E10" s="2097">
        <v>8107</v>
      </c>
      <c r="F10" s="2097">
        <v>12023</v>
      </c>
      <c r="G10" s="2097">
        <v>2983</v>
      </c>
      <c r="H10" s="2097">
        <v>8276</v>
      </c>
      <c r="I10" s="2102">
        <v>3055</v>
      </c>
      <c r="K10" s="4314"/>
      <c r="L10"/>
      <c r="M10"/>
      <c r="N10"/>
      <c r="O10"/>
      <c r="P10"/>
      <c r="U10" s="4314"/>
    </row>
    <row r="11" spans="1:21" s="3296" customFormat="1">
      <c r="A11" s="2740" t="s">
        <v>778</v>
      </c>
      <c r="B11" s="2741"/>
      <c r="C11" s="2101">
        <v>222</v>
      </c>
      <c r="D11" s="2097">
        <v>345</v>
      </c>
      <c r="E11" s="2097">
        <v>1393</v>
      </c>
      <c r="F11" s="2097">
        <v>1227</v>
      </c>
      <c r="G11" s="2097">
        <v>445</v>
      </c>
      <c r="H11" s="2097">
        <v>1192</v>
      </c>
      <c r="I11" s="2102">
        <v>281</v>
      </c>
      <c r="K11" s="4314"/>
      <c r="L11"/>
      <c r="M11"/>
      <c r="N11"/>
      <c r="O11"/>
      <c r="P11"/>
      <c r="U11" s="4314"/>
    </row>
    <row r="12" spans="1:21" s="3296" customFormat="1">
      <c r="A12" s="2740" t="s">
        <v>779</v>
      </c>
      <c r="B12" s="2741"/>
      <c r="C12" s="2101">
        <v>1706</v>
      </c>
      <c r="D12" s="2097">
        <v>1780</v>
      </c>
      <c r="E12" s="2097">
        <v>7136</v>
      </c>
      <c r="F12" s="2097">
        <v>3486</v>
      </c>
      <c r="G12" s="2097">
        <v>1775</v>
      </c>
      <c r="H12" s="2097">
        <v>4641</v>
      </c>
      <c r="I12" s="2102">
        <v>1471</v>
      </c>
      <c r="K12" s="4314"/>
      <c r="L12"/>
      <c r="M12"/>
      <c r="N12"/>
      <c r="O12"/>
      <c r="P12"/>
      <c r="U12" s="4314"/>
    </row>
    <row r="13" spans="1:21" s="3296" customFormat="1">
      <c r="A13" s="2740" t="s">
        <v>446</v>
      </c>
      <c r="B13" s="2741"/>
      <c r="C13" s="2101">
        <v>227</v>
      </c>
      <c r="D13" s="2097">
        <v>215</v>
      </c>
      <c r="E13" s="2097">
        <v>1051</v>
      </c>
      <c r="F13" s="2097">
        <v>748</v>
      </c>
      <c r="G13" s="2097">
        <v>197</v>
      </c>
      <c r="H13" s="2097">
        <v>1109</v>
      </c>
      <c r="I13" s="2102">
        <v>200</v>
      </c>
      <c r="K13" s="4314"/>
      <c r="L13"/>
      <c r="M13"/>
      <c r="N13"/>
      <c r="O13"/>
      <c r="P13"/>
      <c r="U13" s="4314"/>
    </row>
    <row r="14" spans="1:21" s="3296" customFormat="1">
      <c r="A14" s="2740" t="s">
        <v>447</v>
      </c>
      <c r="B14" s="2741"/>
      <c r="C14" s="2101">
        <v>214</v>
      </c>
      <c r="D14" s="2097">
        <v>312</v>
      </c>
      <c r="E14" s="2097">
        <v>663</v>
      </c>
      <c r="F14" s="2097">
        <v>1195</v>
      </c>
      <c r="G14" s="2097">
        <v>322</v>
      </c>
      <c r="H14" s="2097">
        <v>914</v>
      </c>
      <c r="I14" s="2102">
        <v>273</v>
      </c>
      <c r="K14" s="4314"/>
      <c r="L14"/>
      <c r="M14"/>
      <c r="N14"/>
      <c r="O14"/>
      <c r="P14"/>
      <c r="U14" s="4314"/>
    </row>
    <row r="15" spans="1:21" s="3296" customFormat="1">
      <c r="A15" s="2740" t="s">
        <v>780</v>
      </c>
      <c r="B15" s="2741"/>
      <c r="C15" s="2101">
        <v>529</v>
      </c>
      <c r="D15" s="2097">
        <v>595</v>
      </c>
      <c r="E15" s="2097">
        <v>2111</v>
      </c>
      <c r="F15" s="2097">
        <v>3958</v>
      </c>
      <c r="G15" s="2097">
        <v>690</v>
      </c>
      <c r="H15" s="2097">
        <v>2140</v>
      </c>
      <c r="I15" s="2102">
        <v>605</v>
      </c>
      <c r="K15" s="4314"/>
      <c r="L15"/>
      <c r="M15"/>
      <c r="N15"/>
      <c r="O15"/>
      <c r="P15"/>
      <c r="U15" s="4314"/>
    </row>
    <row r="16" spans="1:21" s="3296" customFormat="1">
      <c r="A16" s="2740" t="s">
        <v>449</v>
      </c>
      <c r="B16" s="2741"/>
      <c r="C16" s="2101">
        <v>321</v>
      </c>
      <c r="D16" s="2097">
        <v>437</v>
      </c>
      <c r="E16" s="2097">
        <v>2167</v>
      </c>
      <c r="F16" s="2097">
        <v>1710</v>
      </c>
      <c r="G16" s="2097">
        <v>301</v>
      </c>
      <c r="H16" s="2097">
        <v>1585</v>
      </c>
      <c r="I16" s="2102">
        <v>316</v>
      </c>
      <c r="K16" s="4314"/>
      <c r="L16"/>
      <c r="M16"/>
      <c r="N16"/>
      <c r="O16"/>
      <c r="P16"/>
      <c r="U16" s="4314"/>
    </row>
    <row r="17" spans="1:21" s="3296" customFormat="1">
      <c r="A17" s="2740" t="s">
        <v>781</v>
      </c>
      <c r="B17" s="2741"/>
      <c r="C17" s="2101">
        <v>413</v>
      </c>
      <c r="D17" s="2097">
        <v>371</v>
      </c>
      <c r="E17" s="2097">
        <v>1265</v>
      </c>
      <c r="F17" s="2097">
        <v>1477</v>
      </c>
      <c r="G17" s="2097">
        <v>316</v>
      </c>
      <c r="H17" s="2097">
        <v>1244</v>
      </c>
      <c r="I17" s="2102">
        <v>385</v>
      </c>
      <c r="K17" s="4314"/>
      <c r="L17"/>
      <c r="M17"/>
      <c r="N17"/>
      <c r="O17"/>
      <c r="P17"/>
      <c r="U17" s="4314"/>
    </row>
    <row r="18" spans="1:21" s="3296" customFormat="1">
      <c r="A18" s="2740" t="s">
        <v>782</v>
      </c>
      <c r="B18" s="2741"/>
      <c r="C18" s="2101">
        <v>1</v>
      </c>
      <c r="D18" s="2097">
        <v>0</v>
      </c>
      <c r="E18" s="2097">
        <v>0</v>
      </c>
      <c r="F18" s="2097">
        <v>0</v>
      </c>
      <c r="G18" s="2097">
        <v>1</v>
      </c>
      <c r="H18" s="2097">
        <v>0</v>
      </c>
      <c r="I18" s="2102">
        <v>0</v>
      </c>
      <c r="K18" s="4314"/>
      <c r="L18"/>
      <c r="M18"/>
      <c r="N18"/>
      <c r="O18"/>
      <c r="P18"/>
      <c r="U18" s="4314"/>
    </row>
    <row r="19" spans="1:21" s="3296" customFormat="1">
      <c r="A19" s="2740" t="s">
        <v>451</v>
      </c>
      <c r="B19" s="2741"/>
      <c r="C19" s="2101">
        <v>53</v>
      </c>
      <c r="D19" s="2097">
        <v>57</v>
      </c>
      <c r="E19" s="2097">
        <v>229</v>
      </c>
      <c r="F19" s="2097">
        <v>253</v>
      </c>
      <c r="G19" s="2097">
        <v>64</v>
      </c>
      <c r="H19" s="2097">
        <v>395</v>
      </c>
      <c r="I19" s="2102">
        <v>42</v>
      </c>
      <c r="K19" s="4314"/>
      <c r="L19"/>
      <c r="M19"/>
      <c r="N19"/>
      <c r="O19"/>
      <c r="P19"/>
      <c r="U19" s="4314"/>
    </row>
    <row r="20" spans="1:21" s="3296" customFormat="1">
      <c r="A20" s="2740" t="s">
        <v>783</v>
      </c>
      <c r="B20" s="2741"/>
      <c r="C20" s="2101">
        <v>60</v>
      </c>
      <c r="D20" s="2097">
        <v>74</v>
      </c>
      <c r="E20" s="2097">
        <v>158</v>
      </c>
      <c r="F20" s="2097">
        <v>348</v>
      </c>
      <c r="G20" s="2097">
        <v>95</v>
      </c>
      <c r="H20" s="2097">
        <v>186</v>
      </c>
      <c r="I20" s="2102">
        <v>61</v>
      </c>
      <c r="K20" s="4314"/>
      <c r="L20"/>
      <c r="M20"/>
      <c r="N20"/>
      <c r="O20"/>
      <c r="P20"/>
      <c r="U20" s="4314"/>
    </row>
    <row r="21" spans="1:21" s="3296" customFormat="1">
      <c r="A21" s="2740" t="s">
        <v>784</v>
      </c>
      <c r="B21" s="2741"/>
      <c r="C21" s="2101">
        <v>150</v>
      </c>
      <c r="D21" s="2097">
        <v>154</v>
      </c>
      <c r="E21" s="2097">
        <v>489</v>
      </c>
      <c r="F21" s="2097">
        <v>527</v>
      </c>
      <c r="G21" s="2097">
        <v>173</v>
      </c>
      <c r="H21" s="2097">
        <v>398</v>
      </c>
      <c r="I21" s="2102">
        <v>148</v>
      </c>
      <c r="K21" s="4314"/>
      <c r="L21"/>
      <c r="M21"/>
      <c r="N21"/>
      <c r="O21"/>
      <c r="P21"/>
      <c r="U21" s="4314"/>
    </row>
    <row r="22" spans="1:21" s="3296" customFormat="1">
      <c r="A22" s="2740" t="s">
        <v>453</v>
      </c>
      <c r="B22" s="2741"/>
      <c r="C22" s="2101">
        <v>507</v>
      </c>
      <c r="D22" s="2097">
        <v>655</v>
      </c>
      <c r="E22" s="2097">
        <v>1771</v>
      </c>
      <c r="F22" s="2097">
        <v>2579</v>
      </c>
      <c r="G22" s="2097">
        <v>701</v>
      </c>
      <c r="H22" s="2097">
        <v>1793</v>
      </c>
      <c r="I22" s="2102">
        <v>661</v>
      </c>
      <c r="K22" s="4314"/>
      <c r="L22"/>
      <c r="M22"/>
      <c r="N22"/>
      <c r="O22"/>
      <c r="P22"/>
      <c r="U22" s="4314"/>
    </row>
    <row r="23" spans="1:21" s="3296" customFormat="1">
      <c r="A23" s="2740" t="s">
        <v>862</v>
      </c>
      <c r="B23" s="2741"/>
      <c r="C23" s="2288">
        <v>0</v>
      </c>
      <c r="D23" s="2097">
        <v>0</v>
      </c>
      <c r="E23" s="2289">
        <v>0</v>
      </c>
      <c r="F23" s="2289">
        <v>0</v>
      </c>
      <c r="G23" s="2289">
        <v>0</v>
      </c>
      <c r="H23" s="2289">
        <v>0</v>
      </c>
      <c r="I23" s="2290">
        <v>0</v>
      </c>
      <c r="K23" s="4314"/>
      <c r="L23"/>
      <c r="M23"/>
      <c r="N23"/>
      <c r="O23"/>
      <c r="P23"/>
      <c r="U23" s="4314"/>
    </row>
    <row r="24" spans="1:21" s="3296" customFormat="1" ht="13.5" thickBot="1">
      <c r="A24" s="2740" t="s">
        <v>454</v>
      </c>
      <c r="B24" s="2741"/>
      <c r="C24" s="2103">
        <v>1</v>
      </c>
      <c r="D24" s="2104">
        <v>3</v>
      </c>
      <c r="E24" s="2104">
        <v>5</v>
      </c>
      <c r="F24" s="2104">
        <v>18</v>
      </c>
      <c r="G24" s="2104">
        <v>5</v>
      </c>
      <c r="H24" s="2104">
        <v>10</v>
      </c>
      <c r="I24" s="2105">
        <v>7</v>
      </c>
      <c r="K24" s="4314"/>
      <c r="L24"/>
      <c r="M24"/>
      <c r="N24"/>
      <c r="O24"/>
      <c r="P24"/>
      <c r="U24" s="4314"/>
    </row>
    <row r="25" spans="1:21" s="3296" customFormat="1" ht="13.5" thickBot="1">
      <c r="A25" s="2742" t="s">
        <v>105</v>
      </c>
      <c r="B25" s="2743"/>
      <c r="C25" s="2095">
        <f t="shared" ref="C25:I25" si="0">SUM(C4:C24)</f>
        <v>11179</v>
      </c>
      <c r="D25" s="2095">
        <f t="shared" si="0"/>
        <v>14436</v>
      </c>
      <c r="E25" s="2095">
        <f t="shared" si="0"/>
        <v>54727</v>
      </c>
      <c r="F25" s="2095">
        <f t="shared" si="0"/>
        <v>64673</v>
      </c>
      <c r="G25" s="2095">
        <f t="shared" si="0"/>
        <v>14074</v>
      </c>
      <c r="H25" s="2095">
        <f t="shared" si="0"/>
        <v>46892</v>
      </c>
      <c r="I25" s="1937">
        <f t="shared" si="0"/>
        <v>11767</v>
      </c>
      <c r="J25" s="3486"/>
      <c r="K25" s="5152"/>
      <c r="L25"/>
      <c r="M25"/>
      <c r="N25"/>
      <c r="O25"/>
      <c r="P25"/>
      <c r="U25" s="4314"/>
    </row>
    <row r="26" spans="1:21">
      <c r="A26" s="3363" t="s">
        <v>1044</v>
      </c>
      <c r="B26" s="3426"/>
      <c r="C26" s="3421"/>
      <c r="D26" s="3426"/>
      <c r="E26" s="3421"/>
      <c r="F26" s="3426"/>
      <c r="G26" s="3421"/>
      <c r="H26" s="3426"/>
      <c r="I26" s="3421"/>
      <c r="J26" s="3427"/>
      <c r="K26" s="2947"/>
      <c r="U26"/>
    </row>
    <row r="27" spans="1:21" ht="13.5" thickBot="1">
      <c r="A27" s="3153"/>
      <c r="B27" s="391"/>
      <c r="C27" s="2948"/>
      <c r="D27" s="2948"/>
      <c r="E27" s="2948"/>
      <c r="F27" s="2948"/>
      <c r="G27" s="2948"/>
      <c r="H27" s="2948"/>
      <c r="I27" s="2948"/>
      <c r="K27" s="4267"/>
      <c r="U27" s="4267"/>
    </row>
    <row r="28" spans="1:21" s="1832" customFormat="1" ht="30.75" thickBot="1">
      <c r="A28" s="3180" t="s">
        <v>1013</v>
      </c>
      <c r="B28" s="2745"/>
      <c r="C28" s="1932" t="s">
        <v>769</v>
      </c>
      <c r="D28" s="2147" t="s">
        <v>770</v>
      </c>
      <c r="E28" s="1933" t="s">
        <v>771</v>
      </c>
      <c r="F28" s="2146" t="s">
        <v>812</v>
      </c>
      <c r="G28" s="2147" t="s">
        <v>772</v>
      </c>
      <c r="H28" s="1933" t="s">
        <v>773</v>
      </c>
      <c r="I28" s="1934" t="s">
        <v>777</v>
      </c>
      <c r="K28" s="3180" t="s">
        <v>1027</v>
      </c>
      <c r="L28" s="2745"/>
      <c r="M28" s="1932" t="s">
        <v>769</v>
      </c>
      <c r="N28" s="2147" t="s">
        <v>770</v>
      </c>
      <c r="O28" s="1933" t="s">
        <v>771</v>
      </c>
      <c r="P28" s="2146" t="s">
        <v>812</v>
      </c>
      <c r="Q28" s="2147" t="s">
        <v>772</v>
      </c>
      <c r="R28" s="1933" t="s">
        <v>773</v>
      </c>
      <c r="S28" s="1934" t="s">
        <v>777</v>
      </c>
      <c r="U28" s="3978"/>
    </row>
    <row r="29" spans="1:21" s="1832" customFormat="1">
      <c r="A29" s="2746" t="s">
        <v>437</v>
      </c>
      <c r="B29" s="2747"/>
      <c r="C29" s="2098">
        <v>1436</v>
      </c>
      <c r="D29" s="2099">
        <v>1925</v>
      </c>
      <c r="E29" s="2099">
        <v>16716</v>
      </c>
      <c r="F29" s="2099">
        <v>20268</v>
      </c>
      <c r="G29" s="2099">
        <v>2398</v>
      </c>
      <c r="H29" s="2099">
        <v>11833</v>
      </c>
      <c r="I29" s="2100">
        <v>667</v>
      </c>
      <c r="K29" s="2746" t="s">
        <v>437</v>
      </c>
      <c r="L29" s="2747"/>
      <c r="M29" s="2098">
        <v>1445</v>
      </c>
      <c r="N29" s="2099">
        <v>1952</v>
      </c>
      <c r="O29" s="2099">
        <v>16718</v>
      </c>
      <c r="P29" s="2099">
        <v>20256</v>
      </c>
      <c r="Q29" s="2099">
        <v>2407</v>
      </c>
      <c r="R29" s="2099">
        <v>11901</v>
      </c>
      <c r="S29" s="2100">
        <v>677</v>
      </c>
      <c r="U29" s="3978"/>
    </row>
    <row r="30" spans="1:21" s="1832" customFormat="1">
      <c r="A30" s="2740" t="s">
        <v>438</v>
      </c>
      <c r="B30" s="2741"/>
      <c r="C30" s="2101">
        <v>12</v>
      </c>
      <c r="D30" s="2097">
        <v>21</v>
      </c>
      <c r="E30" s="2097">
        <v>24</v>
      </c>
      <c r="F30" s="2097">
        <v>51</v>
      </c>
      <c r="G30" s="2097">
        <v>26</v>
      </c>
      <c r="H30" s="2097">
        <v>76</v>
      </c>
      <c r="I30" s="2102">
        <v>26</v>
      </c>
      <c r="K30" s="2740" t="s">
        <v>438</v>
      </c>
      <c r="L30" s="2741"/>
      <c r="M30" s="2101">
        <v>12</v>
      </c>
      <c r="N30" s="2097">
        <v>21</v>
      </c>
      <c r="O30" s="2097">
        <v>24</v>
      </c>
      <c r="P30" s="2097">
        <v>52</v>
      </c>
      <c r="Q30" s="2097">
        <v>25</v>
      </c>
      <c r="R30" s="2097">
        <v>75</v>
      </c>
      <c r="S30" s="2102">
        <v>26</v>
      </c>
      <c r="U30" s="3978"/>
    </row>
    <row r="31" spans="1:21" s="1832" customFormat="1">
      <c r="A31" s="2740" t="s">
        <v>439</v>
      </c>
      <c r="B31" s="2741"/>
      <c r="C31" s="2101">
        <v>786</v>
      </c>
      <c r="D31" s="2097">
        <v>1721</v>
      </c>
      <c r="E31" s="2097">
        <v>3791</v>
      </c>
      <c r="F31" s="2097">
        <v>5409</v>
      </c>
      <c r="G31" s="2097">
        <v>1229</v>
      </c>
      <c r="H31" s="2097">
        <v>3678</v>
      </c>
      <c r="I31" s="2102">
        <v>1339</v>
      </c>
      <c r="K31" s="2740" t="s">
        <v>439</v>
      </c>
      <c r="L31" s="2741"/>
      <c r="M31" s="2101">
        <v>791</v>
      </c>
      <c r="N31" s="2097">
        <v>1723</v>
      </c>
      <c r="O31" s="2097">
        <v>3795</v>
      </c>
      <c r="P31" s="2097">
        <v>5414</v>
      </c>
      <c r="Q31" s="2097">
        <v>1223</v>
      </c>
      <c r="R31" s="2097">
        <v>3677</v>
      </c>
      <c r="S31" s="2102">
        <v>1342</v>
      </c>
      <c r="U31" s="3978"/>
    </row>
    <row r="32" spans="1:21" s="1832" customFormat="1">
      <c r="A32" s="2740" t="s">
        <v>440</v>
      </c>
      <c r="B32" s="2741"/>
      <c r="C32" s="2101">
        <v>74</v>
      </c>
      <c r="D32" s="2097">
        <v>44</v>
      </c>
      <c r="E32" s="2097">
        <v>1156</v>
      </c>
      <c r="F32" s="2097">
        <v>365</v>
      </c>
      <c r="G32" s="2097">
        <v>70</v>
      </c>
      <c r="H32" s="2097">
        <v>253</v>
      </c>
      <c r="I32" s="2102">
        <v>71</v>
      </c>
      <c r="K32" s="2740" t="s">
        <v>440</v>
      </c>
      <c r="L32" s="2741"/>
      <c r="M32" s="2101">
        <v>76</v>
      </c>
      <c r="N32" s="2097">
        <v>45</v>
      </c>
      <c r="O32" s="2097">
        <v>1163</v>
      </c>
      <c r="P32" s="2097">
        <v>368</v>
      </c>
      <c r="Q32" s="2097">
        <v>71</v>
      </c>
      <c r="R32" s="2097">
        <v>269</v>
      </c>
      <c r="S32" s="2102">
        <v>70</v>
      </c>
      <c r="U32" s="3978"/>
    </row>
    <row r="33" spans="1:21" s="1832" customFormat="1">
      <c r="A33" s="2740" t="s">
        <v>441</v>
      </c>
      <c r="B33" s="2741"/>
      <c r="C33" s="2101">
        <v>22</v>
      </c>
      <c r="D33" s="2097">
        <v>31</v>
      </c>
      <c r="E33" s="2097">
        <v>73</v>
      </c>
      <c r="F33" s="2097">
        <v>109</v>
      </c>
      <c r="G33" s="2097">
        <v>25</v>
      </c>
      <c r="H33" s="2097">
        <v>85</v>
      </c>
      <c r="I33" s="2102">
        <v>33</v>
      </c>
      <c r="K33" s="2740" t="s">
        <v>441</v>
      </c>
      <c r="L33" s="2741"/>
      <c r="M33" s="2101">
        <v>24</v>
      </c>
      <c r="N33" s="2097">
        <v>31</v>
      </c>
      <c r="O33" s="2097">
        <v>73</v>
      </c>
      <c r="P33" s="2097">
        <v>108</v>
      </c>
      <c r="Q33" s="2097">
        <v>23</v>
      </c>
      <c r="R33" s="2097">
        <v>83</v>
      </c>
      <c r="S33" s="2102">
        <v>34</v>
      </c>
      <c r="U33" s="3978"/>
    </row>
    <row r="34" spans="1:21" s="1832" customFormat="1">
      <c r="A34" s="2740" t="s">
        <v>442</v>
      </c>
      <c r="B34" s="2741"/>
      <c r="C34" s="2101">
        <v>2378</v>
      </c>
      <c r="D34" s="2097">
        <v>2380</v>
      </c>
      <c r="E34" s="2097">
        <v>6370</v>
      </c>
      <c r="F34" s="2097">
        <v>8893</v>
      </c>
      <c r="G34" s="2097">
        <v>2270</v>
      </c>
      <c r="H34" s="2097">
        <v>6978</v>
      </c>
      <c r="I34" s="2102">
        <v>2113</v>
      </c>
      <c r="K34" s="2740" t="s">
        <v>442</v>
      </c>
      <c r="L34" s="2741"/>
      <c r="M34" s="2101">
        <v>2395</v>
      </c>
      <c r="N34" s="2097">
        <v>2392</v>
      </c>
      <c r="O34" s="2097">
        <v>6409</v>
      </c>
      <c r="P34" s="2097">
        <v>8926</v>
      </c>
      <c r="Q34" s="2097">
        <v>2257</v>
      </c>
      <c r="R34" s="2097">
        <v>7004</v>
      </c>
      <c r="S34" s="2102">
        <v>2113</v>
      </c>
      <c r="U34" s="3978"/>
    </row>
    <row r="35" spans="1:21" s="1832" customFormat="1">
      <c r="A35" s="2740" t="s">
        <v>443</v>
      </c>
      <c r="B35" s="2741"/>
      <c r="C35" s="2101">
        <v>2018</v>
      </c>
      <c r="D35" s="2097">
        <v>3267</v>
      </c>
      <c r="E35" s="2097">
        <v>8071</v>
      </c>
      <c r="F35" s="2097">
        <v>11980</v>
      </c>
      <c r="G35" s="2097">
        <v>2971</v>
      </c>
      <c r="H35" s="2097">
        <v>8281</v>
      </c>
      <c r="I35" s="2102">
        <v>3054</v>
      </c>
      <c r="K35" s="2740" t="s">
        <v>443</v>
      </c>
      <c r="L35" s="2741"/>
      <c r="M35" s="2101">
        <v>2032</v>
      </c>
      <c r="N35" s="2097">
        <v>3274</v>
      </c>
      <c r="O35" s="2097">
        <v>8107</v>
      </c>
      <c r="P35" s="2097">
        <v>12023</v>
      </c>
      <c r="Q35" s="2097">
        <v>2983</v>
      </c>
      <c r="R35" s="2097">
        <v>8276</v>
      </c>
      <c r="S35" s="2102">
        <v>3055</v>
      </c>
      <c r="U35" s="3978"/>
    </row>
    <row r="36" spans="1:21" s="1832" customFormat="1">
      <c r="A36" s="2740" t="s">
        <v>778</v>
      </c>
      <c r="B36" s="2741"/>
      <c r="C36" s="2101">
        <v>223</v>
      </c>
      <c r="D36" s="2097">
        <v>348</v>
      </c>
      <c r="E36" s="2097">
        <v>1395</v>
      </c>
      <c r="F36" s="2097">
        <v>1225</v>
      </c>
      <c r="G36" s="2097">
        <v>448</v>
      </c>
      <c r="H36" s="2097">
        <v>1187</v>
      </c>
      <c r="I36" s="2102">
        <v>280</v>
      </c>
      <c r="K36" s="2740" t="s">
        <v>778</v>
      </c>
      <c r="L36" s="2741"/>
      <c r="M36" s="2101">
        <v>222</v>
      </c>
      <c r="N36" s="2097">
        <v>345</v>
      </c>
      <c r="O36" s="2097">
        <v>1393</v>
      </c>
      <c r="P36" s="2097">
        <v>1227</v>
      </c>
      <c r="Q36" s="2097">
        <v>445</v>
      </c>
      <c r="R36" s="2097">
        <v>1192</v>
      </c>
      <c r="S36" s="2102">
        <v>281</v>
      </c>
      <c r="U36" s="3978"/>
    </row>
    <row r="37" spans="1:21" s="1832" customFormat="1">
      <c r="A37" s="2740" t="s">
        <v>779</v>
      </c>
      <c r="B37" s="2741"/>
      <c r="C37" s="2101">
        <v>1697</v>
      </c>
      <c r="D37" s="2097">
        <v>1763</v>
      </c>
      <c r="E37" s="2097">
        <v>7101</v>
      </c>
      <c r="F37" s="2097">
        <v>3447</v>
      </c>
      <c r="G37" s="2097">
        <v>1765</v>
      </c>
      <c r="H37" s="2097">
        <v>4611</v>
      </c>
      <c r="I37" s="2102">
        <v>1452</v>
      </c>
      <c r="K37" s="2740" t="s">
        <v>779</v>
      </c>
      <c r="L37" s="2741"/>
      <c r="M37" s="2101">
        <v>1706</v>
      </c>
      <c r="N37" s="2097">
        <v>1780</v>
      </c>
      <c r="O37" s="2097">
        <v>7136</v>
      </c>
      <c r="P37" s="2097">
        <v>3486</v>
      </c>
      <c r="Q37" s="2097">
        <v>1775</v>
      </c>
      <c r="R37" s="2097">
        <v>4641</v>
      </c>
      <c r="S37" s="2102">
        <v>1471</v>
      </c>
      <c r="U37" s="3978"/>
    </row>
    <row r="38" spans="1:21" s="1832" customFormat="1">
      <c r="A38" s="2740" t="s">
        <v>446</v>
      </c>
      <c r="B38" s="2741"/>
      <c r="C38" s="2101">
        <v>230</v>
      </c>
      <c r="D38" s="2097">
        <v>217</v>
      </c>
      <c r="E38" s="2097">
        <v>1018</v>
      </c>
      <c r="F38" s="2097">
        <v>741</v>
      </c>
      <c r="G38" s="2097">
        <v>196</v>
      </c>
      <c r="H38" s="2097">
        <v>1110</v>
      </c>
      <c r="I38" s="2102">
        <v>199</v>
      </c>
      <c r="K38" s="2740" t="s">
        <v>446</v>
      </c>
      <c r="L38" s="2741"/>
      <c r="M38" s="2101">
        <v>227</v>
      </c>
      <c r="N38" s="2097">
        <v>215</v>
      </c>
      <c r="O38" s="2097">
        <v>1051</v>
      </c>
      <c r="P38" s="2097">
        <v>748</v>
      </c>
      <c r="Q38" s="2097">
        <v>197</v>
      </c>
      <c r="R38" s="2097">
        <v>1109</v>
      </c>
      <c r="S38" s="2102">
        <v>200</v>
      </c>
      <c r="U38" s="3978"/>
    </row>
    <row r="39" spans="1:21" s="1832" customFormat="1">
      <c r="A39" s="2740" t="s">
        <v>447</v>
      </c>
      <c r="B39" s="2741"/>
      <c r="C39" s="2101">
        <v>214</v>
      </c>
      <c r="D39" s="2097">
        <v>309</v>
      </c>
      <c r="E39" s="2097">
        <v>657</v>
      </c>
      <c r="F39" s="2097">
        <v>1188</v>
      </c>
      <c r="G39" s="2097">
        <v>316</v>
      </c>
      <c r="H39" s="2097">
        <v>916</v>
      </c>
      <c r="I39" s="2102">
        <v>272</v>
      </c>
      <c r="K39" s="2740" t="s">
        <v>447</v>
      </c>
      <c r="L39" s="2741"/>
      <c r="M39" s="2101">
        <v>214</v>
      </c>
      <c r="N39" s="2097">
        <v>312</v>
      </c>
      <c r="O39" s="2097">
        <v>663</v>
      </c>
      <c r="P39" s="2097">
        <v>1195</v>
      </c>
      <c r="Q39" s="2097">
        <v>322</v>
      </c>
      <c r="R39" s="2097">
        <v>914</v>
      </c>
      <c r="S39" s="2102">
        <v>273</v>
      </c>
      <c r="U39" s="3978"/>
    </row>
    <row r="40" spans="1:21" s="1832" customFormat="1">
      <c r="A40" s="2740" t="s">
        <v>780</v>
      </c>
      <c r="B40" s="2741"/>
      <c r="C40" s="2101">
        <v>536</v>
      </c>
      <c r="D40" s="2097">
        <v>585</v>
      </c>
      <c r="E40" s="2097">
        <v>2099</v>
      </c>
      <c r="F40" s="2097">
        <v>3985</v>
      </c>
      <c r="G40" s="2097">
        <v>688</v>
      </c>
      <c r="H40" s="2097">
        <v>2142</v>
      </c>
      <c r="I40" s="2102">
        <v>605</v>
      </c>
      <c r="K40" s="2740" t="s">
        <v>780</v>
      </c>
      <c r="L40" s="2741"/>
      <c r="M40" s="2101">
        <v>529</v>
      </c>
      <c r="N40" s="2097">
        <v>595</v>
      </c>
      <c r="O40" s="2097">
        <v>2111</v>
      </c>
      <c r="P40" s="2097">
        <v>3958</v>
      </c>
      <c r="Q40" s="2097">
        <v>690</v>
      </c>
      <c r="R40" s="2097">
        <v>2140</v>
      </c>
      <c r="S40" s="2102">
        <v>605</v>
      </c>
      <c r="U40" s="3978"/>
    </row>
    <row r="41" spans="1:21" s="1832" customFormat="1">
      <c r="A41" s="2740" t="s">
        <v>449</v>
      </c>
      <c r="B41" s="2741"/>
      <c r="C41" s="2101">
        <v>318</v>
      </c>
      <c r="D41" s="2097">
        <v>432</v>
      </c>
      <c r="E41" s="2097">
        <v>2150</v>
      </c>
      <c r="F41" s="2097">
        <v>1696</v>
      </c>
      <c r="G41" s="2097">
        <v>289</v>
      </c>
      <c r="H41" s="2097">
        <v>1565</v>
      </c>
      <c r="I41" s="2102">
        <v>314</v>
      </c>
      <c r="K41" s="2740" t="s">
        <v>449</v>
      </c>
      <c r="L41" s="2741"/>
      <c r="M41" s="2101">
        <v>321</v>
      </c>
      <c r="N41" s="2097">
        <v>437</v>
      </c>
      <c r="O41" s="2097">
        <v>2167</v>
      </c>
      <c r="P41" s="2097">
        <v>1710</v>
      </c>
      <c r="Q41" s="2097">
        <v>301</v>
      </c>
      <c r="R41" s="2097">
        <v>1585</v>
      </c>
      <c r="S41" s="2102">
        <v>316</v>
      </c>
      <c r="U41" s="3978"/>
    </row>
    <row r="42" spans="1:21" s="1832" customFormat="1">
      <c r="A42" s="2740" t="s">
        <v>781</v>
      </c>
      <c r="B42" s="2741"/>
      <c r="C42" s="2101">
        <v>404</v>
      </c>
      <c r="D42" s="2097">
        <v>369</v>
      </c>
      <c r="E42" s="2097">
        <v>1244</v>
      </c>
      <c r="F42" s="2097">
        <v>1436</v>
      </c>
      <c r="G42" s="2097">
        <v>315</v>
      </c>
      <c r="H42" s="2097">
        <v>1232</v>
      </c>
      <c r="I42" s="2102">
        <v>377</v>
      </c>
      <c r="K42" s="2740" t="s">
        <v>781</v>
      </c>
      <c r="L42" s="2741"/>
      <c r="M42" s="2101">
        <v>413</v>
      </c>
      <c r="N42" s="2097">
        <v>371</v>
      </c>
      <c r="O42" s="2097">
        <v>1265</v>
      </c>
      <c r="P42" s="2097">
        <v>1477</v>
      </c>
      <c r="Q42" s="2097">
        <v>316</v>
      </c>
      <c r="R42" s="2097">
        <v>1244</v>
      </c>
      <c r="S42" s="2102">
        <v>385</v>
      </c>
      <c r="U42" s="3978"/>
    </row>
    <row r="43" spans="1:21" s="1832" customFormat="1">
      <c r="A43" s="2740" t="s">
        <v>782</v>
      </c>
      <c r="B43" s="2741"/>
      <c r="C43" s="2101">
        <v>1</v>
      </c>
      <c r="D43" s="2097">
        <v>0</v>
      </c>
      <c r="E43" s="2097">
        <v>0</v>
      </c>
      <c r="F43" s="2097">
        <v>0</v>
      </c>
      <c r="G43" s="2097">
        <v>1</v>
      </c>
      <c r="H43" s="2097">
        <v>0</v>
      </c>
      <c r="I43" s="2102">
        <v>0</v>
      </c>
      <c r="K43" s="2740" t="s">
        <v>782</v>
      </c>
      <c r="L43" s="2741"/>
      <c r="M43" s="2101">
        <v>1</v>
      </c>
      <c r="N43" s="2097">
        <v>0</v>
      </c>
      <c r="O43" s="2097">
        <v>0</v>
      </c>
      <c r="P43" s="2097">
        <v>0</v>
      </c>
      <c r="Q43" s="2097">
        <v>1</v>
      </c>
      <c r="R43" s="2097">
        <v>0</v>
      </c>
      <c r="S43" s="2102">
        <v>0</v>
      </c>
      <c r="U43" s="3978"/>
    </row>
    <row r="44" spans="1:21" s="1832" customFormat="1">
      <c r="A44" s="2740" t="s">
        <v>451</v>
      </c>
      <c r="B44" s="2741"/>
      <c r="C44" s="2101">
        <v>53</v>
      </c>
      <c r="D44" s="2097">
        <v>55</v>
      </c>
      <c r="E44" s="2097">
        <v>215</v>
      </c>
      <c r="F44" s="2097">
        <v>251</v>
      </c>
      <c r="G44" s="2097">
        <v>63</v>
      </c>
      <c r="H44" s="2097">
        <v>389</v>
      </c>
      <c r="I44" s="2102">
        <v>43</v>
      </c>
      <c r="K44" s="2740" t="s">
        <v>451</v>
      </c>
      <c r="L44" s="2741"/>
      <c r="M44" s="2101">
        <v>53</v>
      </c>
      <c r="N44" s="2097">
        <v>57</v>
      </c>
      <c r="O44" s="2097">
        <v>229</v>
      </c>
      <c r="P44" s="2097">
        <v>253</v>
      </c>
      <c r="Q44" s="2097">
        <v>64</v>
      </c>
      <c r="R44" s="2097">
        <v>395</v>
      </c>
      <c r="S44" s="2102">
        <v>42</v>
      </c>
      <c r="U44" s="3978"/>
    </row>
    <row r="45" spans="1:21" s="1832" customFormat="1">
      <c r="A45" s="2740" t="s">
        <v>783</v>
      </c>
      <c r="B45" s="2741"/>
      <c r="C45" s="2101">
        <v>60</v>
      </c>
      <c r="D45" s="2097">
        <v>69</v>
      </c>
      <c r="E45" s="2097">
        <v>157</v>
      </c>
      <c r="F45" s="2097">
        <v>345</v>
      </c>
      <c r="G45" s="2097">
        <v>95</v>
      </c>
      <c r="H45" s="2097">
        <v>189</v>
      </c>
      <c r="I45" s="2102">
        <v>61</v>
      </c>
      <c r="K45" s="2740" t="s">
        <v>783</v>
      </c>
      <c r="L45" s="2741"/>
      <c r="M45" s="2101">
        <v>60</v>
      </c>
      <c r="N45" s="2097">
        <v>74</v>
      </c>
      <c r="O45" s="2097">
        <v>158</v>
      </c>
      <c r="P45" s="2097">
        <v>348</v>
      </c>
      <c r="Q45" s="2097">
        <v>95</v>
      </c>
      <c r="R45" s="2097">
        <v>186</v>
      </c>
      <c r="S45" s="2102">
        <v>61</v>
      </c>
      <c r="U45" s="3978"/>
    </row>
    <row r="46" spans="1:21" s="1832" customFormat="1">
      <c r="A46" s="2740" t="s">
        <v>784</v>
      </c>
      <c r="B46" s="2741"/>
      <c r="C46" s="2101">
        <v>147</v>
      </c>
      <c r="D46" s="2097">
        <v>151</v>
      </c>
      <c r="E46" s="2097">
        <v>486</v>
      </c>
      <c r="F46" s="2097">
        <v>506</v>
      </c>
      <c r="G46" s="2097">
        <v>175</v>
      </c>
      <c r="H46" s="2097">
        <v>394</v>
      </c>
      <c r="I46" s="2102">
        <v>141</v>
      </c>
      <c r="K46" s="2740" t="s">
        <v>784</v>
      </c>
      <c r="L46" s="2741"/>
      <c r="M46" s="2101">
        <v>150</v>
      </c>
      <c r="N46" s="2097">
        <v>154</v>
      </c>
      <c r="O46" s="2097">
        <v>489</v>
      </c>
      <c r="P46" s="2097">
        <v>527</v>
      </c>
      <c r="Q46" s="2097">
        <v>173</v>
      </c>
      <c r="R46" s="2097">
        <v>398</v>
      </c>
      <c r="S46" s="2102">
        <v>148</v>
      </c>
      <c r="U46" s="3978"/>
    </row>
    <row r="47" spans="1:21" s="1832" customFormat="1">
      <c r="A47" s="2740" t="s">
        <v>453</v>
      </c>
      <c r="B47" s="2741"/>
      <c r="C47" s="2101">
        <v>502</v>
      </c>
      <c r="D47" s="2097">
        <v>651</v>
      </c>
      <c r="E47" s="2097">
        <v>1756</v>
      </c>
      <c r="F47" s="2097">
        <v>2561</v>
      </c>
      <c r="G47" s="2097">
        <v>704</v>
      </c>
      <c r="H47" s="2097">
        <v>1774</v>
      </c>
      <c r="I47" s="2102">
        <v>657</v>
      </c>
      <c r="K47" s="2740" t="s">
        <v>453</v>
      </c>
      <c r="L47" s="2741"/>
      <c r="M47" s="2101">
        <v>507</v>
      </c>
      <c r="N47" s="2097">
        <v>655</v>
      </c>
      <c r="O47" s="2097">
        <v>1771</v>
      </c>
      <c r="P47" s="2097">
        <v>2579</v>
      </c>
      <c r="Q47" s="2097">
        <v>701</v>
      </c>
      <c r="R47" s="2097">
        <v>1793</v>
      </c>
      <c r="S47" s="2102">
        <v>661</v>
      </c>
      <c r="U47" s="3978"/>
    </row>
    <row r="48" spans="1:21" s="1832" customFormat="1">
      <c r="A48" s="2740" t="s">
        <v>862</v>
      </c>
      <c r="B48" s="2741"/>
      <c r="C48" s="2288">
        <v>0</v>
      </c>
      <c r="D48" s="2097">
        <v>0</v>
      </c>
      <c r="E48" s="2289">
        <v>0</v>
      </c>
      <c r="F48" s="2289">
        <v>0</v>
      </c>
      <c r="G48" s="2289">
        <v>0</v>
      </c>
      <c r="H48" s="2289">
        <v>0</v>
      </c>
      <c r="I48" s="2290">
        <v>0</v>
      </c>
      <c r="K48" s="2740" t="s">
        <v>862</v>
      </c>
      <c r="L48" s="2741"/>
      <c r="M48" s="2288">
        <v>0</v>
      </c>
      <c r="N48" s="2097">
        <v>0</v>
      </c>
      <c r="O48" s="2289">
        <v>0</v>
      </c>
      <c r="P48" s="2289">
        <v>0</v>
      </c>
      <c r="Q48" s="2289">
        <v>0</v>
      </c>
      <c r="R48" s="2289">
        <v>0</v>
      </c>
      <c r="S48" s="2290">
        <v>0</v>
      </c>
      <c r="U48" s="3978"/>
    </row>
    <row r="49" spans="1:39" s="1832" customFormat="1" ht="13.5" thickBot="1">
      <c r="A49" s="2740" t="s">
        <v>454</v>
      </c>
      <c r="B49" s="2741"/>
      <c r="C49" s="2103">
        <v>1</v>
      </c>
      <c r="D49" s="2104">
        <v>9</v>
      </c>
      <c r="E49" s="2104">
        <v>14</v>
      </c>
      <c r="F49" s="2104">
        <v>11</v>
      </c>
      <c r="G49" s="2104">
        <v>6</v>
      </c>
      <c r="H49" s="2104">
        <v>10</v>
      </c>
      <c r="I49" s="2105">
        <v>3</v>
      </c>
      <c r="K49" s="2740" t="s">
        <v>454</v>
      </c>
      <c r="L49" s="2741"/>
      <c r="M49" s="2103">
        <v>1</v>
      </c>
      <c r="N49" s="2104">
        <v>3</v>
      </c>
      <c r="O49" s="2104">
        <v>5</v>
      </c>
      <c r="P49" s="2104">
        <v>18</v>
      </c>
      <c r="Q49" s="2104">
        <v>5</v>
      </c>
      <c r="R49" s="2104">
        <v>10</v>
      </c>
      <c r="S49" s="2105">
        <v>7</v>
      </c>
      <c r="U49" s="3978"/>
    </row>
    <row r="50" spans="1:39" s="1832" customFormat="1" ht="13.5" thickBot="1">
      <c r="A50" s="2742" t="s">
        <v>105</v>
      </c>
      <c r="B50" s="2743"/>
      <c r="C50" s="2095">
        <f t="shared" ref="C50:I50" si="1">SUM(C29:C49)</f>
        <v>11112</v>
      </c>
      <c r="D50" s="2095">
        <f t="shared" si="1"/>
        <v>14347</v>
      </c>
      <c r="E50" s="2095">
        <f t="shared" si="1"/>
        <v>54493</v>
      </c>
      <c r="F50" s="2095">
        <f t="shared" si="1"/>
        <v>64467</v>
      </c>
      <c r="G50" s="2095">
        <f t="shared" si="1"/>
        <v>14050</v>
      </c>
      <c r="H50" s="2095">
        <f t="shared" si="1"/>
        <v>46703</v>
      </c>
      <c r="I50" s="2096">
        <f t="shared" si="1"/>
        <v>11707</v>
      </c>
      <c r="K50" s="2742" t="s">
        <v>105</v>
      </c>
      <c r="L50" s="2743"/>
      <c r="M50" s="2095">
        <f t="shared" ref="M50:S50" si="2">SUM(M29:M49)</f>
        <v>11179</v>
      </c>
      <c r="N50" s="2095">
        <f t="shared" si="2"/>
        <v>14436</v>
      </c>
      <c r="O50" s="2095">
        <f t="shared" si="2"/>
        <v>54727</v>
      </c>
      <c r="P50" s="2095">
        <f t="shared" si="2"/>
        <v>64673</v>
      </c>
      <c r="Q50" s="2095">
        <f t="shared" si="2"/>
        <v>14074</v>
      </c>
      <c r="R50" s="2095">
        <f t="shared" si="2"/>
        <v>46892</v>
      </c>
      <c r="S50" s="1937">
        <f t="shared" si="2"/>
        <v>11767</v>
      </c>
      <c r="U50" s="3978"/>
    </row>
    <row r="51" spans="1:39">
      <c r="A51" s="56"/>
      <c r="B51" s="822"/>
      <c r="C51" s="3154"/>
      <c r="D51" s="3154"/>
      <c r="E51" s="3154"/>
      <c r="F51" s="3154"/>
      <c r="G51" s="3154"/>
      <c r="H51" s="3154"/>
      <c r="I51" s="3154"/>
      <c r="J51" s="20"/>
    </row>
    <row r="52" spans="1:39" ht="13.5" thickBot="1">
      <c r="A52" s="3153"/>
      <c r="B52" s="391"/>
      <c r="C52" s="2948"/>
      <c r="D52" s="2948"/>
      <c r="E52" s="2948"/>
      <c r="F52" s="2948"/>
      <c r="G52" s="2948"/>
      <c r="H52" s="2948"/>
      <c r="I52" s="2948"/>
    </row>
    <row r="53" spans="1:39" ht="30.75" thickBot="1">
      <c r="A53" s="2744" t="s">
        <v>945</v>
      </c>
      <c r="B53" s="2745"/>
      <c r="C53" s="1932" t="s">
        <v>769</v>
      </c>
      <c r="D53" s="2147" t="s">
        <v>770</v>
      </c>
      <c r="E53" s="1933" t="s">
        <v>771</v>
      </c>
      <c r="F53" s="2146" t="s">
        <v>812</v>
      </c>
      <c r="G53" s="2147" t="s">
        <v>772</v>
      </c>
      <c r="H53" s="1933" t="s">
        <v>773</v>
      </c>
      <c r="I53" s="1934" t="s">
        <v>777</v>
      </c>
      <c r="K53" s="3180" t="s">
        <v>972</v>
      </c>
      <c r="L53" s="2745"/>
      <c r="M53" s="1932" t="s">
        <v>769</v>
      </c>
      <c r="N53" s="2147" t="s">
        <v>770</v>
      </c>
      <c r="O53" s="1933" t="s">
        <v>771</v>
      </c>
      <c r="P53" s="2146" t="s">
        <v>812</v>
      </c>
      <c r="Q53" s="2147" t="s">
        <v>772</v>
      </c>
      <c r="R53" s="1933" t="s">
        <v>773</v>
      </c>
      <c r="S53" s="1934" t="s">
        <v>777</v>
      </c>
      <c r="U53" s="3180" t="s">
        <v>972</v>
      </c>
      <c r="V53" s="2745"/>
      <c r="W53" s="1932" t="s">
        <v>769</v>
      </c>
      <c r="X53" s="2147" t="s">
        <v>770</v>
      </c>
      <c r="Y53" s="1933" t="s">
        <v>771</v>
      </c>
      <c r="Z53" s="2146" t="s">
        <v>812</v>
      </c>
      <c r="AA53" s="2147" t="s">
        <v>772</v>
      </c>
      <c r="AB53" s="1933" t="s">
        <v>773</v>
      </c>
      <c r="AC53" s="1934" t="s">
        <v>777</v>
      </c>
      <c r="AE53" s="3180" t="s">
        <v>1002</v>
      </c>
      <c r="AF53" s="2745"/>
      <c r="AG53" s="1932" t="s">
        <v>769</v>
      </c>
      <c r="AH53" s="2147" t="s">
        <v>770</v>
      </c>
      <c r="AI53" s="1933" t="s">
        <v>771</v>
      </c>
      <c r="AJ53" s="2146" t="s">
        <v>812</v>
      </c>
      <c r="AK53" s="2147" t="s">
        <v>772</v>
      </c>
      <c r="AL53" s="1933" t="s">
        <v>773</v>
      </c>
      <c r="AM53" s="1934" t="s">
        <v>777</v>
      </c>
    </row>
    <row r="54" spans="1:39">
      <c r="A54" s="2746" t="s">
        <v>437</v>
      </c>
      <c r="B54" s="2747"/>
      <c r="C54" s="2098">
        <v>1451</v>
      </c>
      <c r="D54" s="2099">
        <v>1926</v>
      </c>
      <c r="E54" s="2099">
        <v>16738</v>
      </c>
      <c r="F54" s="2099">
        <v>20453</v>
      </c>
      <c r="G54" s="2099">
        <v>2426</v>
      </c>
      <c r="H54" s="2099">
        <v>11890</v>
      </c>
      <c r="I54" s="2100">
        <v>653</v>
      </c>
      <c r="K54" s="2746" t="s">
        <v>437</v>
      </c>
      <c r="L54" s="2747"/>
      <c r="M54" s="2098">
        <v>1456</v>
      </c>
      <c r="N54" s="2099">
        <v>1940</v>
      </c>
      <c r="O54" s="2099">
        <v>16738</v>
      </c>
      <c r="P54" s="2099">
        <v>20698</v>
      </c>
      <c r="Q54" s="2099">
        <v>2447</v>
      </c>
      <c r="R54" s="2099">
        <v>11941</v>
      </c>
      <c r="S54" s="2100">
        <v>672</v>
      </c>
      <c r="U54" s="2746" t="s">
        <v>437</v>
      </c>
      <c r="V54" s="2747"/>
      <c r="W54" s="2098">
        <v>1456</v>
      </c>
      <c r="X54" s="2099">
        <v>1940</v>
      </c>
      <c r="Y54" s="2099">
        <v>16738</v>
      </c>
      <c r="Z54" s="2099">
        <v>20698</v>
      </c>
      <c r="AA54" s="2099">
        <v>2447</v>
      </c>
      <c r="AB54" s="2099">
        <v>11941</v>
      </c>
      <c r="AC54" s="2100">
        <v>672</v>
      </c>
      <c r="AE54" s="2746" t="s">
        <v>437</v>
      </c>
      <c r="AF54" s="2747"/>
      <c r="AG54" s="2098">
        <v>1454</v>
      </c>
      <c r="AH54" s="2099">
        <v>1929</v>
      </c>
      <c r="AI54" s="2099">
        <v>16713</v>
      </c>
      <c r="AJ54" s="2099">
        <v>20538</v>
      </c>
      <c r="AK54" s="2099">
        <v>2446</v>
      </c>
      <c r="AL54" s="2099">
        <v>11868</v>
      </c>
      <c r="AM54" s="2100">
        <v>675</v>
      </c>
    </row>
    <row r="55" spans="1:39">
      <c r="A55" s="2740" t="s">
        <v>438</v>
      </c>
      <c r="B55" s="2741"/>
      <c r="C55" s="2101">
        <v>12</v>
      </c>
      <c r="D55" s="2097">
        <v>22</v>
      </c>
      <c r="E55" s="2097">
        <v>27</v>
      </c>
      <c r="F55" s="2097">
        <v>51</v>
      </c>
      <c r="G55" s="2097">
        <v>26</v>
      </c>
      <c r="H55" s="2097">
        <v>79</v>
      </c>
      <c r="I55" s="2102">
        <v>27</v>
      </c>
      <c r="K55" s="2740" t="s">
        <v>438</v>
      </c>
      <c r="L55" s="2741"/>
      <c r="M55" s="2101">
        <v>13</v>
      </c>
      <c r="N55" s="2097">
        <v>23</v>
      </c>
      <c r="O55" s="2097">
        <v>26</v>
      </c>
      <c r="P55" s="2097">
        <v>51</v>
      </c>
      <c r="Q55" s="2097">
        <v>26</v>
      </c>
      <c r="R55" s="2097">
        <v>78</v>
      </c>
      <c r="S55" s="2102">
        <v>26</v>
      </c>
      <c r="U55" s="2740" t="s">
        <v>438</v>
      </c>
      <c r="V55" s="2741"/>
      <c r="W55" s="2101">
        <v>13</v>
      </c>
      <c r="X55" s="2097">
        <v>23</v>
      </c>
      <c r="Y55" s="2097">
        <v>26</v>
      </c>
      <c r="Z55" s="2097">
        <v>51</v>
      </c>
      <c r="AA55" s="2097">
        <v>26</v>
      </c>
      <c r="AB55" s="2097">
        <v>78</v>
      </c>
      <c r="AC55" s="2102">
        <v>26</v>
      </c>
      <c r="AE55" s="2740" t="s">
        <v>438</v>
      </c>
      <c r="AF55" s="2741"/>
      <c r="AG55" s="2101">
        <v>12</v>
      </c>
      <c r="AH55" s="2097">
        <v>21</v>
      </c>
      <c r="AI55" s="2097">
        <v>26</v>
      </c>
      <c r="AJ55" s="2097">
        <v>52</v>
      </c>
      <c r="AK55" s="2097">
        <v>26</v>
      </c>
      <c r="AL55" s="2097">
        <v>76</v>
      </c>
      <c r="AM55" s="2102">
        <v>26</v>
      </c>
    </row>
    <row r="56" spans="1:39">
      <c r="A56" s="2740" t="s">
        <v>439</v>
      </c>
      <c r="B56" s="2741"/>
      <c r="C56" s="2101">
        <v>795</v>
      </c>
      <c r="D56" s="2097">
        <v>1744</v>
      </c>
      <c r="E56" s="2097">
        <v>3853</v>
      </c>
      <c r="F56" s="2097">
        <v>5495</v>
      </c>
      <c r="G56" s="2097">
        <v>1246</v>
      </c>
      <c r="H56" s="2097">
        <v>3720</v>
      </c>
      <c r="I56" s="2102">
        <v>1374</v>
      </c>
      <c r="K56" s="2740" t="s">
        <v>439</v>
      </c>
      <c r="L56" s="2741"/>
      <c r="M56" s="2101">
        <v>805</v>
      </c>
      <c r="N56" s="2097">
        <v>1742</v>
      </c>
      <c r="O56" s="2097">
        <v>3839</v>
      </c>
      <c r="P56" s="2097">
        <v>5498</v>
      </c>
      <c r="Q56" s="2097">
        <v>1240</v>
      </c>
      <c r="R56" s="2097">
        <v>3744</v>
      </c>
      <c r="S56" s="2102">
        <v>1372</v>
      </c>
      <c r="U56" s="2740" t="s">
        <v>439</v>
      </c>
      <c r="V56" s="2741"/>
      <c r="W56" s="2101">
        <v>805</v>
      </c>
      <c r="X56" s="2097">
        <v>1742</v>
      </c>
      <c r="Y56" s="2097">
        <v>3839</v>
      </c>
      <c r="Z56" s="2097">
        <v>5498</v>
      </c>
      <c r="AA56" s="2097">
        <v>1240</v>
      </c>
      <c r="AB56" s="2097">
        <v>3744</v>
      </c>
      <c r="AC56" s="2102">
        <v>1372</v>
      </c>
      <c r="AE56" s="2740" t="s">
        <v>439</v>
      </c>
      <c r="AF56" s="2741"/>
      <c r="AG56" s="2101">
        <v>800</v>
      </c>
      <c r="AH56" s="2097">
        <v>1717</v>
      </c>
      <c r="AI56" s="2097">
        <v>3808</v>
      </c>
      <c r="AJ56" s="2097">
        <v>5436</v>
      </c>
      <c r="AK56" s="2097">
        <v>1241</v>
      </c>
      <c r="AL56" s="2097">
        <v>3730</v>
      </c>
      <c r="AM56" s="2102">
        <v>1356</v>
      </c>
    </row>
    <row r="57" spans="1:39">
      <c r="A57" s="2740" t="s">
        <v>440</v>
      </c>
      <c r="B57" s="2741"/>
      <c r="C57" s="2101">
        <v>66</v>
      </c>
      <c r="D57" s="2097">
        <v>44</v>
      </c>
      <c r="E57" s="2097">
        <v>1132</v>
      </c>
      <c r="F57" s="2097">
        <v>344</v>
      </c>
      <c r="G57" s="2097">
        <v>68</v>
      </c>
      <c r="H57" s="2097">
        <v>224</v>
      </c>
      <c r="I57" s="2102">
        <v>64</v>
      </c>
      <c r="K57" s="2740" t="s">
        <v>440</v>
      </c>
      <c r="L57" s="2741"/>
      <c r="M57" s="2101">
        <v>68</v>
      </c>
      <c r="N57" s="2097">
        <v>44</v>
      </c>
      <c r="O57" s="2097">
        <v>1139</v>
      </c>
      <c r="P57" s="2097">
        <v>349</v>
      </c>
      <c r="Q57" s="2097">
        <v>69</v>
      </c>
      <c r="R57" s="2097">
        <v>223</v>
      </c>
      <c r="S57" s="2102">
        <v>69</v>
      </c>
      <c r="U57" s="2740" t="s">
        <v>440</v>
      </c>
      <c r="V57" s="2741"/>
      <c r="W57" s="2101">
        <v>68</v>
      </c>
      <c r="X57" s="2097">
        <v>44</v>
      </c>
      <c r="Y57" s="2097">
        <v>1139</v>
      </c>
      <c r="Z57" s="2097">
        <v>349</v>
      </c>
      <c r="AA57" s="2097">
        <v>69</v>
      </c>
      <c r="AB57" s="2097">
        <v>223</v>
      </c>
      <c r="AC57" s="2102">
        <v>69</v>
      </c>
      <c r="AE57" s="2740" t="s">
        <v>440</v>
      </c>
      <c r="AF57" s="2741"/>
      <c r="AG57" s="2101">
        <v>70</v>
      </c>
      <c r="AH57" s="2097">
        <v>44</v>
      </c>
      <c r="AI57" s="2097">
        <v>1160</v>
      </c>
      <c r="AJ57" s="2097">
        <v>361</v>
      </c>
      <c r="AK57" s="2097">
        <v>68</v>
      </c>
      <c r="AL57" s="2097">
        <v>243</v>
      </c>
      <c r="AM57" s="2102">
        <v>72</v>
      </c>
    </row>
    <row r="58" spans="1:39">
      <c r="A58" s="2740" t="s">
        <v>441</v>
      </c>
      <c r="B58" s="2741"/>
      <c r="C58" s="2101">
        <v>23</v>
      </c>
      <c r="D58" s="2097">
        <v>30</v>
      </c>
      <c r="E58" s="2097">
        <v>73</v>
      </c>
      <c r="F58" s="2097">
        <v>113</v>
      </c>
      <c r="G58" s="2097">
        <v>26</v>
      </c>
      <c r="H58" s="2097">
        <v>85</v>
      </c>
      <c r="I58" s="2102">
        <v>35</v>
      </c>
      <c r="K58" s="2740" t="s">
        <v>441</v>
      </c>
      <c r="L58" s="2741"/>
      <c r="M58" s="2101">
        <v>23</v>
      </c>
      <c r="N58" s="2097">
        <v>31</v>
      </c>
      <c r="O58" s="2097">
        <v>73</v>
      </c>
      <c r="P58" s="2097">
        <v>112</v>
      </c>
      <c r="Q58" s="2097">
        <v>26</v>
      </c>
      <c r="R58" s="2097">
        <v>84</v>
      </c>
      <c r="S58" s="2102">
        <v>35</v>
      </c>
      <c r="U58" s="2740" t="s">
        <v>441</v>
      </c>
      <c r="V58" s="2741"/>
      <c r="W58" s="2101">
        <v>23</v>
      </c>
      <c r="X58" s="2097">
        <v>31</v>
      </c>
      <c r="Y58" s="2097">
        <v>73</v>
      </c>
      <c r="Z58" s="2097">
        <v>112</v>
      </c>
      <c r="AA58" s="2097">
        <v>26</v>
      </c>
      <c r="AB58" s="2097">
        <v>84</v>
      </c>
      <c r="AC58" s="2102">
        <v>35</v>
      </c>
      <c r="AE58" s="2740" t="s">
        <v>441</v>
      </c>
      <c r="AF58" s="2741"/>
      <c r="AG58" s="2101">
        <v>23</v>
      </c>
      <c r="AH58" s="2097">
        <v>31</v>
      </c>
      <c r="AI58" s="2097">
        <v>73</v>
      </c>
      <c r="AJ58" s="2097">
        <v>112</v>
      </c>
      <c r="AK58" s="2097">
        <v>25</v>
      </c>
      <c r="AL58" s="2097">
        <v>85</v>
      </c>
      <c r="AM58" s="2102">
        <v>34</v>
      </c>
    </row>
    <row r="59" spans="1:39">
      <c r="A59" s="2740" t="s">
        <v>442</v>
      </c>
      <c r="B59" s="2741"/>
      <c r="C59" s="2101">
        <v>2420</v>
      </c>
      <c r="D59" s="2097">
        <v>2438</v>
      </c>
      <c r="E59" s="2097">
        <v>6386</v>
      </c>
      <c r="F59" s="2097">
        <v>9205</v>
      </c>
      <c r="G59" s="2097">
        <v>2311</v>
      </c>
      <c r="H59" s="2097">
        <v>7156</v>
      </c>
      <c r="I59" s="2102">
        <v>2154</v>
      </c>
      <c r="K59" s="2740" t="s">
        <v>442</v>
      </c>
      <c r="L59" s="2741"/>
      <c r="M59" s="2101">
        <v>2437</v>
      </c>
      <c r="N59" s="2097">
        <v>2448</v>
      </c>
      <c r="O59" s="2097">
        <v>6390</v>
      </c>
      <c r="P59" s="2097">
        <v>9186</v>
      </c>
      <c r="Q59" s="2097">
        <v>2301</v>
      </c>
      <c r="R59" s="2097">
        <v>7168</v>
      </c>
      <c r="S59" s="2102">
        <v>2153</v>
      </c>
      <c r="U59" s="2740" t="s">
        <v>442</v>
      </c>
      <c r="V59" s="2741"/>
      <c r="W59" s="2101">
        <v>2437</v>
      </c>
      <c r="X59" s="2097">
        <v>2448</v>
      </c>
      <c r="Y59" s="2097">
        <v>6390</v>
      </c>
      <c r="Z59" s="2097">
        <v>9186</v>
      </c>
      <c r="AA59" s="2097">
        <v>2301</v>
      </c>
      <c r="AB59" s="2097">
        <v>7168</v>
      </c>
      <c r="AC59" s="2102">
        <v>2153</v>
      </c>
      <c r="AE59" s="2740" t="s">
        <v>442</v>
      </c>
      <c r="AF59" s="2741"/>
      <c r="AG59" s="2101">
        <v>2414</v>
      </c>
      <c r="AH59" s="2097">
        <v>2418</v>
      </c>
      <c r="AI59" s="2097">
        <v>6332</v>
      </c>
      <c r="AJ59" s="2097">
        <v>9028</v>
      </c>
      <c r="AK59" s="2097">
        <v>2279</v>
      </c>
      <c r="AL59" s="2097">
        <v>7094</v>
      </c>
      <c r="AM59" s="2102">
        <v>2130</v>
      </c>
    </row>
    <row r="60" spans="1:39">
      <c r="A60" s="2740" t="s">
        <v>443</v>
      </c>
      <c r="B60" s="2741"/>
      <c r="C60" s="2101">
        <v>2090</v>
      </c>
      <c r="D60" s="2097">
        <v>3332</v>
      </c>
      <c r="E60" s="2097">
        <v>8169</v>
      </c>
      <c r="F60" s="2097">
        <v>12089</v>
      </c>
      <c r="G60" s="2097">
        <v>2996</v>
      </c>
      <c r="H60" s="2097">
        <v>8382</v>
      </c>
      <c r="I60" s="2102">
        <v>3043</v>
      </c>
      <c r="K60" s="2740" t="s">
        <v>443</v>
      </c>
      <c r="L60" s="2741"/>
      <c r="M60" s="2101">
        <v>2087</v>
      </c>
      <c r="N60" s="2097">
        <v>3327</v>
      </c>
      <c r="O60" s="2097">
        <v>8169</v>
      </c>
      <c r="P60" s="2097">
        <v>12120</v>
      </c>
      <c r="Q60" s="2097">
        <v>3003</v>
      </c>
      <c r="R60" s="2097">
        <v>8454</v>
      </c>
      <c r="S60" s="2102">
        <v>3073</v>
      </c>
      <c r="U60" s="2740" t="s">
        <v>443</v>
      </c>
      <c r="V60" s="2741"/>
      <c r="W60" s="2101">
        <v>2087</v>
      </c>
      <c r="X60" s="2097">
        <v>3327</v>
      </c>
      <c r="Y60" s="2097">
        <v>8169</v>
      </c>
      <c r="Z60" s="2097">
        <v>12120</v>
      </c>
      <c r="AA60" s="2097">
        <v>3003</v>
      </c>
      <c r="AB60" s="2097">
        <v>8454</v>
      </c>
      <c r="AC60" s="2102">
        <v>3073</v>
      </c>
      <c r="AE60" s="2740" t="s">
        <v>443</v>
      </c>
      <c r="AF60" s="2741"/>
      <c r="AG60" s="2101">
        <v>2072</v>
      </c>
      <c r="AH60" s="3601">
        <v>3294</v>
      </c>
      <c r="AI60" s="2097">
        <v>8157</v>
      </c>
      <c r="AJ60" s="2097">
        <v>12067</v>
      </c>
      <c r="AK60" s="2097">
        <v>2978</v>
      </c>
      <c r="AL60" s="2097">
        <v>8376</v>
      </c>
      <c r="AM60" s="2102">
        <v>3084</v>
      </c>
    </row>
    <row r="61" spans="1:39">
      <c r="A61" s="2740" t="s">
        <v>778</v>
      </c>
      <c r="B61" s="2741"/>
      <c r="C61" s="2101">
        <v>230</v>
      </c>
      <c r="D61" s="2097">
        <v>352</v>
      </c>
      <c r="E61" s="2097">
        <v>1403</v>
      </c>
      <c r="F61" s="2097">
        <v>1259</v>
      </c>
      <c r="G61" s="2097">
        <v>455</v>
      </c>
      <c r="H61" s="2097">
        <v>1189</v>
      </c>
      <c r="I61" s="2102">
        <v>275</v>
      </c>
      <c r="K61" s="2740" t="s">
        <v>778</v>
      </c>
      <c r="L61" s="2741"/>
      <c r="M61" s="2101">
        <v>230</v>
      </c>
      <c r="N61" s="2097">
        <v>348</v>
      </c>
      <c r="O61" s="2097">
        <v>1402</v>
      </c>
      <c r="P61" s="2097">
        <v>1251</v>
      </c>
      <c r="Q61" s="2097">
        <v>452</v>
      </c>
      <c r="R61" s="2097">
        <v>1194</v>
      </c>
      <c r="S61" s="2102">
        <v>278</v>
      </c>
      <c r="U61" s="2740" t="s">
        <v>778</v>
      </c>
      <c r="V61" s="2741"/>
      <c r="W61" s="2101">
        <v>230</v>
      </c>
      <c r="X61" s="2097">
        <v>348</v>
      </c>
      <c r="Y61" s="2097">
        <v>1402</v>
      </c>
      <c r="Z61" s="2097">
        <v>1251</v>
      </c>
      <c r="AA61" s="2097">
        <v>452</v>
      </c>
      <c r="AB61" s="2097">
        <v>1194</v>
      </c>
      <c r="AC61" s="2102">
        <v>278</v>
      </c>
      <c r="AE61" s="2740" t="s">
        <v>778</v>
      </c>
      <c r="AF61" s="2741"/>
      <c r="AG61" s="2101">
        <v>230</v>
      </c>
      <c r="AH61" s="2097">
        <v>352</v>
      </c>
      <c r="AI61" s="2097">
        <v>1402</v>
      </c>
      <c r="AJ61" s="2097">
        <v>1238</v>
      </c>
      <c r="AK61" s="2097">
        <v>452</v>
      </c>
      <c r="AL61" s="2097">
        <v>1200</v>
      </c>
      <c r="AM61" s="2102">
        <v>278</v>
      </c>
    </row>
    <row r="62" spans="1:39">
      <c r="A62" s="2740" t="s">
        <v>779</v>
      </c>
      <c r="B62" s="2741"/>
      <c r="C62" s="2101">
        <v>1682</v>
      </c>
      <c r="D62" s="2097">
        <v>1760</v>
      </c>
      <c r="E62" s="2097">
        <v>7072</v>
      </c>
      <c r="F62" s="2097">
        <v>3419</v>
      </c>
      <c r="G62" s="2097">
        <v>1684</v>
      </c>
      <c r="H62" s="2097">
        <v>4577</v>
      </c>
      <c r="I62" s="2102">
        <v>1464</v>
      </c>
      <c r="K62" s="2740" t="s">
        <v>779</v>
      </c>
      <c r="L62" s="2741"/>
      <c r="M62" s="2101">
        <v>1676</v>
      </c>
      <c r="N62" s="2097">
        <v>1760</v>
      </c>
      <c r="O62" s="2097">
        <v>7136</v>
      </c>
      <c r="P62" s="2097">
        <v>3459</v>
      </c>
      <c r="Q62" s="2097">
        <v>1696</v>
      </c>
      <c r="R62" s="2097">
        <v>4621</v>
      </c>
      <c r="S62" s="2102">
        <v>1477</v>
      </c>
      <c r="U62" s="2740" t="s">
        <v>779</v>
      </c>
      <c r="V62" s="2741"/>
      <c r="W62" s="2101">
        <v>1676</v>
      </c>
      <c r="X62" s="2097">
        <v>1760</v>
      </c>
      <c r="Y62" s="2097">
        <v>7136</v>
      </c>
      <c r="Z62" s="2097">
        <v>3459</v>
      </c>
      <c r="AA62" s="2097">
        <v>1696</v>
      </c>
      <c r="AB62" s="2097">
        <v>4621</v>
      </c>
      <c r="AC62" s="2102">
        <v>1477</v>
      </c>
      <c r="AE62" s="2740" t="s">
        <v>779</v>
      </c>
      <c r="AF62" s="2741"/>
      <c r="AG62" s="2101">
        <v>1711</v>
      </c>
      <c r="AH62" s="2097">
        <v>1772</v>
      </c>
      <c r="AI62" s="2097">
        <v>7114</v>
      </c>
      <c r="AJ62" s="2097">
        <v>3482</v>
      </c>
      <c r="AK62" s="2097">
        <v>1748</v>
      </c>
      <c r="AL62" s="2097">
        <v>4645</v>
      </c>
      <c r="AM62" s="2102">
        <v>1462</v>
      </c>
    </row>
    <row r="63" spans="1:39">
      <c r="A63" s="2740" t="s">
        <v>446</v>
      </c>
      <c r="B63" s="2741"/>
      <c r="C63" s="2101">
        <v>237</v>
      </c>
      <c r="D63" s="2097">
        <v>218</v>
      </c>
      <c r="E63" s="2097">
        <v>1016</v>
      </c>
      <c r="F63" s="2097">
        <v>750</v>
      </c>
      <c r="G63" s="2097">
        <v>188</v>
      </c>
      <c r="H63" s="2097">
        <v>1072</v>
      </c>
      <c r="I63" s="2102">
        <v>201</v>
      </c>
      <c r="K63" s="2740" t="s">
        <v>446</v>
      </c>
      <c r="L63" s="2741"/>
      <c r="M63" s="2101">
        <v>234</v>
      </c>
      <c r="N63" s="2097">
        <v>220</v>
      </c>
      <c r="O63" s="2097">
        <v>1032</v>
      </c>
      <c r="P63" s="2097">
        <v>754</v>
      </c>
      <c r="Q63" s="2097">
        <v>190</v>
      </c>
      <c r="R63" s="2097">
        <v>1088</v>
      </c>
      <c r="S63" s="2102">
        <v>201</v>
      </c>
      <c r="U63" s="2740" t="s">
        <v>446</v>
      </c>
      <c r="V63" s="2741"/>
      <c r="W63" s="2101">
        <v>234</v>
      </c>
      <c r="X63" s="2097">
        <v>220</v>
      </c>
      <c r="Y63" s="2097">
        <v>1032</v>
      </c>
      <c r="Z63" s="2097">
        <v>754</v>
      </c>
      <c r="AA63" s="2097">
        <v>190</v>
      </c>
      <c r="AB63" s="2097">
        <v>1088</v>
      </c>
      <c r="AC63" s="2102">
        <v>201</v>
      </c>
      <c r="AE63" s="2740" t="s">
        <v>446</v>
      </c>
      <c r="AF63" s="2741"/>
      <c r="AG63" s="2101">
        <v>237</v>
      </c>
      <c r="AH63" s="2097">
        <v>217</v>
      </c>
      <c r="AI63" s="2097">
        <v>1016</v>
      </c>
      <c r="AJ63" s="2097">
        <v>751</v>
      </c>
      <c r="AK63" s="2097">
        <v>189</v>
      </c>
      <c r="AL63" s="2097">
        <v>1094</v>
      </c>
      <c r="AM63" s="2102">
        <v>199</v>
      </c>
    </row>
    <row r="64" spans="1:39">
      <c r="A64" s="2740" t="s">
        <v>447</v>
      </c>
      <c r="B64" s="2741"/>
      <c r="C64" s="2101">
        <v>219</v>
      </c>
      <c r="D64" s="2097">
        <v>306</v>
      </c>
      <c r="E64" s="2097">
        <v>634</v>
      </c>
      <c r="F64" s="2097">
        <v>1181</v>
      </c>
      <c r="G64" s="2097">
        <v>326</v>
      </c>
      <c r="H64" s="2097">
        <v>913</v>
      </c>
      <c r="I64" s="2102">
        <v>272</v>
      </c>
      <c r="K64" s="2740" t="s">
        <v>447</v>
      </c>
      <c r="L64" s="2741"/>
      <c r="M64" s="2101">
        <v>219</v>
      </c>
      <c r="N64" s="2097">
        <v>314</v>
      </c>
      <c r="O64" s="2097">
        <v>633</v>
      </c>
      <c r="P64" s="2097">
        <v>1181</v>
      </c>
      <c r="Q64" s="2097">
        <v>330</v>
      </c>
      <c r="R64" s="2097">
        <v>918</v>
      </c>
      <c r="S64" s="2102">
        <v>272</v>
      </c>
      <c r="U64" s="2740" t="s">
        <v>447</v>
      </c>
      <c r="V64" s="2741"/>
      <c r="W64" s="2101">
        <v>219</v>
      </c>
      <c r="X64" s="2097">
        <v>314</v>
      </c>
      <c r="Y64" s="2097">
        <v>633</v>
      </c>
      <c r="Z64" s="2097">
        <v>1181</v>
      </c>
      <c r="AA64" s="2097">
        <v>330</v>
      </c>
      <c r="AB64" s="2097">
        <v>918</v>
      </c>
      <c r="AC64" s="2102">
        <v>272</v>
      </c>
      <c r="AE64" s="2740" t="s">
        <v>447</v>
      </c>
      <c r="AF64" s="2741"/>
      <c r="AG64" s="2101">
        <v>217</v>
      </c>
      <c r="AH64" s="2097">
        <v>319</v>
      </c>
      <c r="AI64" s="2097">
        <v>655</v>
      </c>
      <c r="AJ64" s="2097">
        <v>1193</v>
      </c>
      <c r="AK64" s="2097">
        <v>318</v>
      </c>
      <c r="AL64" s="2097">
        <v>939</v>
      </c>
      <c r="AM64" s="2102">
        <v>269</v>
      </c>
    </row>
    <row r="65" spans="1:39">
      <c r="A65" s="2740" t="s">
        <v>780</v>
      </c>
      <c r="B65" s="2741"/>
      <c r="C65" s="2101">
        <v>557</v>
      </c>
      <c r="D65" s="2097">
        <v>591</v>
      </c>
      <c r="E65" s="2097">
        <v>2131</v>
      </c>
      <c r="F65" s="2097">
        <v>4002</v>
      </c>
      <c r="G65" s="2097">
        <v>697</v>
      </c>
      <c r="H65" s="2097">
        <v>2156</v>
      </c>
      <c r="I65" s="2102">
        <v>629</v>
      </c>
      <c r="K65" s="2740" t="s">
        <v>780</v>
      </c>
      <c r="L65" s="2741"/>
      <c r="M65" s="2101">
        <v>556</v>
      </c>
      <c r="N65" s="2097">
        <v>592</v>
      </c>
      <c r="O65" s="2097">
        <v>2138</v>
      </c>
      <c r="P65" s="2097">
        <v>4017</v>
      </c>
      <c r="Q65" s="2097">
        <v>701</v>
      </c>
      <c r="R65" s="2097">
        <v>2205</v>
      </c>
      <c r="S65" s="2102">
        <v>622</v>
      </c>
      <c r="U65" s="2740" t="s">
        <v>780</v>
      </c>
      <c r="V65" s="2741"/>
      <c r="W65" s="2101">
        <v>556</v>
      </c>
      <c r="X65" s="2097">
        <v>592</v>
      </c>
      <c r="Y65" s="2097">
        <v>2138</v>
      </c>
      <c r="Z65" s="2097">
        <v>4017</v>
      </c>
      <c r="AA65" s="2097">
        <v>701</v>
      </c>
      <c r="AB65" s="2097">
        <v>2205</v>
      </c>
      <c r="AC65" s="2102">
        <v>622</v>
      </c>
      <c r="AE65" s="2740" t="s">
        <v>780</v>
      </c>
      <c r="AF65" s="2741"/>
      <c r="AG65" s="2101">
        <v>542</v>
      </c>
      <c r="AH65" s="2097">
        <v>584</v>
      </c>
      <c r="AI65" s="2097">
        <v>2091</v>
      </c>
      <c r="AJ65" s="2097">
        <v>3974</v>
      </c>
      <c r="AK65" s="2097">
        <v>692</v>
      </c>
      <c r="AL65" s="2097">
        <v>2150</v>
      </c>
      <c r="AM65" s="2102">
        <v>609</v>
      </c>
    </row>
    <row r="66" spans="1:39">
      <c r="A66" s="2740" t="s">
        <v>449</v>
      </c>
      <c r="B66" s="2741"/>
      <c r="C66" s="2101">
        <v>321</v>
      </c>
      <c r="D66" s="2097">
        <v>431</v>
      </c>
      <c r="E66" s="2097">
        <v>2094</v>
      </c>
      <c r="F66" s="2097">
        <v>1665</v>
      </c>
      <c r="G66" s="2097">
        <v>285</v>
      </c>
      <c r="H66" s="2097">
        <v>1513</v>
      </c>
      <c r="I66" s="2102">
        <v>321</v>
      </c>
      <c r="K66" s="2740" t="s">
        <v>449</v>
      </c>
      <c r="L66" s="2741"/>
      <c r="M66" s="2101">
        <v>326</v>
      </c>
      <c r="N66" s="2097">
        <v>430</v>
      </c>
      <c r="O66" s="2097">
        <v>2121</v>
      </c>
      <c r="P66" s="2097">
        <v>1671</v>
      </c>
      <c r="Q66" s="2097">
        <v>289</v>
      </c>
      <c r="R66" s="2097">
        <v>1551</v>
      </c>
      <c r="S66" s="2102">
        <v>321</v>
      </c>
      <c r="U66" s="2740" t="s">
        <v>449</v>
      </c>
      <c r="V66" s="2741"/>
      <c r="W66" s="2101">
        <v>326</v>
      </c>
      <c r="X66" s="2097">
        <v>430</v>
      </c>
      <c r="Y66" s="2097">
        <v>2121</v>
      </c>
      <c r="Z66" s="2097">
        <v>1671</v>
      </c>
      <c r="AA66" s="2097">
        <v>289</v>
      </c>
      <c r="AB66" s="2097">
        <v>1551</v>
      </c>
      <c r="AC66" s="2102">
        <v>321</v>
      </c>
      <c r="AE66" s="2740" t="s">
        <v>449</v>
      </c>
      <c r="AF66" s="2741"/>
      <c r="AG66" s="2101">
        <v>320</v>
      </c>
      <c r="AH66" s="2097">
        <v>430</v>
      </c>
      <c r="AI66" s="2097">
        <v>2145</v>
      </c>
      <c r="AJ66" s="2097">
        <v>1676</v>
      </c>
      <c r="AK66" s="2097">
        <v>284</v>
      </c>
      <c r="AL66" s="2097">
        <v>1560</v>
      </c>
      <c r="AM66" s="2102">
        <v>315</v>
      </c>
    </row>
    <row r="67" spans="1:39">
      <c r="A67" s="2740" t="s">
        <v>781</v>
      </c>
      <c r="B67" s="2741"/>
      <c r="C67" s="2101">
        <v>400</v>
      </c>
      <c r="D67" s="2097">
        <v>341</v>
      </c>
      <c r="E67" s="2097">
        <v>1245</v>
      </c>
      <c r="F67" s="2097">
        <v>1388</v>
      </c>
      <c r="G67" s="2097">
        <v>309</v>
      </c>
      <c r="H67" s="2097">
        <v>1192</v>
      </c>
      <c r="I67" s="2102">
        <v>372</v>
      </c>
      <c r="K67" s="2740" t="s">
        <v>781</v>
      </c>
      <c r="L67" s="2741"/>
      <c r="M67" s="2101">
        <v>403</v>
      </c>
      <c r="N67" s="2097">
        <v>350</v>
      </c>
      <c r="O67" s="2097">
        <v>1255</v>
      </c>
      <c r="P67" s="2097">
        <v>1415</v>
      </c>
      <c r="Q67" s="2097">
        <v>310</v>
      </c>
      <c r="R67" s="2097">
        <v>1208</v>
      </c>
      <c r="S67" s="2102">
        <v>377</v>
      </c>
      <c r="U67" s="2740" t="s">
        <v>781</v>
      </c>
      <c r="V67" s="2741"/>
      <c r="W67" s="2101">
        <v>403</v>
      </c>
      <c r="X67" s="2097">
        <v>350</v>
      </c>
      <c r="Y67" s="2097">
        <v>1255</v>
      </c>
      <c r="Z67" s="2097">
        <v>1415</v>
      </c>
      <c r="AA67" s="2097">
        <v>310</v>
      </c>
      <c r="AB67" s="2097">
        <v>1208</v>
      </c>
      <c r="AC67" s="2102">
        <v>377</v>
      </c>
      <c r="AE67" s="2740" t="s">
        <v>781</v>
      </c>
      <c r="AF67" s="2741"/>
      <c r="AG67" s="2101">
        <v>404</v>
      </c>
      <c r="AH67" s="2097">
        <v>365</v>
      </c>
      <c r="AI67" s="2097">
        <v>1248</v>
      </c>
      <c r="AJ67" s="2097">
        <v>1402</v>
      </c>
      <c r="AK67" s="2097">
        <v>313</v>
      </c>
      <c r="AL67" s="2097">
        <v>1213</v>
      </c>
      <c r="AM67" s="2102">
        <v>374</v>
      </c>
    </row>
    <row r="68" spans="1:39">
      <c r="A68" s="2740" t="s">
        <v>782</v>
      </c>
      <c r="B68" s="2741"/>
      <c r="C68" s="2101">
        <v>1</v>
      </c>
      <c r="D68" s="2949">
        <v>0</v>
      </c>
      <c r="E68" s="2097">
        <v>0</v>
      </c>
      <c r="F68" s="2097">
        <v>0</v>
      </c>
      <c r="G68" s="2097">
        <v>1</v>
      </c>
      <c r="H68" s="2097">
        <v>0</v>
      </c>
      <c r="I68" s="2417">
        <v>0</v>
      </c>
      <c r="K68" s="2740" t="s">
        <v>782</v>
      </c>
      <c r="L68" s="2741"/>
      <c r="M68" s="2101">
        <v>1</v>
      </c>
      <c r="N68" s="2949">
        <v>0</v>
      </c>
      <c r="O68" s="2097">
        <v>0</v>
      </c>
      <c r="P68" s="2097">
        <v>0</v>
      </c>
      <c r="Q68" s="2097">
        <v>1</v>
      </c>
      <c r="R68" s="2097">
        <v>0</v>
      </c>
      <c r="S68" s="2417">
        <v>0</v>
      </c>
      <c r="U68" s="2740" t="s">
        <v>782</v>
      </c>
      <c r="V68" s="2741"/>
      <c r="W68" s="2101">
        <v>1</v>
      </c>
      <c r="X68" s="2949">
        <v>0</v>
      </c>
      <c r="Y68" s="2097">
        <v>0</v>
      </c>
      <c r="Z68" s="2097">
        <v>0</v>
      </c>
      <c r="AA68" s="2097">
        <v>1</v>
      </c>
      <c r="AB68" s="2097">
        <v>0</v>
      </c>
      <c r="AC68" s="2417">
        <v>0</v>
      </c>
      <c r="AE68" s="2740" t="s">
        <v>782</v>
      </c>
      <c r="AF68" s="2741"/>
      <c r="AG68" s="2101">
        <v>1</v>
      </c>
      <c r="AH68" s="2949">
        <v>0</v>
      </c>
      <c r="AI68" s="2097">
        <v>0</v>
      </c>
      <c r="AJ68" s="2097">
        <v>0</v>
      </c>
      <c r="AK68" s="2097">
        <v>1</v>
      </c>
      <c r="AL68" s="2097">
        <v>0</v>
      </c>
      <c r="AM68" s="2417">
        <v>0</v>
      </c>
    </row>
    <row r="69" spans="1:39">
      <c r="A69" s="2740" t="s">
        <v>451</v>
      </c>
      <c r="B69" s="2741"/>
      <c r="C69" s="2101">
        <v>49</v>
      </c>
      <c r="D69" s="2097">
        <v>56</v>
      </c>
      <c r="E69" s="2097">
        <v>198</v>
      </c>
      <c r="F69" s="2097">
        <v>237</v>
      </c>
      <c r="G69" s="2097">
        <v>54</v>
      </c>
      <c r="H69" s="2097">
        <v>381</v>
      </c>
      <c r="I69" s="2102">
        <v>47</v>
      </c>
      <c r="K69" s="2740" t="s">
        <v>451</v>
      </c>
      <c r="L69" s="2741"/>
      <c r="M69" s="2101">
        <v>48</v>
      </c>
      <c r="N69" s="2097">
        <v>55</v>
      </c>
      <c r="O69" s="2097">
        <v>201</v>
      </c>
      <c r="P69" s="2097">
        <v>237</v>
      </c>
      <c r="Q69" s="2097">
        <v>54</v>
      </c>
      <c r="R69" s="2097">
        <v>390</v>
      </c>
      <c r="S69" s="2102">
        <v>45</v>
      </c>
      <c r="U69" s="2740" t="s">
        <v>451</v>
      </c>
      <c r="V69" s="2741"/>
      <c r="W69" s="2101">
        <v>48</v>
      </c>
      <c r="X69" s="2097">
        <v>55</v>
      </c>
      <c r="Y69" s="2097">
        <v>201</v>
      </c>
      <c r="Z69" s="2097">
        <v>237</v>
      </c>
      <c r="AA69" s="2097">
        <v>54</v>
      </c>
      <c r="AB69" s="2097">
        <v>390</v>
      </c>
      <c r="AC69" s="2102">
        <v>45</v>
      </c>
      <c r="AE69" s="2740" t="s">
        <v>451</v>
      </c>
      <c r="AF69" s="2741"/>
      <c r="AG69" s="2101">
        <v>54</v>
      </c>
      <c r="AH69" s="2097">
        <v>56</v>
      </c>
      <c r="AI69" s="2097">
        <v>207</v>
      </c>
      <c r="AJ69" s="2097">
        <v>248</v>
      </c>
      <c r="AK69" s="2097">
        <v>59</v>
      </c>
      <c r="AL69" s="2097">
        <v>390</v>
      </c>
      <c r="AM69" s="2102">
        <v>44</v>
      </c>
    </row>
    <row r="70" spans="1:39">
      <c r="A70" s="2740" t="s">
        <v>783</v>
      </c>
      <c r="B70" s="2741"/>
      <c r="C70" s="2101">
        <v>57</v>
      </c>
      <c r="D70" s="2097">
        <v>63</v>
      </c>
      <c r="E70" s="2097">
        <v>146</v>
      </c>
      <c r="F70" s="2097">
        <v>328</v>
      </c>
      <c r="G70" s="2097">
        <v>95</v>
      </c>
      <c r="H70" s="2097">
        <v>181</v>
      </c>
      <c r="I70" s="2102">
        <v>59</v>
      </c>
      <c r="K70" s="2740" t="s">
        <v>783</v>
      </c>
      <c r="L70" s="2741"/>
      <c r="M70" s="2101">
        <v>57</v>
      </c>
      <c r="N70" s="2097">
        <v>65</v>
      </c>
      <c r="O70" s="2097">
        <v>150</v>
      </c>
      <c r="P70" s="2097">
        <v>330</v>
      </c>
      <c r="Q70" s="2097">
        <v>94</v>
      </c>
      <c r="R70" s="2097">
        <v>186</v>
      </c>
      <c r="S70" s="2102">
        <v>59</v>
      </c>
      <c r="U70" s="2740" t="s">
        <v>783</v>
      </c>
      <c r="V70" s="2741"/>
      <c r="W70" s="2101">
        <v>57</v>
      </c>
      <c r="X70" s="2097">
        <v>65</v>
      </c>
      <c r="Y70" s="2097">
        <v>150</v>
      </c>
      <c r="Z70" s="2097">
        <v>330</v>
      </c>
      <c r="AA70" s="2097">
        <v>94</v>
      </c>
      <c r="AB70" s="2097">
        <v>186</v>
      </c>
      <c r="AC70" s="2102">
        <v>59</v>
      </c>
      <c r="AE70" s="2740" t="s">
        <v>783</v>
      </c>
      <c r="AF70" s="2741"/>
      <c r="AG70" s="2101">
        <v>60</v>
      </c>
      <c r="AH70" s="2097">
        <v>69</v>
      </c>
      <c r="AI70" s="2097">
        <v>156</v>
      </c>
      <c r="AJ70" s="2097">
        <v>338</v>
      </c>
      <c r="AK70" s="2097">
        <v>94</v>
      </c>
      <c r="AL70" s="2097">
        <v>193</v>
      </c>
      <c r="AM70" s="2102">
        <v>61</v>
      </c>
    </row>
    <row r="71" spans="1:39">
      <c r="A71" s="2740" t="s">
        <v>784</v>
      </c>
      <c r="B71" s="2741"/>
      <c r="C71" s="2101">
        <v>146</v>
      </c>
      <c r="D71" s="2097">
        <v>146</v>
      </c>
      <c r="E71" s="2097">
        <v>483</v>
      </c>
      <c r="F71" s="2097">
        <v>468</v>
      </c>
      <c r="G71" s="2097">
        <v>164</v>
      </c>
      <c r="H71" s="2097">
        <v>393</v>
      </c>
      <c r="I71" s="2102">
        <v>138</v>
      </c>
      <c r="K71" s="2740" t="s">
        <v>784</v>
      </c>
      <c r="L71" s="2741"/>
      <c r="M71" s="2101">
        <v>154</v>
      </c>
      <c r="N71" s="2097">
        <v>149</v>
      </c>
      <c r="O71" s="2097">
        <v>481</v>
      </c>
      <c r="P71" s="2097">
        <v>485</v>
      </c>
      <c r="Q71" s="2097">
        <v>167</v>
      </c>
      <c r="R71" s="2097">
        <v>399</v>
      </c>
      <c r="S71" s="2102">
        <v>137</v>
      </c>
      <c r="U71" s="2740" t="s">
        <v>784</v>
      </c>
      <c r="V71" s="2741"/>
      <c r="W71" s="2101">
        <v>154</v>
      </c>
      <c r="X71" s="2097">
        <v>149</v>
      </c>
      <c r="Y71" s="2097">
        <v>481</v>
      </c>
      <c r="Z71" s="2097">
        <v>485</v>
      </c>
      <c r="AA71" s="2097">
        <v>167</v>
      </c>
      <c r="AB71" s="2097">
        <v>399</v>
      </c>
      <c r="AC71" s="2102">
        <v>137</v>
      </c>
      <c r="AE71" s="2740" t="s">
        <v>784</v>
      </c>
      <c r="AF71" s="2741"/>
      <c r="AG71" s="2101">
        <v>154</v>
      </c>
      <c r="AH71" s="2097">
        <v>151</v>
      </c>
      <c r="AI71" s="2097">
        <v>487</v>
      </c>
      <c r="AJ71" s="2097">
        <v>492</v>
      </c>
      <c r="AK71" s="2097">
        <v>174</v>
      </c>
      <c r="AL71" s="2097">
        <v>394</v>
      </c>
      <c r="AM71" s="2102">
        <v>138</v>
      </c>
    </row>
    <row r="72" spans="1:39">
      <c r="A72" s="2740" t="s">
        <v>453</v>
      </c>
      <c r="B72" s="2741"/>
      <c r="C72" s="2101">
        <v>511</v>
      </c>
      <c r="D72" s="2097">
        <v>648</v>
      </c>
      <c r="E72" s="2097">
        <v>1723</v>
      </c>
      <c r="F72" s="2097">
        <v>2556</v>
      </c>
      <c r="G72" s="2097">
        <v>690</v>
      </c>
      <c r="H72" s="2097">
        <v>1743</v>
      </c>
      <c r="I72" s="2102">
        <v>664</v>
      </c>
      <c r="K72" s="2740" t="s">
        <v>453</v>
      </c>
      <c r="L72" s="2741"/>
      <c r="M72" s="2101">
        <v>510</v>
      </c>
      <c r="N72" s="2097">
        <v>654</v>
      </c>
      <c r="O72" s="2097">
        <v>1731</v>
      </c>
      <c r="P72" s="2097">
        <v>2573</v>
      </c>
      <c r="Q72" s="2097">
        <v>700</v>
      </c>
      <c r="R72" s="2097">
        <v>1761</v>
      </c>
      <c r="S72" s="2102">
        <v>668</v>
      </c>
      <c r="U72" s="2740" t="s">
        <v>453</v>
      </c>
      <c r="V72" s="2741"/>
      <c r="W72" s="2101">
        <v>510</v>
      </c>
      <c r="X72" s="2097">
        <v>654</v>
      </c>
      <c r="Y72" s="2097">
        <v>1731</v>
      </c>
      <c r="Z72" s="2097">
        <v>2573</v>
      </c>
      <c r="AA72" s="2097">
        <v>700</v>
      </c>
      <c r="AB72" s="2097">
        <v>1761</v>
      </c>
      <c r="AC72" s="2102">
        <v>668</v>
      </c>
      <c r="AE72" s="2740" t="s">
        <v>453</v>
      </c>
      <c r="AF72" s="2741"/>
      <c r="AG72" s="2101">
        <v>508</v>
      </c>
      <c r="AH72" s="2097">
        <v>661</v>
      </c>
      <c r="AI72" s="2097">
        <v>1748</v>
      </c>
      <c r="AJ72" s="2097">
        <v>2566</v>
      </c>
      <c r="AK72" s="2097">
        <v>707</v>
      </c>
      <c r="AL72" s="2097">
        <v>1781</v>
      </c>
      <c r="AM72" s="2102">
        <v>661</v>
      </c>
    </row>
    <row r="73" spans="1:39">
      <c r="A73" s="2740" t="s">
        <v>862</v>
      </c>
      <c r="B73" s="2741"/>
      <c r="C73" s="2288">
        <v>0</v>
      </c>
      <c r="D73" s="2097">
        <v>0</v>
      </c>
      <c r="E73" s="2289">
        <v>0</v>
      </c>
      <c r="F73" s="2289">
        <v>0</v>
      </c>
      <c r="G73" s="2289">
        <v>0</v>
      </c>
      <c r="H73" s="2289">
        <v>0</v>
      </c>
      <c r="I73" s="2290">
        <v>0</v>
      </c>
      <c r="K73" s="2740" t="s">
        <v>862</v>
      </c>
      <c r="L73" s="2741"/>
      <c r="M73" s="2288">
        <v>0</v>
      </c>
      <c r="N73" s="2097">
        <v>0</v>
      </c>
      <c r="O73" s="2289">
        <v>0</v>
      </c>
      <c r="P73" s="2289">
        <v>0</v>
      </c>
      <c r="Q73" s="2289">
        <v>0</v>
      </c>
      <c r="R73" s="2289">
        <v>0</v>
      </c>
      <c r="S73" s="2290">
        <v>0</v>
      </c>
      <c r="U73" s="2740" t="s">
        <v>862</v>
      </c>
      <c r="V73" s="2741"/>
      <c r="W73" s="2288">
        <v>0</v>
      </c>
      <c r="X73" s="2097">
        <v>0</v>
      </c>
      <c r="Y73" s="2289">
        <v>0</v>
      </c>
      <c r="Z73" s="2289">
        <v>0</v>
      </c>
      <c r="AA73" s="2289">
        <v>0</v>
      </c>
      <c r="AB73" s="2289">
        <v>0</v>
      </c>
      <c r="AC73" s="2290">
        <v>0</v>
      </c>
      <c r="AE73" s="2740" t="s">
        <v>862</v>
      </c>
      <c r="AF73" s="2741"/>
      <c r="AG73" s="2288">
        <v>0</v>
      </c>
      <c r="AH73" s="2097">
        <v>0</v>
      </c>
      <c r="AI73" s="2289">
        <v>0</v>
      </c>
      <c r="AJ73" s="2289">
        <v>0</v>
      </c>
      <c r="AK73" s="2289">
        <v>0</v>
      </c>
      <c r="AL73" s="2289">
        <v>0</v>
      </c>
      <c r="AM73" s="2290">
        <v>0</v>
      </c>
    </row>
    <row r="74" spans="1:39" ht="13.5" thickBot="1">
      <c r="A74" s="2740" t="s">
        <v>454</v>
      </c>
      <c r="B74" s="2741"/>
      <c r="C74" s="2103">
        <v>3</v>
      </c>
      <c r="D74" s="2104">
        <v>6</v>
      </c>
      <c r="E74" s="2104">
        <v>18</v>
      </c>
      <c r="F74" s="2104">
        <v>19</v>
      </c>
      <c r="G74" s="2104">
        <v>2</v>
      </c>
      <c r="H74" s="2104">
        <v>11</v>
      </c>
      <c r="I74" s="2105">
        <v>4</v>
      </c>
      <c r="K74" s="2740" t="s">
        <v>454</v>
      </c>
      <c r="L74" s="2741"/>
      <c r="M74" s="2103">
        <v>1</v>
      </c>
      <c r="N74" s="2104">
        <v>5</v>
      </c>
      <c r="O74" s="2104">
        <v>8</v>
      </c>
      <c r="P74" s="2104">
        <v>15</v>
      </c>
      <c r="Q74" s="2104">
        <v>6</v>
      </c>
      <c r="R74" s="2104">
        <v>9</v>
      </c>
      <c r="S74" s="2105">
        <v>5</v>
      </c>
      <c r="U74" s="2740" t="s">
        <v>454</v>
      </c>
      <c r="V74" s="2741"/>
      <c r="W74" s="2103">
        <v>1</v>
      </c>
      <c r="X74" s="2104">
        <v>5</v>
      </c>
      <c r="Y74" s="2104">
        <v>8</v>
      </c>
      <c r="Z74" s="2104">
        <v>15</v>
      </c>
      <c r="AA74" s="2104">
        <v>6</v>
      </c>
      <c r="AB74" s="2104">
        <v>9</v>
      </c>
      <c r="AC74" s="2105">
        <v>5</v>
      </c>
      <c r="AE74" s="2740" t="s">
        <v>454</v>
      </c>
      <c r="AF74" s="2741"/>
      <c r="AG74" s="2103">
        <v>2</v>
      </c>
      <c r="AH74" s="2104">
        <v>0</v>
      </c>
      <c r="AI74" s="2104">
        <v>3</v>
      </c>
      <c r="AJ74" s="2104">
        <v>5</v>
      </c>
      <c r="AK74" s="2104">
        <v>4</v>
      </c>
      <c r="AL74" s="2104">
        <v>4</v>
      </c>
      <c r="AM74" s="2105">
        <v>3</v>
      </c>
    </row>
    <row r="75" spans="1:39" ht="13.5" thickBot="1">
      <c r="A75" s="2742" t="s">
        <v>105</v>
      </c>
      <c r="B75" s="2743"/>
      <c r="C75" s="2095">
        <f t="shared" ref="C75:I75" si="3">SUM(C54:C74)</f>
        <v>11270</v>
      </c>
      <c r="D75" s="2095">
        <f t="shared" si="3"/>
        <v>14454</v>
      </c>
      <c r="E75" s="2095">
        <f t="shared" si="3"/>
        <v>54541</v>
      </c>
      <c r="F75" s="2095">
        <f t="shared" si="3"/>
        <v>65022</v>
      </c>
      <c r="G75" s="2095">
        <f t="shared" si="3"/>
        <v>14049</v>
      </c>
      <c r="H75" s="2095">
        <f t="shared" si="3"/>
        <v>46857</v>
      </c>
      <c r="I75" s="2096">
        <f t="shared" si="3"/>
        <v>11796</v>
      </c>
      <c r="K75" s="2742" t="s">
        <v>105</v>
      </c>
      <c r="L75" s="2743"/>
      <c r="M75" s="2095">
        <f t="shared" ref="M75" si="4">SUM(M54:M74)</f>
        <v>11304</v>
      </c>
      <c r="N75" s="2095">
        <f t="shared" ref="N75" si="5">SUM(N54:N74)</f>
        <v>14497</v>
      </c>
      <c r="O75" s="2095">
        <f t="shared" ref="O75" si="6">SUM(O54:O74)</f>
        <v>54662</v>
      </c>
      <c r="P75" s="2095">
        <f t="shared" ref="P75" si="7">SUM(P54:P74)</f>
        <v>65402</v>
      </c>
      <c r="Q75" s="2095">
        <f t="shared" ref="Q75" si="8">SUM(Q54:Q74)</f>
        <v>14102</v>
      </c>
      <c r="R75" s="2095">
        <f t="shared" ref="R75" si="9">SUM(R54:R74)</f>
        <v>47222</v>
      </c>
      <c r="S75" s="2096">
        <f t="shared" ref="S75" si="10">SUM(S54:S74)</f>
        <v>11862</v>
      </c>
      <c r="U75" s="2742" t="s">
        <v>105</v>
      </c>
      <c r="V75" s="2743"/>
      <c r="W75" s="2095">
        <f t="shared" ref="W75:AC75" si="11">SUM(W54:W74)</f>
        <v>11304</v>
      </c>
      <c r="X75" s="2095">
        <f t="shared" si="11"/>
        <v>14497</v>
      </c>
      <c r="Y75" s="2095">
        <f t="shared" si="11"/>
        <v>54662</v>
      </c>
      <c r="Z75" s="2095">
        <f t="shared" si="11"/>
        <v>65402</v>
      </c>
      <c r="AA75" s="2095">
        <f t="shared" si="11"/>
        <v>14102</v>
      </c>
      <c r="AB75" s="2095">
        <f t="shared" si="11"/>
        <v>47222</v>
      </c>
      <c r="AC75" s="2096">
        <f t="shared" si="11"/>
        <v>11862</v>
      </c>
      <c r="AE75" s="2742" t="s">
        <v>105</v>
      </c>
      <c r="AF75" s="2743"/>
      <c r="AG75" s="2095">
        <v>11285</v>
      </c>
      <c r="AH75" s="2095">
        <v>14430</v>
      </c>
      <c r="AI75" s="2095">
        <v>54541</v>
      </c>
      <c r="AJ75" s="2095">
        <v>64959</v>
      </c>
      <c r="AK75" s="2095">
        <v>14098</v>
      </c>
      <c r="AL75" s="2095">
        <v>47035</v>
      </c>
      <c r="AM75" s="2096">
        <v>11790</v>
      </c>
    </row>
    <row r="76" spans="1:39">
      <c r="B76" s="391"/>
      <c r="C76" s="391"/>
      <c r="D76" s="391"/>
      <c r="E76" s="391"/>
      <c r="F76" s="391"/>
      <c r="G76" s="391"/>
      <c r="H76" s="391"/>
      <c r="I76" s="391"/>
    </row>
    <row r="77" spans="1:39">
      <c r="A77" s="2937"/>
      <c r="B77" s="391"/>
      <c r="C77" s="391"/>
      <c r="D77" s="391"/>
      <c r="E77" s="391"/>
      <c r="F77" s="391"/>
      <c r="G77" s="391"/>
      <c r="H77" s="391"/>
      <c r="I77" s="391"/>
    </row>
    <row r="78" spans="1:39" ht="13.5" thickBot="1">
      <c r="A78" s="2937"/>
      <c r="B78" s="391"/>
      <c r="C78" s="2948"/>
      <c r="D78" s="2948"/>
      <c r="E78" s="2948"/>
      <c r="F78" s="2948"/>
      <c r="G78" s="2948"/>
      <c r="H78" s="2948"/>
      <c r="I78" s="2948"/>
    </row>
    <row r="79" spans="1:39" ht="19.149999999999999" customHeight="1" thickBot="1">
      <c r="A79" s="2744" t="s">
        <v>931</v>
      </c>
      <c r="B79" s="2745"/>
      <c r="C79" s="1932" t="s">
        <v>769</v>
      </c>
      <c r="D79" s="2147" t="s">
        <v>770</v>
      </c>
      <c r="E79" s="1933" t="s">
        <v>771</v>
      </c>
      <c r="F79" s="2146" t="s">
        <v>812</v>
      </c>
      <c r="G79" s="2147" t="s">
        <v>772</v>
      </c>
      <c r="H79" s="1933" t="s">
        <v>773</v>
      </c>
      <c r="I79" s="1934" t="s">
        <v>777</v>
      </c>
      <c r="K79" s="3180" t="s">
        <v>933</v>
      </c>
      <c r="L79" s="2745"/>
      <c r="M79" s="1932" t="s">
        <v>769</v>
      </c>
      <c r="N79" s="2147" t="s">
        <v>770</v>
      </c>
      <c r="O79" s="1933" t="s">
        <v>771</v>
      </c>
      <c r="P79" s="2146" t="s">
        <v>812</v>
      </c>
      <c r="Q79" s="2147" t="s">
        <v>772</v>
      </c>
      <c r="R79" s="1933" t="s">
        <v>773</v>
      </c>
      <c r="S79" s="1934" t="s">
        <v>777</v>
      </c>
      <c r="U79" s="3180" t="s">
        <v>939</v>
      </c>
      <c r="V79" s="2745"/>
      <c r="W79" s="1932" t="s">
        <v>769</v>
      </c>
      <c r="X79" s="2147" t="s">
        <v>770</v>
      </c>
      <c r="Y79" s="1933" t="s">
        <v>771</v>
      </c>
      <c r="Z79" s="2146" t="s">
        <v>812</v>
      </c>
      <c r="AA79" s="2147" t="s">
        <v>772</v>
      </c>
      <c r="AB79" s="1933" t="s">
        <v>773</v>
      </c>
      <c r="AC79" s="1934" t="s">
        <v>777</v>
      </c>
      <c r="AE79" s="2744" t="s">
        <v>944</v>
      </c>
      <c r="AF79" s="2745"/>
      <c r="AG79" s="1932" t="s">
        <v>769</v>
      </c>
      <c r="AH79" s="2147" t="s">
        <v>770</v>
      </c>
      <c r="AI79" s="1933" t="s">
        <v>771</v>
      </c>
      <c r="AJ79" s="2146" t="s">
        <v>812</v>
      </c>
      <c r="AK79" s="2147" t="s">
        <v>772</v>
      </c>
      <c r="AL79" s="1933" t="s">
        <v>773</v>
      </c>
      <c r="AM79" s="1934" t="s">
        <v>777</v>
      </c>
    </row>
    <row r="80" spans="1:39">
      <c r="A80" s="2746" t="s">
        <v>437</v>
      </c>
      <c r="B80" s="2747"/>
      <c r="C80" s="2098">
        <v>1484</v>
      </c>
      <c r="D80" s="2099">
        <v>1891</v>
      </c>
      <c r="E80" s="2099">
        <v>16784</v>
      </c>
      <c r="F80" s="2099">
        <v>20550</v>
      </c>
      <c r="G80" s="2099">
        <v>2446</v>
      </c>
      <c r="H80" s="2099">
        <v>11651</v>
      </c>
      <c r="I80" s="2100">
        <v>657</v>
      </c>
      <c r="K80" s="2746" t="s">
        <v>437</v>
      </c>
      <c r="L80" s="2747"/>
      <c r="M80" s="2098">
        <v>1487</v>
      </c>
      <c r="N80" s="2099">
        <v>1918</v>
      </c>
      <c r="O80" s="2099">
        <v>16788</v>
      </c>
      <c r="P80" s="2099">
        <v>20591</v>
      </c>
      <c r="Q80" s="2099">
        <v>2450</v>
      </c>
      <c r="R80" s="2099">
        <v>11749</v>
      </c>
      <c r="S80" s="2100">
        <v>657</v>
      </c>
      <c r="U80" s="2746" t="s">
        <v>437</v>
      </c>
      <c r="V80" s="2747"/>
      <c r="W80" s="2098">
        <v>1462</v>
      </c>
      <c r="X80" s="2099">
        <v>1916</v>
      </c>
      <c r="Y80" s="2099">
        <v>16797</v>
      </c>
      <c r="Z80" s="2099">
        <v>20580</v>
      </c>
      <c r="AA80" s="2099">
        <v>2447</v>
      </c>
      <c r="AB80" s="2099">
        <v>11851</v>
      </c>
      <c r="AC80" s="2100">
        <v>657</v>
      </c>
      <c r="AE80" s="2746" t="s">
        <v>437</v>
      </c>
      <c r="AF80" s="2747"/>
      <c r="AG80" s="2098">
        <v>1464</v>
      </c>
      <c r="AH80" s="2099">
        <v>1908</v>
      </c>
      <c r="AI80" s="2099">
        <v>16746</v>
      </c>
      <c r="AJ80" s="2099">
        <v>20471</v>
      </c>
      <c r="AK80" s="2099">
        <v>2445</v>
      </c>
      <c r="AL80" s="2099">
        <v>11832</v>
      </c>
      <c r="AM80" s="2100">
        <v>657</v>
      </c>
    </row>
    <row r="81" spans="1:39">
      <c r="A81" s="2740" t="s">
        <v>438</v>
      </c>
      <c r="B81" s="2741"/>
      <c r="C81" s="2101">
        <v>13</v>
      </c>
      <c r="D81" s="2097">
        <v>21</v>
      </c>
      <c r="E81" s="2097">
        <v>28</v>
      </c>
      <c r="F81" s="2097">
        <v>56</v>
      </c>
      <c r="G81" s="2097">
        <v>27</v>
      </c>
      <c r="H81" s="2097">
        <v>79</v>
      </c>
      <c r="I81" s="2102">
        <v>29</v>
      </c>
      <c r="K81" s="2740" t="s">
        <v>438</v>
      </c>
      <c r="L81" s="2741"/>
      <c r="M81" s="2101">
        <v>12</v>
      </c>
      <c r="N81" s="2097">
        <v>21</v>
      </c>
      <c r="O81" s="2097">
        <v>28</v>
      </c>
      <c r="P81" s="2097">
        <v>54</v>
      </c>
      <c r="Q81" s="2097">
        <v>26</v>
      </c>
      <c r="R81" s="2097">
        <v>78</v>
      </c>
      <c r="S81" s="2102">
        <v>29</v>
      </c>
      <c r="U81" s="2740" t="s">
        <v>438</v>
      </c>
      <c r="V81" s="2741"/>
      <c r="W81" s="2101">
        <v>12</v>
      </c>
      <c r="X81" s="2097">
        <v>22</v>
      </c>
      <c r="Y81" s="2097">
        <v>29</v>
      </c>
      <c r="Z81" s="2097">
        <v>53</v>
      </c>
      <c r="AA81" s="2097">
        <v>26</v>
      </c>
      <c r="AB81" s="2097">
        <v>79</v>
      </c>
      <c r="AC81" s="2102">
        <v>29</v>
      </c>
      <c r="AE81" s="2740" t="s">
        <v>438</v>
      </c>
      <c r="AF81" s="2741"/>
      <c r="AG81" s="2101">
        <v>12</v>
      </c>
      <c r="AH81" s="2097">
        <v>22</v>
      </c>
      <c r="AI81" s="2097">
        <v>27</v>
      </c>
      <c r="AJ81" s="2097">
        <v>52</v>
      </c>
      <c r="AK81" s="2097">
        <v>26</v>
      </c>
      <c r="AL81" s="2097">
        <v>79</v>
      </c>
      <c r="AM81" s="2102">
        <v>28</v>
      </c>
    </row>
    <row r="82" spans="1:39">
      <c r="A82" s="2740" t="s">
        <v>439</v>
      </c>
      <c r="B82" s="2741"/>
      <c r="C82" s="2101">
        <v>809</v>
      </c>
      <c r="D82" s="2097">
        <v>1784</v>
      </c>
      <c r="E82" s="2097">
        <v>3835</v>
      </c>
      <c r="F82" s="2097">
        <v>5618</v>
      </c>
      <c r="G82" s="2097">
        <v>1278</v>
      </c>
      <c r="H82" s="2097">
        <v>3739</v>
      </c>
      <c r="I82" s="2102">
        <v>1387</v>
      </c>
      <c r="K82" s="2740" t="s">
        <v>439</v>
      </c>
      <c r="L82" s="2741"/>
      <c r="M82" s="2101">
        <v>799</v>
      </c>
      <c r="N82" s="2097">
        <v>1779</v>
      </c>
      <c r="O82" s="2097">
        <v>3878</v>
      </c>
      <c r="P82" s="2097">
        <v>5615</v>
      </c>
      <c r="Q82" s="2097">
        <v>1272</v>
      </c>
      <c r="R82" s="2097">
        <v>3758</v>
      </c>
      <c r="S82" s="2102">
        <v>1388</v>
      </c>
      <c r="U82" s="2740" t="s">
        <v>439</v>
      </c>
      <c r="V82" s="2741"/>
      <c r="W82" s="2101">
        <v>807</v>
      </c>
      <c r="X82" s="2097">
        <v>1770</v>
      </c>
      <c r="Y82" s="2097">
        <v>3879</v>
      </c>
      <c r="Z82" s="2097">
        <v>5606</v>
      </c>
      <c r="AA82" s="2097">
        <v>1273</v>
      </c>
      <c r="AB82" s="2097">
        <v>3763</v>
      </c>
      <c r="AC82" s="2102">
        <v>1383</v>
      </c>
      <c r="AE82" s="2740" t="s">
        <v>439</v>
      </c>
      <c r="AF82" s="2741"/>
      <c r="AG82" s="2101">
        <v>803</v>
      </c>
      <c r="AH82" s="2097">
        <v>1756</v>
      </c>
      <c r="AI82" s="2097">
        <v>3870</v>
      </c>
      <c r="AJ82" s="2097">
        <v>5573</v>
      </c>
      <c r="AK82" s="2097">
        <v>1259</v>
      </c>
      <c r="AL82" s="2097">
        <v>3750</v>
      </c>
      <c r="AM82" s="2102">
        <v>1383</v>
      </c>
    </row>
    <row r="83" spans="1:39">
      <c r="A83" s="2740" t="s">
        <v>440</v>
      </c>
      <c r="B83" s="2741"/>
      <c r="C83" s="2101">
        <v>61</v>
      </c>
      <c r="D83" s="2097">
        <v>44</v>
      </c>
      <c r="E83" s="2097">
        <v>942</v>
      </c>
      <c r="F83" s="2097">
        <v>337</v>
      </c>
      <c r="G83" s="2097">
        <v>67</v>
      </c>
      <c r="H83" s="2097">
        <v>171</v>
      </c>
      <c r="I83" s="2102">
        <v>58</v>
      </c>
      <c r="K83" s="2740" t="s">
        <v>440</v>
      </c>
      <c r="L83" s="2741"/>
      <c r="M83" s="2101">
        <v>66</v>
      </c>
      <c r="N83" s="2097">
        <v>45</v>
      </c>
      <c r="O83" s="2097">
        <v>974</v>
      </c>
      <c r="P83" s="2097">
        <v>340</v>
      </c>
      <c r="Q83" s="2097">
        <v>68</v>
      </c>
      <c r="R83" s="2097">
        <v>188</v>
      </c>
      <c r="S83" s="2102">
        <v>60</v>
      </c>
      <c r="U83" s="2740" t="s">
        <v>440</v>
      </c>
      <c r="V83" s="2741"/>
      <c r="W83" s="2101">
        <v>69</v>
      </c>
      <c r="X83" s="2097">
        <v>44</v>
      </c>
      <c r="Y83" s="2097">
        <v>993</v>
      </c>
      <c r="Z83" s="2097">
        <v>342</v>
      </c>
      <c r="AA83" s="2097">
        <v>68</v>
      </c>
      <c r="AB83" s="2097">
        <v>199</v>
      </c>
      <c r="AC83" s="2102">
        <v>60</v>
      </c>
      <c r="AE83" s="2740" t="s">
        <v>440</v>
      </c>
      <c r="AF83" s="2741"/>
      <c r="AG83" s="2101">
        <v>67</v>
      </c>
      <c r="AH83" s="2097">
        <v>43</v>
      </c>
      <c r="AI83" s="2097">
        <v>1068</v>
      </c>
      <c r="AJ83" s="2097">
        <v>344</v>
      </c>
      <c r="AK83" s="2097">
        <v>68</v>
      </c>
      <c r="AL83" s="2097">
        <v>213</v>
      </c>
      <c r="AM83" s="2102">
        <v>59</v>
      </c>
    </row>
    <row r="84" spans="1:39">
      <c r="A84" s="2740" t="s">
        <v>441</v>
      </c>
      <c r="B84" s="2741"/>
      <c r="C84" s="2101">
        <v>22</v>
      </c>
      <c r="D84" s="2097">
        <v>32</v>
      </c>
      <c r="E84" s="2097">
        <v>74</v>
      </c>
      <c r="F84" s="2097">
        <v>115</v>
      </c>
      <c r="G84" s="2097">
        <v>26</v>
      </c>
      <c r="H84" s="2097">
        <v>88</v>
      </c>
      <c r="I84" s="2102">
        <v>35</v>
      </c>
      <c r="K84" s="2740" t="s">
        <v>441</v>
      </c>
      <c r="L84" s="2741"/>
      <c r="M84" s="2101">
        <v>22</v>
      </c>
      <c r="N84" s="2097">
        <v>32</v>
      </c>
      <c r="O84" s="2097">
        <v>74</v>
      </c>
      <c r="P84" s="2097">
        <v>116</v>
      </c>
      <c r="Q84" s="2097">
        <v>26</v>
      </c>
      <c r="R84" s="2097">
        <v>86</v>
      </c>
      <c r="S84" s="2102">
        <v>35</v>
      </c>
      <c r="U84" s="2740" t="s">
        <v>441</v>
      </c>
      <c r="V84" s="2741"/>
      <c r="W84" s="2101">
        <v>23</v>
      </c>
      <c r="X84" s="2097">
        <v>34</v>
      </c>
      <c r="Y84" s="2097">
        <v>72</v>
      </c>
      <c r="Z84" s="2097">
        <v>115</v>
      </c>
      <c r="AA84" s="2097">
        <v>26</v>
      </c>
      <c r="AB84" s="2097">
        <v>89</v>
      </c>
      <c r="AC84" s="2102">
        <v>35</v>
      </c>
      <c r="AE84" s="2740" t="s">
        <v>441</v>
      </c>
      <c r="AF84" s="2741"/>
      <c r="AG84" s="2101">
        <v>23</v>
      </c>
      <c r="AH84" s="2097">
        <v>32</v>
      </c>
      <c r="AI84" s="2097">
        <v>73</v>
      </c>
      <c r="AJ84" s="2097">
        <v>115</v>
      </c>
      <c r="AK84" s="2097">
        <v>25</v>
      </c>
      <c r="AL84" s="2097">
        <v>86</v>
      </c>
      <c r="AM84" s="2102">
        <v>35</v>
      </c>
    </row>
    <row r="85" spans="1:39">
      <c r="A85" s="2740" t="s">
        <v>442</v>
      </c>
      <c r="B85" s="2741"/>
      <c r="C85" s="2101">
        <v>2513</v>
      </c>
      <c r="D85" s="2097">
        <v>2519</v>
      </c>
      <c r="E85" s="2097">
        <v>6427</v>
      </c>
      <c r="F85" s="2097">
        <v>9481</v>
      </c>
      <c r="G85" s="2097">
        <v>2374</v>
      </c>
      <c r="H85" s="2097">
        <v>7306</v>
      </c>
      <c r="I85" s="2102">
        <v>2202</v>
      </c>
      <c r="K85" s="2740" t="s">
        <v>442</v>
      </c>
      <c r="L85" s="2741"/>
      <c r="M85" s="2101">
        <v>2514</v>
      </c>
      <c r="N85" s="2097">
        <v>2522</v>
      </c>
      <c r="O85" s="2097">
        <v>6452</v>
      </c>
      <c r="P85" s="2097">
        <v>9499</v>
      </c>
      <c r="Q85" s="2097">
        <v>2375</v>
      </c>
      <c r="R85" s="2097">
        <v>7340</v>
      </c>
      <c r="S85" s="2102">
        <v>2199</v>
      </c>
      <c r="U85" s="2740" t="s">
        <v>442</v>
      </c>
      <c r="V85" s="2741"/>
      <c r="W85" s="2101">
        <v>2512</v>
      </c>
      <c r="X85" s="2097">
        <v>2507</v>
      </c>
      <c r="Y85" s="2097">
        <v>6474</v>
      </c>
      <c r="Z85" s="2097">
        <v>9482</v>
      </c>
      <c r="AA85" s="2097">
        <v>2375</v>
      </c>
      <c r="AB85" s="2097">
        <v>7307</v>
      </c>
      <c r="AC85" s="2102">
        <v>2203</v>
      </c>
      <c r="AE85" s="2740" t="s">
        <v>442</v>
      </c>
      <c r="AF85" s="2741"/>
      <c r="AG85" s="2101">
        <v>2466</v>
      </c>
      <c r="AH85" s="2097">
        <v>2470</v>
      </c>
      <c r="AI85" s="2097">
        <v>6436</v>
      </c>
      <c r="AJ85" s="2097">
        <v>9374</v>
      </c>
      <c r="AK85" s="2097">
        <v>2353</v>
      </c>
      <c r="AL85" s="2097">
        <v>7219</v>
      </c>
      <c r="AM85" s="2102">
        <v>2186</v>
      </c>
    </row>
    <row r="86" spans="1:39">
      <c r="A86" s="2740" t="s">
        <v>443</v>
      </c>
      <c r="B86" s="2741"/>
      <c r="C86" s="2101">
        <v>2181</v>
      </c>
      <c r="D86" s="2097">
        <v>3409</v>
      </c>
      <c r="E86" s="2097">
        <v>8186</v>
      </c>
      <c r="F86" s="2097">
        <v>12203</v>
      </c>
      <c r="G86" s="2097">
        <v>2988</v>
      </c>
      <c r="H86" s="2097">
        <v>8453</v>
      </c>
      <c r="I86" s="2102">
        <v>3076</v>
      </c>
      <c r="K86" s="2740" t="s">
        <v>443</v>
      </c>
      <c r="L86" s="2741"/>
      <c r="M86" s="2101">
        <v>2188</v>
      </c>
      <c r="N86" s="2097">
        <v>3413</v>
      </c>
      <c r="O86" s="2097">
        <v>8174</v>
      </c>
      <c r="P86" s="2097">
        <v>12201</v>
      </c>
      <c r="Q86" s="2097">
        <v>3013</v>
      </c>
      <c r="R86" s="2097">
        <v>8474</v>
      </c>
      <c r="S86" s="2102">
        <v>3098</v>
      </c>
      <c r="U86" s="2740" t="s">
        <v>443</v>
      </c>
      <c r="V86" s="2741"/>
      <c r="W86" s="2101">
        <v>2128</v>
      </c>
      <c r="X86" s="2097">
        <v>3412</v>
      </c>
      <c r="Y86" s="2097">
        <v>8183</v>
      </c>
      <c r="Z86" s="2097">
        <v>12181</v>
      </c>
      <c r="AA86" s="2097">
        <v>3018</v>
      </c>
      <c r="AB86" s="2097">
        <v>8415</v>
      </c>
      <c r="AC86" s="2102">
        <v>3096</v>
      </c>
      <c r="AE86" s="2740" t="s">
        <v>443</v>
      </c>
      <c r="AF86" s="2741"/>
      <c r="AG86" s="2101">
        <v>2104</v>
      </c>
      <c r="AH86" s="2097">
        <v>3380</v>
      </c>
      <c r="AI86" s="2097">
        <v>8149</v>
      </c>
      <c r="AJ86" s="2097">
        <v>12154</v>
      </c>
      <c r="AK86" s="2097">
        <v>3021</v>
      </c>
      <c r="AL86" s="2097">
        <v>8431</v>
      </c>
      <c r="AM86" s="2102">
        <v>3070</v>
      </c>
    </row>
    <row r="87" spans="1:39">
      <c r="A87" s="2740" t="s">
        <v>778</v>
      </c>
      <c r="B87" s="2741"/>
      <c r="C87" s="2101">
        <v>242</v>
      </c>
      <c r="D87" s="2097">
        <v>363</v>
      </c>
      <c r="E87" s="2097">
        <v>1435</v>
      </c>
      <c r="F87" s="2097">
        <v>1274</v>
      </c>
      <c r="G87" s="2097">
        <v>467</v>
      </c>
      <c r="H87" s="2097">
        <v>1203</v>
      </c>
      <c r="I87" s="2102">
        <v>279</v>
      </c>
      <c r="K87" s="2740" t="s">
        <v>778</v>
      </c>
      <c r="L87" s="2741"/>
      <c r="M87" s="2101">
        <v>241</v>
      </c>
      <c r="N87" s="2097">
        <v>365</v>
      </c>
      <c r="O87" s="2097">
        <v>1427</v>
      </c>
      <c r="P87" s="2097">
        <v>1276</v>
      </c>
      <c r="Q87" s="2097">
        <v>466</v>
      </c>
      <c r="R87" s="2097">
        <v>1212</v>
      </c>
      <c r="S87" s="2102">
        <v>279</v>
      </c>
      <c r="U87" s="2740" t="s">
        <v>778</v>
      </c>
      <c r="V87" s="2741"/>
      <c r="W87" s="2101">
        <v>238</v>
      </c>
      <c r="X87" s="2097">
        <v>360</v>
      </c>
      <c r="Y87" s="2097">
        <v>1420</v>
      </c>
      <c r="Z87" s="2097">
        <v>1273</v>
      </c>
      <c r="AA87" s="2097">
        <v>466</v>
      </c>
      <c r="AB87" s="2097">
        <v>1206</v>
      </c>
      <c r="AC87" s="2102">
        <v>280</v>
      </c>
      <c r="AE87" s="2740" t="s">
        <v>778</v>
      </c>
      <c r="AF87" s="2741"/>
      <c r="AG87" s="2101">
        <v>230</v>
      </c>
      <c r="AH87" s="2097">
        <v>356</v>
      </c>
      <c r="AI87" s="2097">
        <v>1413</v>
      </c>
      <c r="AJ87" s="2097">
        <v>1271</v>
      </c>
      <c r="AK87" s="2097">
        <v>460</v>
      </c>
      <c r="AL87" s="2097">
        <v>1198</v>
      </c>
      <c r="AM87" s="2102">
        <v>278</v>
      </c>
    </row>
    <row r="88" spans="1:39">
      <c r="A88" s="2740" t="s">
        <v>779</v>
      </c>
      <c r="B88" s="2741"/>
      <c r="C88" s="2101">
        <v>1697</v>
      </c>
      <c r="D88" s="2097">
        <v>1790</v>
      </c>
      <c r="E88" s="2097">
        <v>7054</v>
      </c>
      <c r="F88" s="2097">
        <v>3366</v>
      </c>
      <c r="G88" s="2097">
        <v>1653</v>
      </c>
      <c r="H88" s="2097">
        <v>4529</v>
      </c>
      <c r="I88" s="2102">
        <v>1450</v>
      </c>
      <c r="K88" s="2740" t="s">
        <v>779</v>
      </c>
      <c r="L88" s="2741"/>
      <c r="M88" s="2101">
        <v>1703</v>
      </c>
      <c r="N88" s="2097">
        <v>1794</v>
      </c>
      <c r="O88" s="2097">
        <v>7087</v>
      </c>
      <c r="P88" s="2097">
        <v>3400</v>
      </c>
      <c r="Q88" s="2097">
        <v>1665</v>
      </c>
      <c r="R88" s="2097">
        <v>4538</v>
      </c>
      <c r="S88" s="2102">
        <v>1479</v>
      </c>
      <c r="U88" s="2740" t="s">
        <v>779</v>
      </c>
      <c r="V88" s="2741"/>
      <c r="W88" s="2101">
        <v>1702</v>
      </c>
      <c r="X88" s="2097">
        <v>1796</v>
      </c>
      <c r="Y88" s="2097">
        <v>7110</v>
      </c>
      <c r="Z88" s="2097">
        <v>3427</v>
      </c>
      <c r="AA88" s="2097">
        <v>1664</v>
      </c>
      <c r="AB88" s="2097">
        <v>4580</v>
      </c>
      <c r="AC88" s="2102">
        <v>1479</v>
      </c>
      <c r="AE88" s="2740" t="s">
        <v>779</v>
      </c>
      <c r="AF88" s="2741"/>
      <c r="AG88" s="2101">
        <v>1684</v>
      </c>
      <c r="AH88" s="2097">
        <v>1777</v>
      </c>
      <c r="AI88" s="2097">
        <v>7087</v>
      </c>
      <c r="AJ88" s="2097">
        <v>3426</v>
      </c>
      <c r="AK88" s="2097">
        <v>1653</v>
      </c>
      <c r="AL88" s="2097">
        <v>4613</v>
      </c>
      <c r="AM88" s="2102">
        <v>1467</v>
      </c>
    </row>
    <row r="89" spans="1:39">
      <c r="A89" s="2740" t="s">
        <v>446</v>
      </c>
      <c r="B89" s="2741"/>
      <c r="C89" s="2101">
        <v>239</v>
      </c>
      <c r="D89" s="2097">
        <v>228</v>
      </c>
      <c r="E89" s="2097">
        <v>972</v>
      </c>
      <c r="F89" s="2097">
        <v>737</v>
      </c>
      <c r="G89" s="2097">
        <v>180</v>
      </c>
      <c r="H89" s="2097">
        <v>1031</v>
      </c>
      <c r="I89" s="2102">
        <v>199</v>
      </c>
      <c r="K89" s="2740" t="s">
        <v>446</v>
      </c>
      <c r="L89" s="2741"/>
      <c r="M89" s="2101">
        <v>241</v>
      </c>
      <c r="N89" s="2097">
        <v>223</v>
      </c>
      <c r="O89" s="2097">
        <v>973</v>
      </c>
      <c r="P89" s="2097">
        <v>739</v>
      </c>
      <c r="Q89" s="2097">
        <v>180</v>
      </c>
      <c r="R89" s="2097">
        <v>1046</v>
      </c>
      <c r="S89" s="2102">
        <v>202</v>
      </c>
      <c r="U89" s="2740" t="s">
        <v>446</v>
      </c>
      <c r="V89" s="2741"/>
      <c r="W89" s="2101">
        <v>242</v>
      </c>
      <c r="X89" s="2097">
        <v>226</v>
      </c>
      <c r="Y89" s="2097">
        <v>985</v>
      </c>
      <c r="Z89" s="2097">
        <v>747</v>
      </c>
      <c r="AA89" s="2097">
        <v>180</v>
      </c>
      <c r="AB89" s="2097">
        <v>1053</v>
      </c>
      <c r="AC89" s="2102">
        <v>202</v>
      </c>
      <c r="AE89" s="2740" t="s">
        <v>446</v>
      </c>
      <c r="AF89" s="2741"/>
      <c r="AG89" s="2101">
        <v>237</v>
      </c>
      <c r="AH89" s="2097">
        <v>221</v>
      </c>
      <c r="AI89" s="2097">
        <v>1004</v>
      </c>
      <c r="AJ89" s="2097">
        <v>754</v>
      </c>
      <c r="AK89" s="2097">
        <v>182</v>
      </c>
      <c r="AL89" s="2097">
        <v>1055</v>
      </c>
      <c r="AM89" s="2102">
        <v>198</v>
      </c>
    </row>
    <row r="90" spans="1:39">
      <c r="A90" s="2740" t="s">
        <v>447</v>
      </c>
      <c r="B90" s="2741"/>
      <c r="C90" s="2101">
        <v>220</v>
      </c>
      <c r="D90" s="2097">
        <v>306</v>
      </c>
      <c r="E90" s="2097">
        <v>636</v>
      </c>
      <c r="F90" s="2097">
        <v>1160</v>
      </c>
      <c r="G90" s="2097">
        <v>303</v>
      </c>
      <c r="H90" s="2097">
        <v>894</v>
      </c>
      <c r="I90" s="2102">
        <v>275</v>
      </c>
      <c r="K90" s="2740" t="s">
        <v>447</v>
      </c>
      <c r="L90" s="2741"/>
      <c r="M90" s="2101">
        <v>226</v>
      </c>
      <c r="N90" s="2097">
        <v>306</v>
      </c>
      <c r="O90" s="2097">
        <v>639</v>
      </c>
      <c r="P90" s="2097">
        <v>1173</v>
      </c>
      <c r="Q90" s="2097">
        <v>304</v>
      </c>
      <c r="R90" s="2097">
        <v>896</v>
      </c>
      <c r="S90" s="2102">
        <v>280</v>
      </c>
      <c r="U90" s="2740" t="s">
        <v>447</v>
      </c>
      <c r="V90" s="2741"/>
      <c r="W90" s="2101">
        <v>222</v>
      </c>
      <c r="X90" s="2097">
        <v>312</v>
      </c>
      <c r="Y90" s="2097">
        <v>644</v>
      </c>
      <c r="Z90" s="2097">
        <v>1191</v>
      </c>
      <c r="AA90" s="2097">
        <v>306</v>
      </c>
      <c r="AB90" s="2097">
        <v>910</v>
      </c>
      <c r="AC90" s="2102">
        <v>275</v>
      </c>
      <c r="AE90" s="2740" t="s">
        <v>447</v>
      </c>
      <c r="AF90" s="2741"/>
      <c r="AG90" s="2101">
        <v>219</v>
      </c>
      <c r="AH90" s="2097">
        <v>314</v>
      </c>
      <c r="AI90" s="2097">
        <v>649</v>
      </c>
      <c r="AJ90" s="2097">
        <v>1184</v>
      </c>
      <c r="AK90" s="2097">
        <v>313</v>
      </c>
      <c r="AL90" s="2097">
        <v>901</v>
      </c>
      <c r="AM90" s="2102">
        <v>275</v>
      </c>
    </row>
    <row r="91" spans="1:39">
      <c r="A91" s="2740" t="s">
        <v>780</v>
      </c>
      <c r="B91" s="2741"/>
      <c r="C91" s="2101">
        <v>559</v>
      </c>
      <c r="D91" s="2097">
        <v>589</v>
      </c>
      <c r="E91" s="2097">
        <v>2055</v>
      </c>
      <c r="F91" s="2097">
        <v>4002</v>
      </c>
      <c r="G91" s="2097">
        <v>689</v>
      </c>
      <c r="H91" s="2097">
        <v>2134</v>
      </c>
      <c r="I91" s="2102">
        <v>621</v>
      </c>
      <c r="K91" s="2740" t="s">
        <v>780</v>
      </c>
      <c r="L91" s="2741"/>
      <c r="M91" s="2101">
        <v>566</v>
      </c>
      <c r="N91" s="2097">
        <v>593</v>
      </c>
      <c r="O91" s="2097">
        <v>2068</v>
      </c>
      <c r="P91" s="2097">
        <v>4007</v>
      </c>
      <c r="Q91" s="2097">
        <v>687</v>
      </c>
      <c r="R91" s="2097">
        <v>2136</v>
      </c>
      <c r="S91" s="2102">
        <v>620</v>
      </c>
      <c r="U91" s="2740" t="s">
        <v>780</v>
      </c>
      <c r="V91" s="2741"/>
      <c r="W91" s="2101">
        <v>567</v>
      </c>
      <c r="X91" s="2097">
        <v>594</v>
      </c>
      <c r="Y91" s="2097">
        <v>2088</v>
      </c>
      <c r="Z91" s="2097">
        <v>4010</v>
      </c>
      <c r="AA91" s="2097">
        <v>685</v>
      </c>
      <c r="AB91" s="2097">
        <v>2142</v>
      </c>
      <c r="AC91" s="2102">
        <v>632</v>
      </c>
      <c r="AE91" s="2740" t="s">
        <v>780</v>
      </c>
      <c r="AF91" s="2741"/>
      <c r="AG91" s="2101">
        <v>568</v>
      </c>
      <c r="AH91" s="2097">
        <v>595</v>
      </c>
      <c r="AI91" s="2097">
        <v>2095</v>
      </c>
      <c r="AJ91" s="2097">
        <v>3985</v>
      </c>
      <c r="AK91" s="2097">
        <v>690</v>
      </c>
      <c r="AL91" s="2097">
        <v>2142</v>
      </c>
      <c r="AM91" s="2102">
        <v>631</v>
      </c>
    </row>
    <row r="92" spans="1:39">
      <c r="A92" s="2740" t="s">
        <v>449</v>
      </c>
      <c r="B92" s="2741"/>
      <c r="C92" s="2101">
        <v>325</v>
      </c>
      <c r="D92" s="2097">
        <v>405</v>
      </c>
      <c r="E92" s="2097">
        <v>2001</v>
      </c>
      <c r="F92" s="2097">
        <v>1604</v>
      </c>
      <c r="G92" s="2097">
        <v>270</v>
      </c>
      <c r="H92" s="2097">
        <v>1479</v>
      </c>
      <c r="I92" s="2102">
        <v>319</v>
      </c>
      <c r="K92" s="2740" t="s">
        <v>449</v>
      </c>
      <c r="L92" s="2741"/>
      <c r="M92" s="2101">
        <v>328</v>
      </c>
      <c r="N92" s="2097">
        <v>411</v>
      </c>
      <c r="O92" s="2097">
        <v>2017</v>
      </c>
      <c r="P92" s="2097">
        <v>1634</v>
      </c>
      <c r="Q92" s="2097">
        <v>270</v>
      </c>
      <c r="R92" s="2097">
        <v>1496</v>
      </c>
      <c r="S92" s="2102">
        <v>320</v>
      </c>
      <c r="U92" s="2740" t="s">
        <v>449</v>
      </c>
      <c r="V92" s="2741"/>
      <c r="W92" s="2101">
        <v>335</v>
      </c>
      <c r="X92" s="2097">
        <v>416</v>
      </c>
      <c r="Y92" s="2097">
        <v>2039</v>
      </c>
      <c r="Z92" s="2097">
        <v>1646</v>
      </c>
      <c r="AA92" s="2097">
        <v>271</v>
      </c>
      <c r="AB92" s="2097">
        <v>1503</v>
      </c>
      <c r="AC92" s="2102">
        <v>320</v>
      </c>
      <c r="AE92" s="2740" t="s">
        <v>449</v>
      </c>
      <c r="AF92" s="2741"/>
      <c r="AG92" s="2101">
        <v>327</v>
      </c>
      <c r="AH92" s="2097">
        <v>420</v>
      </c>
      <c r="AI92" s="2097">
        <v>2048</v>
      </c>
      <c r="AJ92" s="2097">
        <v>1656</v>
      </c>
      <c r="AK92" s="2097">
        <v>273</v>
      </c>
      <c r="AL92" s="2097">
        <v>1509</v>
      </c>
      <c r="AM92" s="2102">
        <v>319</v>
      </c>
    </row>
    <row r="93" spans="1:39">
      <c r="A93" s="2740" t="s">
        <v>781</v>
      </c>
      <c r="B93" s="2741"/>
      <c r="C93" s="2101">
        <v>395</v>
      </c>
      <c r="D93" s="2097">
        <v>333</v>
      </c>
      <c r="E93" s="2097">
        <v>1213</v>
      </c>
      <c r="F93" s="2097">
        <v>1330</v>
      </c>
      <c r="G93" s="2097">
        <v>299</v>
      </c>
      <c r="H93" s="2097">
        <v>1154</v>
      </c>
      <c r="I93" s="2102">
        <v>347</v>
      </c>
      <c r="K93" s="2740" t="s">
        <v>781</v>
      </c>
      <c r="L93" s="2741"/>
      <c r="M93" s="2101">
        <v>396</v>
      </c>
      <c r="N93" s="2097">
        <v>337</v>
      </c>
      <c r="O93" s="2097">
        <v>1217</v>
      </c>
      <c r="P93" s="2097">
        <v>1373</v>
      </c>
      <c r="Q93" s="2097">
        <v>302</v>
      </c>
      <c r="R93" s="2097">
        <v>1157</v>
      </c>
      <c r="S93" s="2102">
        <v>355</v>
      </c>
      <c r="U93" s="2740" t="s">
        <v>781</v>
      </c>
      <c r="V93" s="2741"/>
      <c r="W93" s="2101">
        <v>393</v>
      </c>
      <c r="X93" s="2097">
        <v>337</v>
      </c>
      <c r="Y93" s="2097">
        <v>1214</v>
      </c>
      <c r="Z93" s="2097">
        <v>1375</v>
      </c>
      <c r="AA93" s="2097">
        <v>307</v>
      </c>
      <c r="AB93" s="2097">
        <v>1160</v>
      </c>
      <c r="AC93" s="2102">
        <v>361</v>
      </c>
      <c r="AE93" s="2740" t="s">
        <v>781</v>
      </c>
      <c r="AF93" s="2741"/>
      <c r="AG93" s="2101">
        <v>390</v>
      </c>
      <c r="AH93" s="2097">
        <v>340</v>
      </c>
      <c r="AI93" s="2097">
        <v>1216</v>
      </c>
      <c r="AJ93" s="2097">
        <v>1377</v>
      </c>
      <c r="AK93" s="2097">
        <v>306</v>
      </c>
      <c r="AL93" s="2097">
        <v>1180</v>
      </c>
      <c r="AM93" s="2102">
        <v>365</v>
      </c>
    </row>
    <row r="94" spans="1:39">
      <c r="A94" s="2740" t="s">
        <v>782</v>
      </c>
      <c r="B94" s="2741"/>
      <c r="C94" s="2101">
        <v>0</v>
      </c>
      <c r="D94" s="2097">
        <v>0</v>
      </c>
      <c r="E94" s="2097">
        <v>0</v>
      </c>
      <c r="F94" s="2097">
        <v>0</v>
      </c>
      <c r="G94" s="2097">
        <v>1</v>
      </c>
      <c r="H94" s="2097">
        <v>0</v>
      </c>
      <c r="I94" s="2417"/>
      <c r="K94" s="2740" t="s">
        <v>782</v>
      </c>
      <c r="L94" s="2741"/>
      <c r="M94" s="2101">
        <v>0</v>
      </c>
      <c r="N94" s="2097">
        <v>0</v>
      </c>
      <c r="O94" s="2097">
        <v>0</v>
      </c>
      <c r="P94" s="2097">
        <v>0</v>
      </c>
      <c r="Q94" s="2097">
        <v>1</v>
      </c>
      <c r="R94" s="2097">
        <v>0</v>
      </c>
      <c r="S94" s="2417">
        <v>0</v>
      </c>
      <c r="U94" s="2740" t="s">
        <v>782</v>
      </c>
      <c r="V94" s="2741"/>
      <c r="W94" s="2101">
        <v>1</v>
      </c>
      <c r="X94" s="2097">
        <v>0</v>
      </c>
      <c r="Y94" s="2097">
        <v>0</v>
      </c>
      <c r="Z94" s="2097">
        <v>0</v>
      </c>
      <c r="AA94" s="2097">
        <v>1</v>
      </c>
      <c r="AB94" s="2097">
        <v>0</v>
      </c>
      <c r="AC94" s="2417">
        <v>0</v>
      </c>
      <c r="AE94" s="2740" t="s">
        <v>782</v>
      </c>
      <c r="AF94" s="2741"/>
      <c r="AG94" s="2101">
        <v>1</v>
      </c>
      <c r="AH94" s="2097">
        <v>0</v>
      </c>
      <c r="AI94" s="2097">
        <v>0</v>
      </c>
      <c r="AJ94" s="2097">
        <v>0</v>
      </c>
      <c r="AK94" s="2097">
        <v>1</v>
      </c>
      <c r="AL94" s="2097">
        <v>0</v>
      </c>
      <c r="AM94" s="2417">
        <v>0</v>
      </c>
    </row>
    <row r="95" spans="1:39">
      <c r="A95" s="2740" t="s">
        <v>451</v>
      </c>
      <c r="B95" s="2741"/>
      <c r="C95" s="2101">
        <v>50</v>
      </c>
      <c r="D95" s="2097">
        <v>47</v>
      </c>
      <c r="E95" s="2097">
        <v>202</v>
      </c>
      <c r="F95" s="2097">
        <v>223</v>
      </c>
      <c r="G95" s="2097">
        <v>42</v>
      </c>
      <c r="H95" s="2097">
        <v>372</v>
      </c>
      <c r="I95" s="2102">
        <v>45</v>
      </c>
      <c r="K95" s="2740" t="s">
        <v>451</v>
      </c>
      <c r="L95" s="2741"/>
      <c r="M95" s="2101">
        <v>49</v>
      </c>
      <c r="N95" s="2097">
        <v>49</v>
      </c>
      <c r="O95" s="2097">
        <v>202</v>
      </c>
      <c r="P95" s="2097">
        <v>225</v>
      </c>
      <c r="Q95" s="2097">
        <v>42</v>
      </c>
      <c r="R95" s="2097">
        <v>371</v>
      </c>
      <c r="S95" s="2102">
        <v>46</v>
      </c>
      <c r="U95" s="2740" t="s">
        <v>451</v>
      </c>
      <c r="V95" s="2741"/>
      <c r="W95" s="2101">
        <v>48</v>
      </c>
      <c r="X95" s="2097">
        <v>52</v>
      </c>
      <c r="Y95" s="2097">
        <v>205</v>
      </c>
      <c r="Z95" s="2097">
        <v>229</v>
      </c>
      <c r="AA95" s="2097">
        <v>45</v>
      </c>
      <c r="AB95" s="2097">
        <v>373</v>
      </c>
      <c r="AC95" s="2102">
        <v>45</v>
      </c>
      <c r="AE95" s="2740" t="s">
        <v>451</v>
      </c>
      <c r="AF95" s="2741"/>
      <c r="AG95" s="2101">
        <v>49</v>
      </c>
      <c r="AH95" s="2097">
        <v>50</v>
      </c>
      <c r="AI95" s="2097">
        <v>200</v>
      </c>
      <c r="AJ95" s="2097">
        <v>235</v>
      </c>
      <c r="AK95" s="2097">
        <v>47</v>
      </c>
      <c r="AL95" s="2097">
        <v>380</v>
      </c>
      <c r="AM95" s="2102">
        <v>46</v>
      </c>
    </row>
    <row r="96" spans="1:39">
      <c r="A96" s="2740" t="s">
        <v>783</v>
      </c>
      <c r="B96" s="2741"/>
      <c r="C96" s="2101">
        <v>53</v>
      </c>
      <c r="D96" s="2097">
        <v>54</v>
      </c>
      <c r="E96" s="2097">
        <v>141</v>
      </c>
      <c r="F96" s="2097">
        <v>312</v>
      </c>
      <c r="G96" s="2097">
        <v>91</v>
      </c>
      <c r="H96" s="2097">
        <v>173</v>
      </c>
      <c r="I96" s="2102">
        <v>57</v>
      </c>
      <c r="K96" s="2740" t="s">
        <v>783</v>
      </c>
      <c r="L96" s="2741"/>
      <c r="M96" s="2101">
        <v>54</v>
      </c>
      <c r="N96" s="2097">
        <v>58</v>
      </c>
      <c r="O96" s="2097">
        <v>143</v>
      </c>
      <c r="P96" s="2097">
        <v>314</v>
      </c>
      <c r="Q96" s="2097">
        <v>92</v>
      </c>
      <c r="R96" s="2097">
        <v>176</v>
      </c>
      <c r="S96" s="2102">
        <v>56</v>
      </c>
      <c r="U96" s="2740" t="s">
        <v>783</v>
      </c>
      <c r="V96" s="2741"/>
      <c r="W96" s="2101">
        <v>53</v>
      </c>
      <c r="X96" s="2097">
        <v>59</v>
      </c>
      <c r="Y96" s="2097">
        <v>143</v>
      </c>
      <c r="Z96" s="2097">
        <v>324</v>
      </c>
      <c r="AA96" s="2097">
        <v>93</v>
      </c>
      <c r="AB96" s="2097">
        <v>176</v>
      </c>
      <c r="AC96" s="2102">
        <v>56</v>
      </c>
      <c r="AE96" s="2740" t="s">
        <v>783</v>
      </c>
      <c r="AF96" s="2741"/>
      <c r="AG96" s="2101">
        <v>56</v>
      </c>
      <c r="AH96" s="2097">
        <v>61</v>
      </c>
      <c r="AI96" s="2097">
        <v>146</v>
      </c>
      <c r="AJ96" s="2097">
        <v>327</v>
      </c>
      <c r="AK96" s="2097">
        <v>94</v>
      </c>
      <c r="AL96" s="2097">
        <v>176</v>
      </c>
      <c r="AM96" s="2102">
        <v>57</v>
      </c>
    </row>
    <row r="97" spans="1:41">
      <c r="A97" s="2740" t="s">
        <v>784</v>
      </c>
      <c r="B97" s="2741"/>
      <c r="C97" s="2101">
        <v>153</v>
      </c>
      <c r="D97" s="2097">
        <v>147</v>
      </c>
      <c r="E97" s="2097">
        <v>482</v>
      </c>
      <c r="F97" s="2097">
        <v>460</v>
      </c>
      <c r="G97" s="2097">
        <v>164</v>
      </c>
      <c r="H97" s="2097">
        <v>391</v>
      </c>
      <c r="I97" s="2102">
        <v>150</v>
      </c>
      <c r="K97" s="2740" t="s">
        <v>784</v>
      </c>
      <c r="L97" s="2741"/>
      <c r="M97" s="2101">
        <v>149</v>
      </c>
      <c r="N97" s="2097">
        <v>142</v>
      </c>
      <c r="O97" s="2097">
        <v>488</v>
      </c>
      <c r="P97" s="2097">
        <v>464</v>
      </c>
      <c r="Q97" s="2097">
        <v>165</v>
      </c>
      <c r="R97" s="2097">
        <v>398</v>
      </c>
      <c r="S97" s="2102">
        <v>145</v>
      </c>
      <c r="U97" s="2740" t="s">
        <v>784</v>
      </c>
      <c r="V97" s="2741"/>
      <c r="W97" s="2101">
        <v>150</v>
      </c>
      <c r="X97" s="2097">
        <v>145</v>
      </c>
      <c r="Y97" s="2097">
        <v>491</v>
      </c>
      <c r="Z97" s="2097">
        <v>469</v>
      </c>
      <c r="AA97" s="2097">
        <v>161</v>
      </c>
      <c r="AB97" s="2097">
        <v>398</v>
      </c>
      <c r="AC97" s="2102">
        <v>141</v>
      </c>
      <c r="AE97" s="2740" t="s">
        <v>784</v>
      </c>
      <c r="AF97" s="2741"/>
      <c r="AG97" s="2101">
        <v>149</v>
      </c>
      <c r="AH97" s="2097">
        <v>149</v>
      </c>
      <c r="AI97" s="2097">
        <v>484</v>
      </c>
      <c r="AJ97" s="2097">
        <v>462</v>
      </c>
      <c r="AK97" s="2097">
        <v>161</v>
      </c>
      <c r="AL97" s="2097">
        <v>392</v>
      </c>
      <c r="AM97" s="2102">
        <v>142</v>
      </c>
    </row>
    <row r="98" spans="1:41">
      <c r="A98" s="2740" t="s">
        <v>453</v>
      </c>
      <c r="B98" s="2741"/>
      <c r="C98" s="2101">
        <v>497</v>
      </c>
      <c r="D98" s="2097">
        <v>652</v>
      </c>
      <c r="E98" s="2097">
        <v>1726</v>
      </c>
      <c r="F98" s="2097">
        <v>2480</v>
      </c>
      <c r="G98" s="2097">
        <v>696</v>
      </c>
      <c r="H98" s="2097">
        <v>1718</v>
      </c>
      <c r="I98" s="2102">
        <v>665</v>
      </c>
      <c r="K98" s="2740" t="s">
        <v>453</v>
      </c>
      <c r="L98" s="2741"/>
      <c r="M98" s="2101">
        <v>500</v>
      </c>
      <c r="N98" s="2097">
        <v>655</v>
      </c>
      <c r="O98" s="2097">
        <v>1727</v>
      </c>
      <c r="P98" s="2097">
        <v>2514</v>
      </c>
      <c r="Q98" s="2097">
        <v>699</v>
      </c>
      <c r="R98" s="2097">
        <v>1730</v>
      </c>
      <c r="S98" s="2102">
        <v>671</v>
      </c>
      <c r="U98" s="2740" t="s">
        <v>453</v>
      </c>
      <c r="V98" s="2741"/>
      <c r="W98" s="2101">
        <v>509</v>
      </c>
      <c r="X98" s="2097">
        <v>652</v>
      </c>
      <c r="Y98" s="2097">
        <v>1733</v>
      </c>
      <c r="Z98" s="2097">
        <v>2527</v>
      </c>
      <c r="AA98" s="2097">
        <v>700</v>
      </c>
      <c r="AB98" s="2097">
        <v>1740</v>
      </c>
      <c r="AC98" s="2102">
        <v>672</v>
      </c>
      <c r="AE98" s="2740" t="s">
        <v>453</v>
      </c>
      <c r="AF98" s="2741"/>
      <c r="AG98" s="2101">
        <v>508</v>
      </c>
      <c r="AH98" s="2097">
        <v>654</v>
      </c>
      <c r="AI98" s="2097">
        <v>1734</v>
      </c>
      <c r="AJ98" s="2097">
        <v>2552</v>
      </c>
      <c r="AK98" s="2097">
        <v>699</v>
      </c>
      <c r="AL98" s="2097">
        <v>1750</v>
      </c>
      <c r="AM98" s="2102">
        <v>668</v>
      </c>
    </row>
    <row r="99" spans="1:41">
      <c r="A99" s="2740" t="s">
        <v>862</v>
      </c>
      <c r="B99" s="2741"/>
      <c r="C99" s="2288">
        <v>0</v>
      </c>
      <c r="D99" s="2289">
        <v>0</v>
      </c>
      <c r="E99" s="2289">
        <v>0</v>
      </c>
      <c r="F99" s="2289">
        <v>0</v>
      </c>
      <c r="G99" s="2289">
        <v>0</v>
      </c>
      <c r="H99" s="2289">
        <v>0</v>
      </c>
      <c r="I99" s="2290">
        <v>0</v>
      </c>
      <c r="K99" s="2740" t="s">
        <v>862</v>
      </c>
      <c r="L99" s="2741"/>
      <c r="M99" s="2288">
        <v>0</v>
      </c>
      <c r="N99" s="2289">
        <v>0</v>
      </c>
      <c r="O99" s="2289">
        <v>0</v>
      </c>
      <c r="P99" s="2289">
        <v>0</v>
      </c>
      <c r="Q99" s="2289">
        <v>0</v>
      </c>
      <c r="R99" s="2289">
        <v>0</v>
      </c>
      <c r="S99" s="2290">
        <v>0</v>
      </c>
      <c r="U99" s="2740" t="s">
        <v>862</v>
      </c>
      <c r="V99" s="2741"/>
      <c r="W99" s="2288">
        <v>0</v>
      </c>
      <c r="X99" s="2289">
        <v>0</v>
      </c>
      <c r="Y99" s="2289">
        <v>0</v>
      </c>
      <c r="Z99" s="2289">
        <v>0</v>
      </c>
      <c r="AA99" s="2289">
        <v>0</v>
      </c>
      <c r="AB99" s="2289">
        <v>0</v>
      </c>
      <c r="AC99" s="2290">
        <v>0</v>
      </c>
      <c r="AE99" s="2740" t="s">
        <v>862</v>
      </c>
      <c r="AF99" s="2741"/>
      <c r="AG99" s="2288">
        <v>0</v>
      </c>
      <c r="AH99" s="2289">
        <v>0</v>
      </c>
      <c r="AI99" s="2289">
        <v>0</v>
      </c>
      <c r="AJ99" s="2289">
        <v>0</v>
      </c>
      <c r="AK99" s="2289">
        <v>0</v>
      </c>
      <c r="AL99" s="2289">
        <v>0</v>
      </c>
      <c r="AM99" s="2290">
        <v>0</v>
      </c>
    </row>
    <row r="100" spans="1:41" ht="13.5" thickBot="1">
      <c r="A100" s="2740" t="s">
        <v>454</v>
      </c>
      <c r="B100" s="2741"/>
      <c r="C100" s="2103">
        <v>6</v>
      </c>
      <c r="D100" s="2104">
        <v>6</v>
      </c>
      <c r="E100" s="2104">
        <v>25</v>
      </c>
      <c r="F100" s="2104">
        <v>28</v>
      </c>
      <c r="G100" s="2104">
        <v>5</v>
      </c>
      <c r="H100" s="2104">
        <v>30</v>
      </c>
      <c r="I100" s="2105">
        <v>6</v>
      </c>
      <c r="K100" s="2740" t="s">
        <v>454</v>
      </c>
      <c r="L100" s="2741"/>
      <c r="M100" s="2103">
        <v>11</v>
      </c>
      <c r="N100" s="2104">
        <v>0</v>
      </c>
      <c r="O100" s="2104">
        <v>19</v>
      </c>
      <c r="P100" s="2104">
        <v>18</v>
      </c>
      <c r="Q100" s="2104">
        <v>4</v>
      </c>
      <c r="R100" s="2104">
        <v>7</v>
      </c>
      <c r="S100" s="2105">
        <v>5</v>
      </c>
      <c r="U100" s="2740" t="s">
        <v>454</v>
      </c>
      <c r="V100" s="2741"/>
      <c r="W100" s="2103">
        <v>0</v>
      </c>
      <c r="X100" s="2104">
        <v>4</v>
      </c>
      <c r="Y100" s="2104">
        <v>11</v>
      </c>
      <c r="Z100" s="2104">
        <v>14</v>
      </c>
      <c r="AA100" s="2104">
        <v>3</v>
      </c>
      <c r="AB100" s="2104">
        <v>11</v>
      </c>
      <c r="AC100" s="2105">
        <v>1</v>
      </c>
      <c r="AE100" s="2740" t="s">
        <v>454</v>
      </c>
      <c r="AF100" s="2741"/>
      <c r="AG100" s="2103">
        <v>0</v>
      </c>
      <c r="AH100" s="2104">
        <v>1</v>
      </c>
      <c r="AI100" s="2104">
        <v>21</v>
      </c>
      <c r="AJ100" s="2104">
        <v>9</v>
      </c>
      <c r="AK100" s="2104">
        <v>1</v>
      </c>
      <c r="AL100" s="2104">
        <v>5</v>
      </c>
      <c r="AM100" s="2105">
        <v>1</v>
      </c>
    </row>
    <row r="101" spans="1:41" ht="13.5" thickBot="1">
      <c r="A101" s="2742" t="s">
        <v>105</v>
      </c>
      <c r="B101" s="2743"/>
      <c r="C101" s="2095">
        <v>11519</v>
      </c>
      <c r="D101" s="2095">
        <v>14620</v>
      </c>
      <c r="E101" s="2095">
        <v>54218</v>
      </c>
      <c r="F101" s="2095">
        <v>65336</v>
      </c>
      <c r="G101" s="2095">
        <v>14066</v>
      </c>
      <c r="H101" s="2095">
        <v>46595</v>
      </c>
      <c r="I101" s="2096">
        <v>11857</v>
      </c>
      <c r="K101" s="2742" t="s">
        <v>105</v>
      </c>
      <c r="L101" s="2743"/>
      <c r="M101" s="2095">
        <f>SUM(M80:M100)</f>
        <v>11552</v>
      </c>
      <c r="N101" s="2095">
        <f t="shared" ref="N101:S101" si="12">SUM(N80:N100)</f>
        <v>14663</v>
      </c>
      <c r="O101" s="2095">
        <f t="shared" si="12"/>
        <v>54375</v>
      </c>
      <c r="P101" s="2095">
        <f t="shared" si="12"/>
        <v>65553</v>
      </c>
      <c r="Q101" s="2095">
        <f t="shared" si="12"/>
        <v>14107</v>
      </c>
      <c r="R101" s="2095">
        <f t="shared" si="12"/>
        <v>46836</v>
      </c>
      <c r="S101" s="2095">
        <f t="shared" si="12"/>
        <v>11924</v>
      </c>
      <c r="U101" s="2742" t="s">
        <v>105</v>
      </c>
      <c r="V101" s="2743"/>
      <c r="W101" s="2095">
        <f t="shared" ref="W101:AC101" si="13">SUM(W80:W100)</f>
        <v>11473</v>
      </c>
      <c r="X101" s="2095">
        <f t="shared" si="13"/>
        <v>14658</v>
      </c>
      <c r="Y101" s="2095">
        <f t="shared" si="13"/>
        <v>54510</v>
      </c>
      <c r="Z101" s="2095">
        <f t="shared" si="13"/>
        <v>65591</v>
      </c>
      <c r="AA101" s="2095">
        <f t="shared" si="13"/>
        <v>14115</v>
      </c>
      <c r="AB101" s="2095">
        <f t="shared" si="13"/>
        <v>46955</v>
      </c>
      <c r="AC101" s="2095">
        <f t="shared" si="13"/>
        <v>11927</v>
      </c>
      <c r="AE101" s="2742" t="s">
        <v>105</v>
      </c>
      <c r="AF101" s="2743"/>
      <c r="AG101" s="2095">
        <f t="shared" ref="AG101:AM101" si="14">SUM(AG80:AG100)</f>
        <v>11357</v>
      </c>
      <c r="AH101" s="2095">
        <f t="shared" si="14"/>
        <v>14549</v>
      </c>
      <c r="AI101" s="2095">
        <f t="shared" si="14"/>
        <v>54466</v>
      </c>
      <c r="AJ101" s="2095">
        <f t="shared" si="14"/>
        <v>65321</v>
      </c>
      <c r="AK101" s="2095">
        <f t="shared" si="14"/>
        <v>14077</v>
      </c>
      <c r="AL101" s="2095">
        <f t="shared" si="14"/>
        <v>46911</v>
      </c>
      <c r="AM101" s="2095">
        <f t="shared" si="14"/>
        <v>11865</v>
      </c>
      <c r="AO101" s="216"/>
    </row>
    <row r="102" spans="1:41">
      <c r="C102" s="2358"/>
      <c r="D102" s="2358"/>
      <c r="E102" s="2358"/>
      <c r="F102" s="2358"/>
      <c r="G102" s="2358"/>
      <c r="H102" s="2358"/>
      <c r="I102" s="2358"/>
    </row>
    <row r="103" spans="1:41">
      <c r="A103" s="56"/>
      <c r="C103" s="2358"/>
      <c r="D103" s="2358"/>
      <c r="E103" s="2358"/>
      <c r="F103" s="2358"/>
      <c r="G103" s="2358"/>
      <c r="H103" s="2358"/>
      <c r="I103" s="2358"/>
    </row>
    <row r="104" spans="1:41" ht="13.5" thickBot="1"/>
    <row r="105" spans="1:41" ht="30.75" thickBot="1">
      <c r="A105" s="2744" t="s">
        <v>876</v>
      </c>
      <c r="B105" s="2745"/>
      <c r="C105" s="1932" t="s">
        <v>769</v>
      </c>
      <c r="D105" s="2147" t="s">
        <v>770</v>
      </c>
      <c r="E105" s="1933" t="s">
        <v>771</v>
      </c>
      <c r="F105" s="2146" t="s">
        <v>812</v>
      </c>
      <c r="G105" s="2147" t="s">
        <v>772</v>
      </c>
      <c r="H105" s="1933" t="s">
        <v>773</v>
      </c>
      <c r="I105" s="1934" t="s">
        <v>777</v>
      </c>
      <c r="K105" s="3180" t="s">
        <v>877</v>
      </c>
      <c r="L105" s="2745"/>
      <c r="M105" s="1932" t="s">
        <v>769</v>
      </c>
      <c r="N105" s="2147" t="s">
        <v>770</v>
      </c>
      <c r="O105" s="1933" t="s">
        <v>771</v>
      </c>
      <c r="P105" s="2146" t="s">
        <v>812</v>
      </c>
      <c r="Q105" s="2147" t="s">
        <v>772</v>
      </c>
      <c r="R105" s="1933" t="s">
        <v>773</v>
      </c>
      <c r="S105" s="1934" t="s">
        <v>777</v>
      </c>
      <c r="U105" s="3180" t="s">
        <v>885</v>
      </c>
      <c r="V105" s="2745"/>
      <c r="W105" s="1932" t="s">
        <v>769</v>
      </c>
      <c r="X105" s="2147" t="s">
        <v>770</v>
      </c>
      <c r="Y105" s="1933" t="s">
        <v>771</v>
      </c>
      <c r="Z105" s="2146" t="s">
        <v>812</v>
      </c>
      <c r="AA105" s="2147" t="s">
        <v>772</v>
      </c>
      <c r="AB105" s="1933" t="s">
        <v>773</v>
      </c>
      <c r="AC105" s="1934" t="s">
        <v>777</v>
      </c>
      <c r="AE105" s="2744" t="s">
        <v>909</v>
      </c>
      <c r="AF105" s="2745"/>
      <c r="AG105" s="1932" t="s">
        <v>769</v>
      </c>
      <c r="AH105" s="2147" t="s">
        <v>770</v>
      </c>
      <c r="AI105" s="1933" t="s">
        <v>771</v>
      </c>
      <c r="AJ105" s="2146" t="s">
        <v>812</v>
      </c>
      <c r="AK105" s="2147" t="s">
        <v>772</v>
      </c>
      <c r="AL105" s="1933" t="s">
        <v>773</v>
      </c>
      <c r="AM105" s="1934" t="s">
        <v>777</v>
      </c>
    </row>
    <row r="106" spans="1:41">
      <c r="A106" s="2746" t="s">
        <v>437</v>
      </c>
      <c r="B106" s="2747"/>
      <c r="C106" s="2098">
        <v>1495</v>
      </c>
      <c r="D106" s="2099">
        <v>1896</v>
      </c>
      <c r="E106" s="2099">
        <v>16856</v>
      </c>
      <c r="F106" s="2099">
        <v>21073</v>
      </c>
      <c r="G106" s="2099">
        <v>2545</v>
      </c>
      <c r="H106" s="2099">
        <v>11903</v>
      </c>
      <c r="I106" s="2100">
        <v>677</v>
      </c>
      <c r="K106" s="2746" t="s">
        <v>437</v>
      </c>
      <c r="L106" s="2747"/>
      <c r="M106" s="2098">
        <v>1492</v>
      </c>
      <c r="N106" s="2099">
        <v>1924</v>
      </c>
      <c r="O106" s="2099">
        <v>16864</v>
      </c>
      <c r="P106" s="2099">
        <v>20937</v>
      </c>
      <c r="Q106" s="2099">
        <v>2553</v>
      </c>
      <c r="R106" s="2099">
        <v>11896</v>
      </c>
      <c r="S106" s="2100">
        <v>681</v>
      </c>
      <c r="U106" s="2746" t="s">
        <v>437</v>
      </c>
      <c r="V106" s="2747"/>
      <c r="W106" s="2098">
        <v>1496</v>
      </c>
      <c r="X106" s="2099">
        <v>1922</v>
      </c>
      <c r="Y106" s="2099">
        <v>16869</v>
      </c>
      <c r="Z106" s="2099">
        <v>20893</v>
      </c>
      <c r="AA106" s="2099">
        <v>2539</v>
      </c>
      <c r="AB106" s="2099">
        <v>11877</v>
      </c>
      <c r="AC106" s="2100">
        <v>683</v>
      </c>
      <c r="AE106" s="2746" t="s">
        <v>437</v>
      </c>
      <c r="AF106" s="2747"/>
      <c r="AG106" s="2098">
        <v>1489</v>
      </c>
      <c r="AH106" s="2099">
        <v>1913</v>
      </c>
      <c r="AI106" s="2099">
        <v>16832</v>
      </c>
      <c r="AJ106" s="2099">
        <v>20706</v>
      </c>
      <c r="AK106" s="2099">
        <v>2515</v>
      </c>
      <c r="AL106" s="2099">
        <v>11784</v>
      </c>
      <c r="AM106" s="2100">
        <v>680</v>
      </c>
    </row>
    <row r="107" spans="1:41">
      <c r="A107" s="2740" t="s">
        <v>438</v>
      </c>
      <c r="B107" s="2741"/>
      <c r="C107" s="2101">
        <v>14</v>
      </c>
      <c r="D107" s="2097">
        <v>19</v>
      </c>
      <c r="E107" s="2097">
        <v>29</v>
      </c>
      <c r="F107" s="2097">
        <v>60</v>
      </c>
      <c r="G107" s="2097">
        <v>25</v>
      </c>
      <c r="H107" s="2097">
        <v>81</v>
      </c>
      <c r="I107" s="2102">
        <v>33</v>
      </c>
      <c r="K107" s="2740" t="s">
        <v>438</v>
      </c>
      <c r="L107" s="2741"/>
      <c r="M107" s="2101">
        <v>14</v>
      </c>
      <c r="N107" s="2097">
        <v>20</v>
      </c>
      <c r="O107" s="2097">
        <v>29</v>
      </c>
      <c r="P107" s="2097">
        <v>61</v>
      </c>
      <c r="Q107" s="2097">
        <v>26</v>
      </c>
      <c r="R107" s="2097">
        <v>82</v>
      </c>
      <c r="S107" s="2102">
        <v>32</v>
      </c>
      <c r="U107" s="2740" t="s">
        <v>438</v>
      </c>
      <c r="V107" s="2741"/>
      <c r="W107" s="2101">
        <v>13</v>
      </c>
      <c r="X107" s="2097">
        <v>21</v>
      </c>
      <c r="Y107" s="2097">
        <v>29</v>
      </c>
      <c r="Z107" s="2097">
        <v>59</v>
      </c>
      <c r="AA107" s="2097">
        <v>27</v>
      </c>
      <c r="AB107" s="2097">
        <v>83</v>
      </c>
      <c r="AC107" s="2102">
        <v>32</v>
      </c>
      <c r="AE107" s="2740" t="s">
        <v>438</v>
      </c>
      <c r="AF107" s="2741"/>
      <c r="AG107" s="2101">
        <v>13</v>
      </c>
      <c r="AH107" s="2097">
        <v>21</v>
      </c>
      <c r="AI107" s="2097">
        <v>29</v>
      </c>
      <c r="AJ107" s="2097">
        <v>58</v>
      </c>
      <c r="AK107" s="2097">
        <v>27</v>
      </c>
      <c r="AL107" s="2097">
        <v>81</v>
      </c>
      <c r="AM107" s="2102">
        <v>32</v>
      </c>
    </row>
    <row r="108" spans="1:41">
      <c r="A108" s="2740" t="s">
        <v>439</v>
      </c>
      <c r="B108" s="2741"/>
      <c r="C108" s="2101">
        <v>842</v>
      </c>
      <c r="D108" s="2097">
        <v>1816</v>
      </c>
      <c r="E108" s="2097">
        <v>3852</v>
      </c>
      <c r="F108" s="2097">
        <v>5720</v>
      </c>
      <c r="G108" s="2097">
        <v>1312</v>
      </c>
      <c r="H108" s="2097">
        <v>3772</v>
      </c>
      <c r="I108" s="2102">
        <v>1459</v>
      </c>
      <c r="K108" s="2740" t="s">
        <v>439</v>
      </c>
      <c r="L108" s="2741"/>
      <c r="M108" s="2101">
        <v>842</v>
      </c>
      <c r="N108" s="2097">
        <v>1814</v>
      </c>
      <c r="O108" s="2097">
        <v>3850</v>
      </c>
      <c r="P108" s="2097">
        <v>5717</v>
      </c>
      <c r="Q108" s="2097">
        <v>1310</v>
      </c>
      <c r="R108" s="2097">
        <v>3757</v>
      </c>
      <c r="S108" s="2102">
        <v>1455</v>
      </c>
      <c r="U108" s="2740" t="s">
        <v>439</v>
      </c>
      <c r="V108" s="2741"/>
      <c r="W108" s="2101">
        <v>842</v>
      </c>
      <c r="X108" s="2097">
        <v>1806</v>
      </c>
      <c r="Y108" s="2097">
        <v>3856</v>
      </c>
      <c r="Z108" s="2097">
        <v>5700</v>
      </c>
      <c r="AA108" s="2097">
        <v>1302</v>
      </c>
      <c r="AB108" s="2097">
        <v>3749</v>
      </c>
      <c r="AC108" s="2102">
        <v>1444</v>
      </c>
      <c r="AE108" s="2740" t="s">
        <v>439</v>
      </c>
      <c r="AF108" s="2741"/>
      <c r="AG108" s="2101">
        <v>833</v>
      </c>
      <c r="AH108" s="2097">
        <v>1801</v>
      </c>
      <c r="AI108" s="2097">
        <v>3863</v>
      </c>
      <c r="AJ108" s="2097">
        <v>5622</v>
      </c>
      <c r="AK108" s="2097">
        <v>1290</v>
      </c>
      <c r="AL108" s="2097">
        <v>3740</v>
      </c>
      <c r="AM108" s="2102">
        <v>1404</v>
      </c>
    </row>
    <row r="109" spans="1:41">
      <c r="A109" s="2740" t="s">
        <v>440</v>
      </c>
      <c r="B109" s="2741"/>
      <c r="C109" s="2101">
        <v>51</v>
      </c>
      <c r="D109" s="2097">
        <v>36</v>
      </c>
      <c r="E109" s="2097">
        <v>723</v>
      </c>
      <c r="F109" s="2097">
        <v>320</v>
      </c>
      <c r="G109" s="2097">
        <v>67</v>
      </c>
      <c r="H109" s="2097">
        <v>142</v>
      </c>
      <c r="I109" s="2102">
        <v>50</v>
      </c>
      <c r="K109" s="2740" t="s">
        <v>440</v>
      </c>
      <c r="L109" s="2741"/>
      <c r="M109" s="2101">
        <v>55</v>
      </c>
      <c r="N109" s="2097">
        <v>40</v>
      </c>
      <c r="O109" s="2097">
        <v>776</v>
      </c>
      <c r="P109" s="2097">
        <v>320</v>
      </c>
      <c r="Q109" s="2097">
        <v>68</v>
      </c>
      <c r="R109" s="2097">
        <v>152</v>
      </c>
      <c r="S109" s="2102">
        <v>52</v>
      </c>
      <c r="U109" s="2740" t="s">
        <v>440</v>
      </c>
      <c r="V109" s="2741"/>
      <c r="W109" s="2101">
        <v>56</v>
      </c>
      <c r="X109" s="2097">
        <v>41</v>
      </c>
      <c r="Y109" s="2097">
        <v>814</v>
      </c>
      <c r="Z109" s="2097">
        <v>321</v>
      </c>
      <c r="AA109" s="2097">
        <v>68</v>
      </c>
      <c r="AB109" s="2097">
        <v>153</v>
      </c>
      <c r="AC109" s="2102">
        <v>54</v>
      </c>
      <c r="AE109" s="2740" t="s">
        <v>440</v>
      </c>
      <c r="AF109" s="2741"/>
      <c r="AG109" s="2101">
        <v>57</v>
      </c>
      <c r="AH109" s="2097">
        <v>44</v>
      </c>
      <c r="AI109" s="2097">
        <v>880</v>
      </c>
      <c r="AJ109" s="2097">
        <v>328</v>
      </c>
      <c r="AK109" s="2097">
        <v>66</v>
      </c>
      <c r="AL109" s="2097">
        <v>162</v>
      </c>
      <c r="AM109" s="2102">
        <v>56</v>
      </c>
    </row>
    <row r="110" spans="1:41">
      <c r="A110" s="2740" t="s">
        <v>441</v>
      </c>
      <c r="B110" s="2741"/>
      <c r="C110" s="2101">
        <v>21</v>
      </c>
      <c r="D110" s="2097">
        <v>29</v>
      </c>
      <c r="E110" s="2097">
        <v>78</v>
      </c>
      <c r="F110" s="2097">
        <v>117</v>
      </c>
      <c r="G110" s="2097">
        <v>29</v>
      </c>
      <c r="H110" s="2097">
        <v>91</v>
      </c>
      <c r="I110" s="2102">
        <v>39</v>
      </c>
      <c r="K110" s="2740" t="s">
        <v>441</v>
      </c>
      <c r="L110" s="2741"/>
      <c r="M110" s="2101">
        <v>20</v>
      </c>
      <c r="N110" s="2097">
        <v>29</v>
      </c>
      <c r="O110" s="2097">
        <v>77</v>
      </c>
      <c r="P110" s="2097">
        <v>115</v>
      </c>
      <c r="Q110" s="2097">
        <v>29</v>
      </c>
      <c r="R110" s="2097">
        <v>90</v>
      </c>
      <c r="S110" s="2102">
        <v>38</v>
      </c>
      <c r="U110" s="2740" t="s">
        <v>441</v>
      </c>
      <c r="V110" s="2741"/>
      <c r="W110" s="2101">
        <v>21</v>
      </c>
      <c r="X110" s="2097">
        <v>29</v>
      </c>
      <c r="Y110" s="2097">
        <v>77</v>
      </c>
      <c r="Z110" s="2097">
        <v>116</v>
      </c>
      <c r="AA110" s="2097">
        <v>29</v>
      </c>
      <c r="AB110" s="2097">
        <v>93</v>
      </c>
      <c r="AC110" s="2102">
        <v>38</v>
      </c>
      <c r="AE110" s="2740" t="s">
        <v>441</v>
      </c>
      <c r="AF110" s="2741"/>
      <c r="AG110" s="2101">
        <v>22</v>
      </c>
      <c r="AH110" s="2097">
        <v>31</v>
      </c>
      <c r="AI110" s="2097">
        <v>76</v>
      </c>
      <c r="AJ110" s="2097">
        <v>116</v>
      </c>
      <c r="AK110" s="2097">
        <v>31</v>
      </c>
      <c r="AL110" s="2097">
        <v>87</v>
      </c>
      <c r="AM110" s="2102">
        <v>36</v>
      </c>
    </row>
    <row r="111" spans="1:41">
      <c r="A111" s="2740" t="s">
        <v>442</v>
      </c>
      <c r="B111" s="2741"/>
      <c r="C111" s="2101">
        <v>2635</v>
      </c>
      <c r="D111" s="2097">
        <v>2574</v>
      </c>
      <c r="E111" s="2097">
        <v>6482</v>
      </c>
      <c r="F111" s="2097">
        <v>10051</v>
      </c>
      <c r="G111" s="2097">
        <v>2461</v>
      </c>
      <c r="H111" s="2097">
        <v>7572</v>
      </c>
      <c r="I111" s="2102">
        <v>2322</v>
      </c>
      <c r="K111" s="2740" t="s">
        <v>442</v>
      </c>
      <c r="L111" s="2741"/>
      <c r="M111" s="2101">
        <v>2652</v>
      </c>
      <c r="N111" s="2097">
        <v>2589</v>
      </c>
      <c r="O111" s="2097">
        <v>6491</v>
      </c>
      <c r="P111" s="2097">
        <v>10037</v>
      </c>
      <c r="Q111" s="2097">
        <v>2452</v>
      </c>
      <c r="R111" s="2097">
        <v>7463</v>
      </c>
      <c r="S111" s="2102">
        <v>2314</v>
      </c>
      <c r="U111" s="2740" t="s">
        <v>442</v>
      </c>
      <c r="V111" s="2741"/>
      <c r="W111" s="2101">
        <v>2639</v>
      </c>
      <c r="X111" s="2097">
        <v>2592</v>
      </c>
      <c r="Y111" s="2097">
        <v>6526</v>
      </c>
      <c r="Z111" s="2097">
        <v>9958</v>
      </c>
      <c r="AA111" s="2097">
        <v>2437</v>
      </c>
      <c r="AB111" s="2097">
        <v>7446</v>
      </c>
      <c r="AC111" s="2102">
        <v>2305</v>
      </c>
      <c r="AE111" s="2740" t="s">
        <v>442</v>
      </c>
      <c r="AF111" s="2741"/>
      <c r="AG111" s="2101">
        <v>2579</v>
      </c>
      <c r="AH111" s="2097">
        <v>2556</v>
      </c>
      <c r="AI111" s="2097">
        <v>6499</v>
      </c>
      <c r="AJ111" s="2097">
        <v>9675</v>
      </c>
      <c r="AK111" s="2097">
        <v>2409</v>
      </c>
      <c r="AL111" s="2097">
        <v>7396</v>
      </c>
      <c r="AM111" s="2102">
        <v>2251</v>
      </c>
    </row>
    <row r="112" spans="1:41">
      <c r="A112" s="2740" t="s">
        <v>443</v>
      </c>
      <c r="B112" s="2741"/>
      <c r="C112" s="2101">
        <v>2236</v>
      </c>
      <c r="D112" s="2097">
        <v>3475</v>
      </c>
      <c r="E112" s="2097">
        <v>8316</v>
      </c>
      <c r="F112" s="2097">
        <v>12709</v>
      </c>
      <c r="G112" s="2097">
        <v>3027</v>
      </c>
      <c r="H112" s="2097">
        <v>8622</v>
      </c>
      <c r="I112" s="2102">
        <v>3139</v>
      </c>
      <c r="K112" s="2740" t="s">
        <v>443</v>
      </c>
      <c r="L112" s="2741"/>
      <c r="M112" s="2101">
        <v>2213</v>
      </c>
      <c r="N112" s="2097">
        <v>3464</v>
      </c>
      <c r="O112" s="2097">
        <v>8205</v>
      </c>
      <c r="P112" s="2097">
        <v>12431</v>
      </c>
      <c r="Q112" s="2097">
        <v>3030</v>
      </c>
      <c r="R112" s="2097">
        <v>8496</v>
      </c>
      <c r="S112" s="2102">
        <v>3132</v>
      </c>
      <c r="U112" s="2740" t="s">
        <v>443</v>
      </c>
      <c r="V112" s="2741"/>
      <c r="W112" s="2101">
        <v>2214</v>
      </c>
      <c r="X112" s="2097">
        <v>3464</v>
      </c>
      <c r="Y112" s="2097">
        <v>8242</v>
      </c>
      <c r="Z112" s="2097">
        <v>12363</v>
      </c>
      <c r="AA112" s="2097">
        <v>3030</v>
      </c>
      <c r="AB112" s="2097">
        <v>8523</v>
      </c>
      <c r="AC112" s="2102">
        <v>3128</v>
      </c>
      <c r="AE112" s="2740" t="s">
        <v>443</v>
      </c>
      <c r="AF112" s="2741"/>
      <c r="AG112" s="2101">
        <v>2213</v>
      </c>
      <c r="AH112" s="2097">
        <v>3452</v>
      </c>
      <c r="AI112" s="2097">
        <v>8236</v>
      </c>
      <c r="AJ112" s="2097">
        <v>12305</v>
      </c>
      <c r="AK112" s="2097">
        <v>3007</v>
      </c>
      <c r="AL112" s="2097">
        <v>8488</v>
      </c>
      <c r="AM112" s="2102">
        <v>3104</v>
      </c>
    </row>
    <row r="113" spans="1:39">
      <c r="A113" s="2740" t="s">
        <v>778</v>
      </c>
      <c r="B113" s="2741"/>
      <c r="C113" s="2101">
        <v>242</v>
      </c>
      <c r="D113" s="2097">
        <v>376</v>
      </c>
      <c r="E113" s="2097">
        <v>1480</v>
      </c>
      <c r="F113" s="2097">
        <v>1290</v>
      </c>
      <c r="G113" s="2097">
        <v>473</v>
      </c>
      <c r="H113" s="2097">
        <v>1220</v>
      </c>
      <c r="I113" s="2102">
        <v>285</v>
      </c>
      <c r="K113" s="2740" t="s">
        <v>778</v>
      </c>
      <c r="L113" s="2741"/>
      <c r="M113" s="2101">
        <v>242</v>
      </c>
      <c r="N113" s="2097">
        <v>376</v>
      </c>
      <c r="O113" s="2097">
        <v>1471</v>
      </c>
      <c r="P113" s="2097">
        <v>1290</v>
      </c>
      <c r="Q113" s="2097">
        <v>475</v>
      </c>
      <c r="R113" s="2097">
        <v>1214</v>
      </c>
      <c r="S113" s="2102">
        <v>289</v>
      </c>
      <c r="U113" s="2740" t="s">
        <v>778</v>
      </c>
      <c r="V113" s="2741"/>
      <c r="W113" s="2101">
        <v>241</v>
      </c>
      <c r="X113" s="2097">
        <v>374</v>
      </c>
      <c r="Y113" s="2097">
        <v>1472</v>
      </c>
      <c r="Z113" s="2097">
        <v>1285</v>
      </c>
      <c r="AA113" s="2097">
        <v>475</v>
      </c>
      <c r="AB113" s="2097">
        <v>1209</v>
      </c>
      <c r="AC113" s="2102">
        <v>287</v>
      </c>
      <c r="AE113" s="2740" t="s">
        <v>778</v>
      </c>
      <c r="AF113" s="2741"/>
      <c r="AG113" s="2101">
        <v>241</v>
      </c>
      <c r="AH113" s="2097">
        <v>376</v>
      </c>
      <c r="AI113" s="2097">
        <v>1455</v>
      </c>
      <c r="AJ113" s="2097">
        <v>1280</v>
      </c>
      <c r="AK113" s="2097">
        <v>470</v>
      </c>
      <c r="AL113" s="2097">
        <v>1207</v>
      </c>
      <c r="AM113" s="2102">
        <v>281</v>
      </c>
    </row>
    <row r="114" spans="1:39">
      <c r="A114" s="2740" t="s">
        <v>779</v>
      </c>
      <c r="B114" s="2741"/>
      <c r="C114" s="2101">
        <v>1665</v>
      </c>
      <c r="D114" s="2097">
        <v>1785</v>
      </c>
      <c r="E114" s="2097">
        <v>7058</v>
      </c>
      <c r="F114" s="2097">
        <v>3366</v>
      </c>
      <c r="G114" s="2097">
        <v>1645</v>
      </c>
      <c r="H114" s="2097">
        <v>4496</v>
      </c>
      <c r="I114" s="2102">
        <v>1446</v>
      </c>
      <c r="K114" s="2740" t="s">
        <v>779</v>
      </c>
      <c r="L114" s="2741"/>
      <c r="M114" s="2101">
        <v>1682</v>
      </c>
      <c r="N114" s="2097">
        <v>1801</v>
      </c>
      <c r="O114" s="2097">
        <v>7094</v>
      </c>
      <c r="P114" s="2097">
        <v>3385</v>
      </c>
      <c r="Q114" s="2097">
        <v>1665</v>
      </c>
      <c r="R114" s="2097">
        <v>4516</v>
      </c>
      <c r="S114" s="2102">
        <v>1470</v>
      </c>
      <c r="U114" s="2740" t="s">
        <v>779</v>
      </c>
      <c r="V114" s="2741"/>
      <c r="W114" s="2101">
        <v>1701</v>
      </c>
      <c r="X114" s="2097">
        <v>1811</v>
      </c>
      <c r="Y114" s="2097">
        <v>7111</v>
      </c>
      <c r="Z114" s="2097">
        <v>3396</v>
      </c>
      <c r="AA114" s="2097">
        <v>1669</v>
      </c>
      <c r="AB114" s="2097">
        <v>4545</v>
      </c>
      <c r="AC114" s="2102">
        <v>1479</v>
      </c>
      <c r="AE114" s="2740" t="s">
        <v>779</v>
      </c>
      <c r="AF114" s="2741"/>
      <c r="AG114" s="2101">
        <v>1689</v>
      </c>
      <c r="AH114" s="2097">
        <v>1796</v>
      </c>
      <c r="AI114" s="2097">
        <v>7080</v>
      </c>
      <c r="AJ114" s="2097">
        <v>3369</v>
      </c>
      <c r="AK114" s="2097">
        <v>1646</v>
      </c>
      <c r="AL114" s="2097">
        <v>4535</v>
      </c>
      <c r="AM114" s="2102">
        <v>1457</v>
      </c>
    </row>
    <row r="115" spans="1:39">
      <c r="A115" s="2740" t="s">
        <v>446</v>
      </c>
      <c r="B115" s="2741"/>
      <c r="C115" s="2101">
        <v>236</v>
      </c>
      <c r="D115" s="2097">
        <v>233</v>
      </c>
      <c r="E115" s="2097">
        <v>913</v>
      </c>
      <c r="F115" s="2097">
        <v>720</v>
      </c>
      <c r="G115" s="2097">
        <v>184</v>
      </c>
      <c r="H115" s="2097">
        <v>1026</v>
      </c>
      <c r="I115" s="2102">
        <v>197</v>
      </c>
      <c r="K115" s="2740" t="s">
        <v>446</v>
      </c>
      <c r="L115" s="2741"/>
      <c r="M115" s="2101">
        <v>238</v>
      </c>
      <c r="N115" s="2097">
        <v>229</v>
      </c>
      <c r="O115" s="2097">
        <v>931</v>
      </c>
      <c r="P115" s="2097">
        <v>724</v>
      </c>
      <c r="Q115" s="2097">
        <v>185</v>
      </c>
      <c r="R115" s="2097">
        <v>1033</v>
      </c>
      <c r="S115" s="2102">
        <v>198</v>
      </c>
      <c r="U115" s="2740" t="s">
        <v>446</v>
      </c>
      <c r="V115" s="2741"/>
      <c r="W115" s="2101">
        <v>236</v>
      </c>
      <c r="X115" s="2097">
        <v>230</v>
      </c>
      <c r="Y115" s="2097">
        <v>933</v>
      </c>
      <c r="Z115" s="2097">
        <v>727</v>
      </c>
      <c r="AA115" s="2097">
        <v>185</v>
      </c>
      <c r="AB115" s="2097">
        <v>1039</v>
      </c>
      <c r="AC115" s="2102">
        <v>195</v>
      </c>
      <c r="AE115" s="2740" t="s">
        <v>446</v>
      </c>
      <c r="AF115" s="2741"/>
      <c r="AG115" s="2101">
        <v>237</v>
      </c>
      <c r="AH115" s="2097">
        <v>227</v>
      </c>
      <c r="AI115" s="2097">
        <v>946</v>
      </c>
      <c r="AJ115" s="2097">
        <v>721</v>
      </c>
      <c r="AK115" s="2097">
        <v>182</v>
      </c>
      <c r="AL115" s="2097">
        <v>1022</v>
      </c>
      <c r="AM115" s="2102">
        <v>197</v>
      </c>
    </row>
    <row r="116" spans="1:39">
      <c r="A116" s="2740" t="s">
        <v>447</v>
      </c>
      <c r="B116" s="2741"/>
      <c r="C116" s="2101">
        <v>210</v>
      </c>
      <c r="D116" s="2097">
        <v>298</v>
      </c>
      <c r="E116" s="2097">
        <v>637</v>
      </c>
      <c r="F116" s="2097">
        <v>1132</v>
      </c>
      <c r="G116" s="2097">
        <v>305</v>
      </c>
      <c r="H116" s="2097">
        <v>859</v>
      </c>
      <c r="I116" s="2102">
        <v>269</v>
      </c>
      <c r="K116" s="2740" t="s">
        <v>447</v>
      </c>
      <c r="L116" s="2741"/>
      <c r="M116" s="2101">
        <v>214</v>
      </c>
      <c r="N116" s="2097">
        <v>305</v>
      </c>
      <c r="O116" s="2097">
        <v>650</v>
      </c>
      <c r="P116" s="2097">
        <v>1148</v>
      </c>
      <c r="Q116" s="2097">
        <v>305</v>
      </c>
      <c r="R116" s="2097">
        <v>863</v>
      </c>
      <c r="S116" s="2102">
        <v>274</v>
      </c>
      <c r="U116" s="2740" t="s">
        <v>447</v>
      </c>
      <c r="V116" s="2741"/>
      <c r="W116" s="2101">
        <v>222</v>
      </c>
      <c r="X116" s="2097">
        <v>309</v>
      </c>
      <c r="Y116" s="2097">
        <v>649</v>
      </c>
      <c r="Z116" s="2097">
        <v>1156</v>
      </c>
      <c r="AA116" s="2097">
        <v>303</v>
      </c>
      <c r="AB116" s="2097">
        <v>883</v>
      </c>
      <c r="AC116" s="2102">
        <v>276</v>
      </c>
      <c r="AE116" s="2740" t="s">
        <v>447</v>
      </c>
      <c r="AF116" s="2741"/>
      <c r="AG116" s="2101">
        <v>220</v>
      </c>
      <c r="AH116" s="2097">
        <v>309</v>
      </c>
      <c r="AI116" s="2097">
        <v>645</v>
      </c>
      <c r="AJ116" s="2097">
        <v>1163</v>
      </c>
      <c r="AK116" s="2097">
        <v>302</v>
      </c>
      <c r="AL116" s="2097">
        <v>896</v>
      </c>
      <c r="AM116" s="2102">
        <v>272</v>
      </c>
    </row>
    <row r="117" spans="1:39">
      <c r="A117" s="2740" t="s">
        <v>780</v>
      </c>
      <c r="B117" s="2741"/>
      <c r="C117" s="2101">
        <v>593</v>
      </c>
      <c r="D117" s="2097">
        <v>578</v>
      </c>
      <c r="E117" s="2097">
        <v>2086</v>
      </c>
      <c r="F117" s="2097">
        <v>4066</v>
      </c>
      <c r="G117" s="2097">
        <v>705</v>
      </c>
      <c r="H117" s="2097">
        <v>2210</v>
      </c>
      <c r="I117" s="2102">
        <v>634</v>
      </c>
      <c r="K117" s="2740" t="s">
        <v>780</v>
      </c>
      <c r="L117" s="2741"/>
      <c r="M117" s="2101">
        <v>575</v>
      </c>
      <c r="N117" s="2097">
        <v>576</v>
      </c>
      <c r="O117" s="2097">
        <v>2055</v>
      </c>
      <c r="P117" s="2097">
        <v>4008</v>
      </c>
      <c r="Q117" s="2097">
        <v>692</v>
      </c>
      <c r="R117" s="2097">
        <v>2105</v>
      </c>
      <c r="S117" s="2102">
        <v>616</v>
      </c>
      <c r="U117" s="2740" t="s">
        <v>780</v>
      </c>
      <c r="V117" s="2741"/>
      <c r="W117" s="2101">
        <v>572</v>
      </c>
      <c r="X117" s="2097">
        <v>582</v>
      </c>
      <c r="Y117" s="2097">
        <v>2051</v>
      </c>
      <c r="Z117" s="2097">
        <v>4007</v>
      </c>
      <c r="AA117" s="2097">
        <v>689</v>
      </c>
      <c r="AB117" s="2097">
        <v>2129</v>
      </c>
      <c r="AC117" s="2102">
        <v>620</v>
      </c>
      <c r="AE117" s="2740" t="s">
        <v>780</v>
      </c>
      <c r="AF117" s="2741"/>
      <c r="AG117" s="2101">
        <v>560</v>
      </c>
      <c r="AH117" s="2097">
        <v>578</v>
      </c>
      <c r="AI117" s="2097">
        <v>2033</v>
      </c>
      <c r="AJ117" s="2097">
        <v>4002</v>
      </c>
      <c r="AK117" s="2097">
        <v>682</v>
      </c>
      <c r="AL117" s="2097">
        <v>2116</v>
      </c>
      <c r="AM117" s="2102">
        <v>615</v>
      </c>
    </row>
    <row r="118" spans="1:39">
      <c r="A118" s="2740" t="s">
        <v>449</v>
      </c>
      <c r="B118" s="2741"/>
      <c r="C118" s="2101">
        <v>334</v>
      </c>
      <c r="D118" s="2097">
        <v>424</v>
      </c>
      <c r="E118" s="2097">
        <v>1899</v>
      </c>
      <c r="F118" s="2097">
        <v>1620</v>
      </c>
      <c r="G118" s="2097">
        <v>271</v>
      </c>
      <c r="H118" s="2097">
        <v>1454</v>
      </c>
      <c r="I118" s="2102">
        <v>320</v>
      </c>
      <c r="K118" s="2740" t="s">
        <v>449</v>
      </c>
      <c r="L118" s="2741"/>
      <c r="M118" s="2101">
        <v>337</v>
      </c>
      <c r="N118" s="2097">
        <v>423</v>
      </c>
      <c r="O118" s="2097">
        <v>1910</v>
      </c>
      <c r="P118" s="2097">
        <v>1598</v>
      </c>
      <c r="Q118" s="2097">
        <v>274</v>
      </c>
      <c r="R118" s="2097">
        <v>1461</v>
      </c>
      <c r="S118" s="2102">
        <v>324</v>
      </c>
      <c r="U118" s="2740" t="s">
        <v>449</v>
      </c>
      <c r="V118" s="2741"/>
      <c r="W118" s="2101">
        <v>336</v>
      </c>
      <c r="X118" s="2097">
        <v>419</v>
      </c>
      <c r="Y118" s="2097">
        <v>1937</v>
      </c>
      <c r="Z118" s="2097">
        <v>1608</v>
      </c>
      <c r="AA118" s="2097">
        <v>276</v>
      </c>
      <c r="AB118" s="2097">
        <v>1480</v>
      </c>
      <c r="AC118" s="2102">
        <v>322</v>
      </c>
      <c r="AE118" s="2740" t="s">
        <v>449</v>
      </c>
      <c r="AF118" s="2741"/>
      <c r="AG118" s="2101">
        <v>333</v>
      </c>
      <c r="AH118" s="2097">
        <v>414</v>
      </c>
      <c r="AI118" s="2097">
        <v>1949</v>
      </c>
      <c r="AJ118" s="2097">
        <v>1607</v>
      </c>
      <c r="AK118" s="2097">
        <v>270</v>
      </c>
      <c r="AL118" s="2097">
        <v>1464</v>
      </c>
      <c r="AM118" s="2102">
        <v>314</v>
      </c>
    </row>
    <row r="119" spans="1:39">
      <c r="A119" s="2740" t="s">
        <v>781</v>
      </c>
      <c r="B119" s="2741"/>
      <c r="C119" s="2101">
        <v>397</v>
      </c>
      <c r="D119" s="2097">
        <v>320</v>
      </c>
      <c r="E119" s="2097">
        <v>1147</v>
      </c>
      <c r="F119" s="2097">
        <v>1258</v>
      </c>
      <c r="G119" s="2097">
        <v>292</v>
      </c>
      <c r="H119" s="2097">
        <v>1118</v>
      </c>
      <c r="I119" s="2102">
        <v>347</v>
      </c>
      <c r="K119" s="2740" t="s">
        <v>781</v>
      </c>
      <c r="L119" s="2741"/>
      <c r="M119" s="2101">
        <v>398</v>
      </c>
      <c r="N119" s="2097">
        <v>323</v>
      </c>
      <c r="O119" s="2097">
        <v>1168</v>
      </c>
      <c r="P119" s="2097">
        <v>1274</v>
      </c>
      <c r="Q119" s="2097">
        <v>292</v>
      </c>
      <c r="R119" s="2097">
        <v>1129</v>
      </c>
      <c r="S119" s="2102">
        <v>350</v>
      </c>
      <c r="U119" s="2740" t="s">
        <v>781</v>
      </c>
      <c r="V119" s="2741"/>
      <c r="W119" s="2101">
        <v>399</v>
      </c>
      <c r="X119" s="2097">
        <v>330</v>
      </c>
      <c r="Y119" s="2097">
        <v>1180</v>
      </c>
      <c r="Z119" s="2097">
        <v>1284</v>
      </c>
      <c r="AA119" s="2097">
        <v>293</v>
      </c>
      <c r="AB119" s="2097">
        <v>1144</v>
      </c>
      <c r="AC119" s="2102">
        <v>351</v>
      </c>
      <c r="AE119" s="2740" t="s">
        <v>781</v>
      </c>
      <c r="AF119" s="2741"/>
      <c r="AG119" s="2101">
        <v>402</v>
      </c>
      <c r="AH119" s="2097">
        <v>331</v>
      </c>
      <c r="AI119" s="2097">
        <v>1197</v>
      </c>
      <c r="AJ119" s="2097">
        <v>1303</v>
      </c>
      <c r="AK119" s="2097">
        <v>292</v>
      </c>
      <c r="AL119" s="2097">
        <v>1141</v>
      </c>
      <c r="AM119" s="2102">
        <v>348</v>
      </c>
    </row>
    <row r="120" spans="1:39">
      <c r="A120" s="2740" t="s">
        <v>782</v>
      </c>
      <c r="B120" s="2741"/>
      <c r="C120" s="2101">
        <v>0</v>
      </c>
      <c r="D120" s="2097">
        <v>0</v>
      </c>
      <c r="E120" s="2097">
        <v>0</v>
      </c>
      <c r="F120" s="2097">
        <v>1</v>
      </c>
      <c r="G120" s="2097">
        <v>1</v>
      </c>
      <c r="H120" s="2097">
        <v>0</v>
      </c>
      <c r="I120" s="2102">
        <v>0</v>
      </c>
      <c r="K120" s="2740" t="s">
        <v>782</v>
      </c>
      <c r="L120" s="2741"/>
      <c r="M120" s="2101">
        <v>0</v>
      </c>
      <c r="N120" s="2097">
        <v>0</v>
      </c>
      <c r="O120" s="2097">
        <v>0</v>
      </c>
      <c r="P120" s="2097">
        <v>1</v>
      </c>
      <c r="Q120" s="2097">
        <v>1</v>
      </c>
      <c r="R120" s="2097">
        <v>0</v>
      </c>
      <c r="S120" s="2102">
        <v>0</v>
      </c>
      <c r="U120" s="2740" t="s">
        <v>782</v>
      </c>
      <c r="V120" s="2741"/>
      <c r="W120" s="2101">
        <v>0</v>
      </c>
      <c r="X120" s="2097">
        <v>0</v>
      </c>
      <c r="Y120" s="2097">
        <v>0</v>
      </c>
      <c r="Z120" s="2097">
        <v>1</v>
      </c>
      <c r="AA120" s="2097">
        <v>1</v>
      </c>
      <c r="AB120" s="2097">
        <v>0</v>
      </c>
      <c r="AC120" s="2417">
        <v>0</v>
      </c>
      <c r="AE120" s="2740" t="s">
        <v>782</v>
      </c>
      <c r="AF120" s="2741"/>
      <c r="AG120" s="2101">
        <v>0</v>
      </c>
      <c r="AH120" s="2097">
        <v>0</v>
      </c>
      <c r="AI120" s="2097">
        <v>0</v>
      </c>
      <c r="AJ120" s="2097">
        <v>1</v>
      </c>
      <c r="AK120" s="2097">
        <v>1</v>
      </c>
      <c r="AL120" s="2097">
        <v>0</v>
      </c>
      <c r="AM120" s="2417">
        <v>0</v>
      </c>
    </row>
    <row r="121" spans="1:39">
      <c r="A121" s="2740" t="s">
        <v>451</v>
      </c>
      <c r="B121" s="2741"/>
      <c r="C121" s="2101">
        <v>50</v>
      </c>
      <c r="D121" s="2097">
        <v>47</v>
      </c>
      <c r="E121" s="2097">
        <v>195</v>
      </c>
      <c r="F121" s="2097">
        <v>218</v>
      </c>
      <c r="G121" s="2097">
        <v>44</v>
      </c>
      <c r="H121" s="2097">
        <v>372</v>
      </c>
      <c r="I121" s="2102">
        <v>44</v>
      </c>
      <c r="K121" s="2740" t="s">
        <v>451</v>
      </c>
      <c r="L121" s="2741"/>
      <c r="M121" s="2101">
        <v>50</v>
      </c>
      <c r="N121" s="2097">
        <v>48</v>
      </c>
      <c r="O121" s="2097">
        <v>193</v>
      </c>
      <c r="P121" s="2097">
        <v>218</v>
      </c>
      <c r="Q121" s="2097">
        <v>44</v>
      </c>
      <c r="R121" s="2097">
        <v>371</v>
      </c>
      <c r="S121" s="2102">
        <v>43</v>
      </c>
      <c r="U121" s="2740" t="s">
        <v>451</v>
      </c>
      <c r="V121" s="2741"/>
      <c r="W121" s="2101">
        <v>51</v>
      </c>
      <c r="X121" s="2097">
        <v>47</v>
      </c>
      <c r="Y121" s="2097">
        <v>202</v>
      </c>
      <c r="Z121" s="2097">
        <v>216</v>
      </c>
      <c r="AA121" s="2097">
        <v>43</v>
      </c>
      <c r="AB121" s="2097">
        <v>374</v>
      </c>
      <c r="AC121" s="2102">
        <v>43</v>
      </c>
      <c r="AE121" s="2740" t="s">
        <v>451</v>
      </c>
      <c r="AF121" s="2741"/>
      <c r="AG121" s="2101">
        <v>51</v>
      </c>
      <c r="AH121" s="2097">
        <v>46</v>
      </c>
      <c r="AI121" s="2097">
        <v>199</v>
      </c>
      <c r="AJ121" s="2097">
        <v>222</v>
      </c>
      <c r="AK121" s="2097">
        <v>43</v>
      </c>
      <c r="AL121" s="2097">
        <v>377</v>
      </c>
      <c r="AM121" s="2102">
        <v>45</v>
      </c>
    </row>
    <row r="122" spans="1:39">
      <c r="A122" s="2740" t="s">
        <v>783</v>
      </c>
      <c r="B122" s="2741"/>
      <c r="C122" s="2101">
        <v>54</v>
      </c>
      <c r="D122" s="2097">
        <v>50</v>
      </c>
      <c r="E122" s="2097">
        <v>131</v>
      </c>
      <c r="F122" s="2097">
        <v>317</v>
      </c>
      <c r="G122" s="2097">
        <v>94</v>
      </c>
      <c r="H122" s="2097">
        <v>163</v>
      </c>
      <c r="I122" s="2102">
        <v>56</v>
      </c>
      <c r="K122" s="2740" t="s">
        <v>783</v>
      </c>
      <c r="L122" s="2741"/>
      <c r="M122" s="2101">
        <v>55</v>
      </c>
      <c r="N122" s="2097">
        <v>51</v>
      </c>
      <c r="O122" s="2097">
        <v>134</v>
      </c>
      <c r="P122" s="2097">
        <v>314</v>
      </c>
      <c r="Q122" s="2097">
        <v>94</v>
      </c>
      <c r="R122" s="2097">
        <v>166</v>
      </c>
      <c r="S122" s="2102">
        <v>58</v>
      </c>
      <c r="U122" s="2740" t="s">
        <v>783</v>
      </c>
      <c r="V122" s="2741"/>
      <c r="W122" s="2101">
        <v>54</v>
      </c>
      <c r="X122" s="2097">
        <v>52</v>
      </c>
      <c r="Y122" s="2097">
        <v>137</v>
      </c>
      <c r="Z122" s="2097">
        <v>318</v>
      </c>
      <c r="AA122" s="2097">
        <v>92</v>
      </c>
      <c r="AB122" s="2097">
        <v>174</v>
      </c>
      <c r="AC122" s="2102">
        <v>58</v>
      </c>
      <c r="AE122" s="2740" t="s">
        <v>783</v>
      </c>
      <c r="AF122" s="2741"/>
      <c r="AG122" s="2101">
        <v>53</v>
      </c>
      <c r="AH122" s="2097">
        <v>53</v>
      </c>
      <c r="AI122" s="2097">
        <v>140</v>
      </c>
      <c r="AJ122" s="2097">
        <v>321</v>
      </c>
      <c r="AK122" s="2097">
        <v>92</v>
      </c>
      <c r="AL122" s="2097">
        <v>174</v>
      </c>
      <c r="AM122" s="2102">
        <v>57</v>
      </c>
    </row>
    <row r="123" spans="1:39">
      <c r="A123" s="2740" t="s">
        <v>784</v>
      </c>
      <c r="B123" s="2741"/>
      <c r="C123" s="2101">
        <v>155</v>
      </c>
      <c r="D123" s="2097">
        <v>144</v>
      </c>
      <c r="E123" s="2097">
        <v>471</v>
      </c>
      <c r="F123" s="2097">
        <v>471</v>
      </c>
      <c r="G123" s="2097">
        <v>166</v>
      </c>
      <c r="H123" s="2097">
        <v>384</v>
      </c>
      <c r="I123" s="2102">
        <v>146</v>
      </c>
      <c r="K123" s="2740" t="s">
        <v>784</v>
      </c>
      <c r="L123" s="2741"/>
      <c r="M123" s="2101">
        <v>159</v>
      </c>
      <c r="N123" s="2097">
        <v>143</v>
      </c>
      <c r="O123" s="2097">
        <v>475</v>
      </c>
      <c r="P123" s="2097">
        <v>486</v>
      </c>
      <c r="Q123" s="2097">
        <v>167</v>
      </c>
      <c r="R123" s="2097">
        <v>384</v>
      </c>
      <c r="S123" s="2102">
        <v>150</v>
      </c>
      <c r="U123" s="2740" t="s">
        <v>784</v>
      </c>
      <c r="V123" s="2741"/>
      <c r="W123" s="2101">
        <v>155</v>
      </c>
      <c r="X123" s="2097">
        <v>144</v>
      </c>
      <c r="Y123" s="2097">
        <v>476</v>
      </c>
      <c r="Z123" s="2097">
        <v>480</v>
      </c>
      <c r="AA123" s="2097">
        <v>165</v>
      </c>
      <c r="AB123" s="2097">
        <v>386</v>
      </c>
      <c r="AC123" s="2102">
        <v>148</v>
      </c>
      <c r="AE123" s="2740" t="s">
        <v>784</v>
      </c>
      <c r="AF123" s="2741"/>
      <c r="AG123" s="2101">
        <v>151</v>
      </c>
      <c r="AH123" s="2097">
        <v>146</v>
      </c>
      <c r="AI123" s="2097">
        <v>478</v>
      </c>
      <c r="AJ123" s="2097">
        <v>466</v>
      </c>
      <c r="AK123" s="2097">
        <v>164</v>
      </c>
      <c r="AL123" s="2097">
        <v>384</v>
      </c>
      <c r="AM123" s="2102">
        <v>144</v>
      </c>
    </row>
    <row r="124" spans="1:39">
      <c r="A124" s="2740" t="s">
        <v>453</v>
      </c>
      <c r="B124" s="2741"/>
      <c r="C124" s="2101">
        <v>495</v>
      </c>
      <c r="D124" s="2097">
        <v>654</v>
      </c>
      <c r="E124" s="2097">
        <v>1740</v>
      </c>
      <c r="F124" s="2097">
        <v>2464</v>
      </c>
      <c r="G124" s="2097">
        <v>686</v>
      </c>
      <c r="H124" s="2097">
        <v>1726</v>
      </c>
      <c r="I124" s="2102">
        <v>669</v>
      </c>
      <c r="K124" s="2740" t="s">
        <v>453</v>
      </c>
      <c r="L124" s="2741"/>
      <c r="M124" s="2101">
        <v>494</v>
      </c>
      <c r="N124" s="2097">
        <v>655</v>
      </c>
      <c r="O124" s="2097">
        <v>1741</v>
      </c>
      <c r="P124" s="2097">
        <v>2467</v>
      </c>
      <c r="Q124" s="2097">
        <v>689</v>
      </c>
      <c r="R124" s="2097">
        <v>1725</v>
      </c>
      <c r="S124" s="2102">
        <v>677</v>
      </c>
      <c r="U124" s="2740" t="s">
        <v>453</v>
      </c>
      <c r="V124" s="2741"/>
      <c r="W124" s="2101">
        <v>499</v>
      </c>
      <c r="X124" s="2097">
        <v>661</v>
      </c>
      <c r="Y124" s="2097">
        <v>1720</v>
      </c>
      <c r="Z124" s="2097">
        <v>2477</v>
      </c>
      <c r="AA124" s="2097">
        <v>690</v>
      </c>
      <c r="AB124" s="2097">
        <v>1723</v>
      </c>
      <c r="AC124" s="2102">
        <v>676</v>
      </c>
      <c r="AE124" s="2740" t="s">
        <v>453</v>
      </c>
      <c r="AF124" s="2741"/>
      <c r="AG124" s="2101">
        <v>501</v>
      </c>
      <c r="AH124" s="2097">
        <v>657</v>
      </c>
      <c r="AI124" s="2097">
        <v>1719</v>
      </c>
      <c r="AJ124" s="2097">
        <v>2478</v>
      </c>
      <c r="AK124" s="2097">
        <v>695</v>
      </c>
      <c r="AL124" s="2097">
        <v>1728</v>
      </c>
      <c r="AM124" s="2102">
        <v>673</v>
      </c>
    </row>
    <row r="125" spans="1:39">
      <c r="A125" s="2740" t="s">
        <v>862</v>
      </c>
      <c r="B125" s="2741"/>
      <c r="C125" s="2288">
        <v>0</v>
      </c>
      <c r="D125" s="2289">
        <v>0</v>
      </c>
      <c r="E125" s="2289">
        <v>0</v>
      </c>
      <c r="F125" s="2289">
        <v>1</v>
      </c>
      <c r="G125" s="2289">
        <v>0</v>
      </c>
      <c r="H125" s="2289">
        <v>0</v>
      </c>
      <c r="I125" s="2290">
        <v>0</v>
      </c>
      <c r="K125" s="2740" t="s">
        <v>862</v>
      </c>
      <c r="L125" s="2741"/>
      <c r="M125" s="2288">
        <v>0</v>
      </c>
      <c r="N125" s="2289">
        <v>0</v>
      </c>
      <c r="O125" s="2289">
        <v>0</v>
      </c>
      <c r="P125" s="2289">
        <v>1</v>
      </c>
      <c r="Q125" s="2289">
        <v>0</v>
      </c>
      <c r="R125" s="2289">
        <v>0</v>
      </c>
      <c r="S125" s="2290">
        <v>0</v>
      </c>
      <c r="U125" s="2740" t="s">
        <v>862</v>
      </c>
      <c r="V125" s="2741"/>
      <c r="W125" s="2288">
        <v>0</v>
      </c>
      <c r="X125" s="2289">
        <v>0</v>
      </c>
      <c r="Y125" s="2289">
        <v>0</v>
      </c>
      <c r="Z125" s="2289">
        <v>0</v>
      </c>
      <c r="AA125" s="2289">
        <v>0</v>
      </c>
      <c r="AB125" s="2289">
        <v>0</v>
      </c>
      <c r="AC125" s="2290">
        <v>0</v>
      </c>
      <c r="AE125" s="2740" t="s">
        <v>862</v>
      </c>
      <c r="AF125" s="2741"/>
      <c r="AG125" s="2288">
        <v>0</v>
      </c>
      <c r="AH125" s="2289">
        <v>0</v>
      </c>
      <c r="AI125" s="2289">
        <v>0</v>
      </c>
      <c r="AJ125" s="2289">
        <v>0</v>
      </c>
      <c r="AK125" s="2289">
        <v>0</v>
      </c>
      <c r="AL125" s="2289">
        <v>0</v>
      </c>
      <c r="AM125" s="2290">
        <v>0</v>
      </c>
    </row>
    <row r="126" spans="1:39" ht="13.5" thickBot="1">
      <c r="A126" s="2740" t="s">
        <v>454</v>
      </c>
      <c r="B126" s="2741"/>
      <c r="C126" s="2103">
        <v>9</v>
      </c>
      <c r="D126" s="2104">
        <v>4</v>
      </c>
      <c r="E126" s="2104">
        <v>55</v>
      </c>
      <c r="F126" s="2104">
        <v>25</v>
      </c>
      <c r="G126" s="2104">
        <v>5</v>
      </c>
      <c r="H126" s="2104">
        <v>15</v>
      </c>
      <c r="I126" s="2105">
        <v>4</v>
      </c>
      <c r="K126" s="2740" t="s">
        <v>454</v>
      </c>
      <c r="L126" s="2741"/>
      <c r="M126" s="2103">
        <v>9</v>
      </c>
      <c r="N126" s="2104">
        <v>0</v>
      </c>
      <c r="O126" s="2104">
        <v>14</v>
      </c>
      <c r="P126" s="2104">
        <v>22</v>
      </c>
      <c r="Q126" s="2104">
        <v>4</v>
      </c>
      <c r="R126" s="2104">
        <v>14</v>
      </c>
      <c r="S126" s="2105">
        <v>5</v>
      </c>
      <c r="U126" s="2740" t="s">
        <v>454</v>
      </c>
      <c r="V126" s="2741"/>
      <c r="W126" s="2103">
        <v>5</v>
      </c>
      <c r="X126" s="2104">
        <v>0</v>
      </c>
      <c r="Y126" s="2104">
        <v>18</v>
      </c>
      <c r="Z126" s="2104">
        <v>17</v>
      </c>
      <c r="AA126" s="2104">
        <v>3</v>
      </c>
      <c r="AB126" s="2104">
        <v>10</v>
      </c>
      <c r="AC126" s="2105">
        <v>4</v>
      </c>
      <c r="AE126" s="2740" t="s">
        <v>454</v>
      </c>
      <c r="AF126" s="2741"/>
      <c r="AG126" s="2103">
        <v>6</v>
      </c>
      <c r="AH126" s="2104">
        <v>5</v>
      </c>
      <c r="AI126" s="2104">
        <v>21</v>
      </c>
      <c r="AJ126" s="2104">
        <v>30</v>
      </c>
      <c r="AK126" s="2104">
        <v>9</v>
      </c>
      <c r="AL126" s="2104">
        <v>21</v>
      </c>
      <c r="AM126" s="2105">
        <v>6</v>
      </c>
    </row>
    <row r="127" spans="1:39" ht="13.5" thickBot="1">
      <c r="A127" s="2742" t="s">
        <v>105</v>
      </c>
      <c r="B127" s="2743"/>
      <c r="C127" s="2095">
        <v>11734</v>
      </c>
      <c r="D127" s="2095">
        <v>14758</v>
      </c>
      <c r="E127" s="2095">
        <v>54148</v>
      </c>
      <c r="F127" s="2095">
        <v>66999</v>
      </c>
      <c r="G127" s="2095">
        <v>14337</v>
      </c>
      <c r="H127" s="2095">
        <v>47226</v>
      </c>
      <c r="I127" s="2096">
        <v>12136</v>
      </c>
      <c r="K127" s="2742" t="s">
        <v>105</v>
      </c>
      <c r="L127" s="2743"/>
      <c r="M127" s="2095">
        <v>11741</v>
      </c>
      <c r="N127" s="2095">
        <v>14810</v>
      </c>
      <c r="O127" s="2095">
        <v>54128</v>
      </c>
      <c r="P127" s="2095">
        <v>66554</v>
      </c>
      <c r="Q127" s="2095">
        <v>14355</v>
      </c>
      <c r="R127" s="2095">
        <v>46917</v>
      </c>
      <c r="S127" s="2096">
        <v>12158</v>
      </c>
      <c r="U127" s="2742" t="s">
        <v>105</v>
      </c>
      <c r="V127" s="2743"/>
      <c r="W127" s="2095">
        <v>11752</v>
      </c>
      <c r="X127" s="2095">
        <v>14834</v>
      </c>
      <c r="Y127" s="2095">
        <v>54299</v>
      </c>
      <c r="Z127" s="2095">
        <v>66382</v>
      </c>
      <c r="AA127" s="2095">
        <v>14316</v>
      </c>
      <c r="AB127" s="2095">
        <v>47020</v>
      </c>
      <c r="AC127" s="2096">
        <v>12143</v>
      </c>
      <c r="AE127" s="2742" t="s">
        <v>105</v>
      </c>
      <c r="AF127" s="2743"/>
      <c r="AG127" s="2095">
        <v>11650</v>
      </c>
      <c r="AH127" s="2095">
        <v>14756</v>
      </c>
      <c r="AI127" s="2095">
        <v>54277</v>
      </c>
      <c r="AJ127" s="2095">
        <v>65773</v>
      </c>
      <c r="AK127" s="2095">
        <v>14193</v>
      </c>
      <c r="AL127" s="2095">
        <v>46803</v>
      </c>
      <c r="AM127" s="2096">
        <v>11972</v>
      </c>
    </row>
    <row r="128" spans="1:39">
      <c r="A128"/>
      <c r="B128"/>
      <c r="C128" s="2358"/>
      <c r="D128" s="2358"/>
      <c r="E128" s="2358"/>
      <c r="F128" s="2358"/>
      <c r="G128" s="2358"/>
      <c r="H128" s="2358"/>
      <c r="I128" s="2358"/>
    </row>
    <row r="129" spans="1:39">
      <c r="A129"/>
      <c r="B129"/>
      <c r="C129" s="2358"/>
      <c r="D129" s="2358"/>
      <c r="E129" s="2358"/>
      <c r="F129" s="2358"/>
      <c r="G129" s="2358"/>
      <c r="H129" s="2358"/>
      <c r="I129" s="2358"/>
    </row>
    <row r="130" spans="1:39" ht="13.5" thickBot="1"/>
    <row r="131" spans="1:39" ht="30.75" thickBot="1">
      <c r="A131" s="2749" t="s">
        <v>815</v>
      </c>
      <c r="B131" s="2750"/>
      <c r="C131" s="1932" t="s">
        <v>769</v>
      </c>
      <c r="D131" s="2147" t="s">
        <v>770</v>
      </c>
      <c r="E131" s="1933" t="s">
        <v>771</v>
      </c>
      <c r="F131" s="2146" t="s">
        <v>812</v>
      </c>
      <c r="G131" s="2147" t="s">
        <v>772</v>
      </c>
      <c r="H131" s="1933" t="s">
        <v>773</v>
      </c>
      <c r="I131" s="1934" t="s">
        <v>777</v>
      </c>
      <c r="K131" s="3181" t="s">
        <v>826</v>
      </c>
      <c r="L131" s="2750"/>
      <c r="M131" s="1932" t="s">
        <v>769</v>
      </c>
      <c r="N131" s="2147" t="s">
        <v>770</v>
      </c>
      <c r="O131" s="1933" t="s">
        <v>771</v>
      </c>
      <c r="P131" s="2146" t="s">
        <v>812</v>
      </c>
      <c r="Q131" s="2147" t="s">
        <v>772</v>
      </c>
      <c r="R131" s="1933" t="s">
        <v>773</v>
      </c>
      <c r="S131" s="1934" t="s">
        <v>777</v>
      </c>
      <c r="U131" s="3180" t="s">
        <v>853</v>
      </c>
      <c r="V131" s="2745"/>
      <c r="W131" s="1932" t="s">
        <v>769</v>
      </c>
      <c r="X131" s="2147" t="s">
        <v>770</v>
      </c>
      <c r="Y131" s="1933" t="s">
        <v>771</v>
      </c>
      <c r="Z131" s="2146" t="s">
        <v>812</v>
      </c>
      <c r="AA131" s="2147" t="s">
        <v>772</v>
      </c>
      <c r="AB131" s="1933" t="s">
        <v>773</v>
      </c>
      <c r="AC131" s="1934" t="s">
        <v>777</v>
      </c>
      <c r="AE131" s="2744" t="s">
        <v>855</v>
      </c>
      <c r="AF131" s="2745"/>
      <c r="AG131" s="1932" t="s">
        <v>769</v>
      </c>
      <c r="AH131" s="2147" t="s">
        <v>770</v>
      </c>
      <c r="AI131" s="1933" t="s">
        <v>771</v>
      </c>
      <c r="AJ131" s="2146" t="s">
        <v>812</v>
      </c>
      <c r="AK131" s="2147" t="s">
        <v>772</v>
      </c>
      <c r="AL131" s="1933" t="s">
        <v>773</v>
      </c>
      <c r="AM131" s="1934" t="s">
        <v>777</v>
      </c>
    </row>
    <row r="132" spans="1:39">
      <c r="A132" s="2746" t="s">
        <v>437</v>
      </c>
      <c r="B132" s="2747"/>
      <c r="C132" s="2098">
        <v>1638</v>
      </c>
      <c r="D132" s="2099">
        <v>2009</v>
      </c>
      <c r="E132" s="2099">
        <v>16999</v>
      </c>
      <c r="F132" s="2099">
        <v>21837</v>
      </c>
      <c r="G132" s="2099">
        <v>2678</v>
      </c>
      <c r="H132" s="2099">
        <v>12320</v>
      </c>
      <c r="I132" s="2100">
        <v>694</v>
      </c>
      <c r="K132" s="2746" t="s">
        <v>437</v>
      </c>
      <c r="L132" s="2747"/>
      <c r="M132" s="2098">
        <v>1526</v>
      </c>
      <c r="N132" s="2099">
        <v>1952</v>
      </c>
      <c r="O132" s="2099">
        <v>16895</v>
      </c>
      <c r="P132" s="2099">
        <v>21808</v>
      </c>
      <c r="Q132" s="2099">
        <v>2644</v>
      </c>
      <c r="R132" s="2099">
        <v>12378</v>
      </c>
      <c r="S132" s="2100">
        <v>690</v>
      </c>
      <c r="U132" s="2746" t="s">
        <v>437</v>
      </c>
      <c r="V132" s="2747"/>
      <c r="W132" s="2098">
        <v>1518</v>
      </c>
      <c r="X132" s="2099">
        <v>1935</v>
      </c>
      <c r="Y132" s="2099">
        <v>16873</v>
      </c>
      <c r="Z132" s="2099">
        <v>21664</v>
      </c>
      <c r="AA132" s="2099">
        <v>2621</v>
      </c>
      <c r="AB132" s="2099">
        <v>12067</v>
      </c>
      <c r="AC132" s="2100">
        <v>691</v>
      </c>
      <c r="AE132" s="2746" t="s">
        <v>437</v>
      </c>
      <c r="AF132" s="2747"/>
      <c r="AG132" s="2098">
        <v>1508</v>
      </c>
      <c r="AH132" s="2099">
        <v>1922</v>
      </c>
      <c r="AI132" s="2099">
        <v>16825</v>
      </c>
      <c r="AJ132" s="2099">
        <v>21444</v>
      </c>
      <c r="AK132" s="2099">
        <v>2611</v>
      </c>
      <c r="AL132" s="2099">
        <v>11958</v>
      </c>
      <c r="AM132" s="2100">
        <v>684</v>
      </c>
    </row>
    <row r="133" spans="1:39">
      <c r="A133" s="2740" t="s">
        <v>438</v>
      </c>
      <c r="B133" s="2741"/>
      <c r="C133" s="2101">
        <v>13</v>
      </c>
      <c r="D133" s="2097">
        <v>22</v>
      </c>
      <c r="E133" s="2097">
        <v>30</v>
      </c>
      <c r="F133" s="2097">
        <v>58</v>
      </c>
      <c r="G133" s="2097">
        <v>23</v>
      </c>
      <c r="H133" s="2097">
        <v>83</v>
      </c>
      <c r="I133" s="2102">
        <v>36</v>
      </c>
      <c r="K133" s="2740" t="s">
        <v>438</v>
      </c>
      <c r="L133" s="2741"/>
      <c r="M133" s="2101">
        <v>14</v>
      </c>
      <c r="N133" s="2097">
        <v>20</v>
      </c>
      <c r="O133" s="2097">
        <v>30</v>
      </c>
      <c r="P133" s="2097">
        <v>58</v>
      </c>
      <c r="Q133" s="2097">
        <v>24</v>
      </c>
      <c r="R133" s="2097">
        <v>84</v>
      </c>
      <c r="S133" s="2102">
        <v>36</v>
      </c>
      <c r="U133" s="2740" t="s">
        <v>438</v>
      </c>
      <c r="V133" s="2741"/>
      <c r="W133" s="2101">
        <v>14</v>
      </c>
      <c r="X133" s="2097">
        <v>20</v>
      </c>
      <c r="Y133" s="2097">
        <v>30</v>
      </c>
      <c r="Z133" s="2097">
        <v>57</v>
      </c>
      <c r="AA133" s="2097">
        <v>24</v>
      </c>
      <c r="AB133" s="2097">
        <v>85</v>
      </c>
      <c r="AC133" s="2102">
        <v>35</v>
      </c>
      <c r="AE133" s="2740" t="s">
        <v>438</v>
      </c>
      <c r="AF133" s="2741"/>
      <c r="AG133" s="2101">
        <v>14</v>
      </c>
      <c r="AH133" s="2097">
        <v>20</v>
      </c>
      <c r="AI133" s="2097">
        <v>29</v>
      </c>
      <c r="AJ133" s="2097">
        <v>57</v>
      </c>
      <c r="AK133" s="2097">
        <v>24</v>
      </c>
      <c r="AL133" s="2097">
        <v>83</v>
      </c>
      <c r="AM133" s="2102">
        <v>33</v>
      </c>
    </row>
    <row r="134" spans="1:39">
      <c r="A134" s="2740" t="s">
        <v>439</v>
      </c>
      <c r="B134" s="2741"/>
      <c r="C134" s="2101">
        <v>865</v>
      </c>
      <c r="D134" s="2097">
        <v>1861</v>
      </c>
      <c r="E134" s="2097">
        <v>3930</v>
      </c>
      <c r="F134" s="2097">
        <v>5863</v>
      </c>
      <c r="G134" s="2097">
        <v>1345</v>
      </c>
      <c r="H134" s="2097">
        <v>3851</v>
      </c>
      <c r="I134" s="2102">
        <v>1503</v>
      </c>
      <c r="K134" s="2740" t="s">
        <v>439</v>
      </c>
      <c r="L134" s="2741"/>
      <c r="M134" s="2101">
        <v>862</v>
      </c>
      <c r="N134" s="2097">
        <v>1852</v>
      </c>
      <c r="O134" s="2097">
        <v>3924</v>
      </c>
      <c r="P134" s="2097">
        <v>5849</v>
      </c>
      <c r="Q134" s="2097">
        <v>1345</v>
      </c>
      <c r="R134" s="2097">
        <v>3831</v>
      </c>
      <c r="S134" s="2102">
        <v>1495</v>
      </c>
      <c r="U134" s="2740" t="s">
        <v>439</v>
      </c>
      <c r="V134" s="2741"/>
      <c r="W134" s="2101">
        <v>862</v>
      </c>
      <c r="X134" s="2097">
        <v>1843</v>
      </c>
      <c r="Y134" s="2097">
        <v>3919</v>
      </c>
      <c r="Z134" s="2097">
        <v>5817</v>
      </c>
      <c r="AA134" s="2097">
        <v>1346</v>
      </c>
      <c r="AB134" s="2097">
        <v>3824</v>
      </c>
      <c r="AC134" s="2102">
        <v>1481</v>
      </c>
      <c r="AE134" s="2740" t="s">
        <v>439</v>
      </c>
      <c r="AF134" s="2741"/>
      <c r="AG134" s="2101">
        <v>856</v>
      </c>
      <c r="AH134" s="2097">
        <v>1833</v>
      </c>
      <c r="AI134" s="2097">
        <v>3878</v>
      </c>
      <c r="AJ134" s="2097">
        <v>5781</v>
      </c>
      <c r="AK134" s="2097">
        <v>1329</v>
      </c>
      <c r="AL134" s="2097">
        <v>3804</v>
      </c>
      <c r="AM134" s="2102">
        <v>1470</v>
      </c>
    </row>
    <row r="135" spans="1:39">
      <c r="A135" s="2740" t="s">
        <v>440</v>
      </c>
      <c r="B135" s="2741"/>
      <c r="C135" s="2101">
        <v>47</v>
      </c>
      <c r="D135" s="2097">
        <v>32</v>
      </c>
      <c r="E135" s="2097">
        <v>596</v>
      </c>
      <c r="F135" s="2097">
        <v>309</v>
      </c>
      <c r="G135" s="2097">
        <v>64</v>
      </c>
      <c r="H135" s="2097">
        <v>127</v>
      </c>
      <c r="I135" s="2102">
        <v>48</v>
      </c>
      <c r="K135" s="2740" t="s">
        <v>440</v>
      </c>
      <c r="L135" s="2741"/>
      <c r="M135" s="2101">
        <v>50</v>
      </c>
      <c r="N135" s="2097">
        <v>32</v>
      </c>
      <c r="O135" s="2097">
        <v>631</v>
      </c>
      <c r="P135" s="2097">
        <v>313</v>
      </c>
      <c r="Q135" s="2097">
        <v>65</v>
      </c>
      <c r="R135" s="2097">
        <v>131</v>
      </c>
      <c r="S135" s="2102">
        <v>50</v>
      </c>
      <c r="U135" s="2740" t="s">
        <v>440</v>
      </c>
      <c r="V135" s="2741"/>
      <c r="W135" s="2101">
        <v>50</v>
      </c>
      <c r="X135" s="2097">
        <v>33</v>
      </c>
      <c r="Y135" s="2097">
        <v>669</v>
      </c>
      <c r="Z135" s="2097">
        <v>318</v>
      </c>
      <c r="AA135" s="2097">
        <v>67</v>
      </c>
      <c r="AB135" s="2097">
        <v>134</v>
      </c>
      <c r="AC135" s="2102">
        <v>53</v>
      </c>
      <c r="AE135" s="2740" t="s">
        <v>440</v>
      </c>
      <c r="AF135" s="2741"/>
      <c r="AG135" s="2101">
        <v>50</v>
      </c>
      <c r="AH135" s="2097">
        <v>35</v>
      </c>
      <c r="AI135" s="2097">
        <v>700</v>
      </c>
      <c r="AJ135" s="2097">
        <v>322</v>
      </c>
      <c r="AK135" s="2097">
        <v>68</v>
      </c>
      <c r="AL135" s="2097">
        <v>135</v>
      </c>
      <c r="AM135" s="2102">
        <v>52</v>
      </c>
    </row>
    <row r="136" spans="1:39">
      <c r="A136" s="2740" t="s">
        <v>441</v>
      </c>
      <c r="B136" s="2741"/>
      <c r="C136" s="2101">
        <v>22</v>
      </c>
      <c r="D136" s="2097">
        <v>29</v>
      </c>
      <c r="E136" s="2097">
        <v>75</v>
      </c>
      <c r="F136" s="2097">
        <v>114</v>
      </c>
      <c r="G136" s="2097">
        <v>32</v>
      </c>
      <c r="H136" s="2097">
        <v>85</v>
      </c>
      <c r="I136" s="2102">
        <v>39</v>
      </c>
      <c r="K136" s="2740" t="s">
        <v>441</v>
      </c>
      <c r="L136" s="2741"/>
      <c r="M136" s="2101">
        <v>22</v>
      </c>
      <c r="N136" s="2097">
        <v>28</v>
      </c>
      <c r="O136" s="2097">
        <v>77</v>
      </c>
      <c r="P136" s="2097">
        <v>115</v>
      </c>
      <c r="Q136" s="2097">
        <v>32</v>
      </c>
      <c r="R136" s="2097">
        <v>88</v>
      </c>
      <c r="S136" s="2102">
        <v>39</v>
      </c>
      <c r="U136" s="2740" t="s">
        <v>441</v>
      </c>
      <c r="V136" s="2741"/>
      <c r="W136" s="2101">
        <v>22</v>
      </c>
      <c r="X136" s="2097">
        <v>28</v>
      </c>
      <c r="Y136" s="2097">
        <v>77</v>
      </c>
      <c r="Z136" s="2097">
        <v>120</v>
      </c>
      <c r="AA136" s="2097">
        <v>33</v>
      </c>
      <c r="AB136" s="2097">
        <v>89</v>
      </c>
      <c r="AC136" s="2102">
        <v>39</v>
      </c>
      <c r="AE136" s="2740" t="s">
        <v>441</v>
      </c>
      <c r="AF136" s="2741"/>
      <c r="AG136" s="2101">
        <v>23</v>
      </c>
      <c r="AH136" s="2097">
        <v>29</v>
      </c>
      <c r="AI136" s="2097">
        <v>78</v>
      </c>
      <c r="AJ136" s="2097">
        <v>120</v>
      </c>
      <c r="AK136" s="2097">
        <v>30</v>
      </c>
      <c r="AL136" s="2097">
        <v>89</v>
      </c>
      <c r="AM136" s="2102">
        <v>38</v>
      </c>
    </row>
    <row r="137" spans="1:39">
      <c r="A137" s="2740" t="s">
        <v>442</v>
      </c>
      <c r="B137" s="2741"/>
      <c r="C137" s="2101">
        <v>2725</v>
      </c>
      <c r="D137" s="2097">
        <v>2646</v>
      </c>
      <c r="E137" s="2097">
        <v>6560</v>
      </c>
      <c r="F137" s="2097">
        <v>10390</v>
      </c>
      <c r="G137" s="2097">
        <v>2547</v>
      </c>
      <c r="H137" s="2097">
        <v>7656</v>
      </c>
      <c r="I137" s="2102">
        <v>2409</v>
      </c>
      <c r="K137" s="2740" t="s">
        <v>442</v>
      </c>
      <c r="L137" s="2741"/>
      <c r="M137" s="2101">
        <v>2744</v>
      </c>
      <c r="N137" s="2097">
        <v>2648</v>
      </c>
      <c r="O137" s="2097">
        <v>6578</v>
      </c>
      <c r="P137" s="2097">
        <v>10390</v>
      </c>
      <c r="Q137" s="2097">
        <v>2544</v>
      </c>
      <c r="R137" s="2097">
        <v>7646</v>
      </c>
      <c r="S137" s="2102">
        <v>2406</v>
      </c>
      <c r="U137" s="2740" t="s">
        <v>442</v>
      </c>
      <c r="V137" s="2741"/>
      <c r="W137" s="2101">
        <v>2743</v>
      </c>
      <c r="X137" s="2097">
        <v>2641</v>
      </c>
      <c r="Y137" s="2097">
        <v>6583</v>
      </c>
      <c r="Z137" s="2097">
        <v>10386</v>
      </c>
      <c r="AA137" s="2097">
        <v>2533</v>
      </c>
      <c r="AB137" s="2097">
        <v>7656</v>
      </c>
      <c r="AC137" s="2102">
        <v>2401</v>
      </c>
      <c r="AE137" s="2740" t="s">
        <v>442</v>
      </c>
      <c r="AF137" s="2741"/>
      <c r="AG137" s="2101">
        <v>2701</v>
      </c>
      <c r="AH137" s="2097">
        <v>2602</v>
      </c>
      <c r="AI137" s="2097">
        <v>6526</v>
      </c>
      <c r="AJ137" s="2097">
        <v>10276</v>
      </c>
      <c r="AK137" s="2097">
        <v>2502</v>
      </c>
      <c r="AL137" s="2097">
        <v>7614</v>
      </c>
      <c r="AM137" s="2102">
        <v>2354</v>
      </c>
    </row>
    <row r="138" spans="1:39">
      <c r="A138" s="2740" t="s">
        <v>443</v>
      </c>
      <c r="B138" s="2741"/>
      <c r="C138" s="2101">
        <v>2260</v>
      </c>
      <c r="D138" s="2097">
        <v>3512</v>
      </c>
      <c r="E138" s="2097">
        <v>8133</v>
      </c>
      <c r="F138" s="2097">
        <v>12810</v>
      </c>
      <c r="G138" s="2097">
        <v>3049</v>
      </c>
      <c r="H138" s="2097">
        <v>8540</v>
      </c>
      <c r="I138" s="2102">
        <v>3145</v>
      </c>
      <c r="K138" s="2740" t="s">
        <v>443</v>
      </c>
      <c r="L138" s="2741"/>
      <c r="M138" s="2101">
        <v>2273</v>
      </c>
      <c r="N138" s="2097">
        <v>3515</v>
      </c>
      <c r="O138" s="2097">
        <v>8204</v>
      </c>
      <c r="P138" s="2097">
        <v>12853</v>
      </c>
      <c r="Q138" s="2097">
        <v>3060</v>
      </c>
      <c r="R138" s="2097">
        <v>8623</v>
      </c>
      <c r="S138" s="2102">
        <v>3149</v>
      </c>
      <c r="U138" s="2740" t="s">
        <v>443</v>
      </c>
      <c r="V138" s="2741"/>
      <c r="W138" s="2101">
        <v>2266</v>
      </c>
      <c r="X138" s="2097">
        <v>3516</v>
      </c>
      <c r="Y138" s="2097">
        <v>8278</v>
      </c>
      <c r="Z138" s="2097">
        <v>12869</v>
      </c>
      <c r="AA138" s="2097">
        <v>3072</v>
      </c>
      <c r="AB138" s="2097">
        <v>8622</v>
      </c>
      <c r="AC138" s="2102">
        <v>3156</v>
      </c>
      <c r="AE138" s="2740" t="s">
        <v>443</v>
      </c>
      <c r="AF138" s="2741"/>
      <c r="AG138" s="2101">
        <v>2265</v>
      </c>
      <c r="AH138" s="2097">
        <v>3502</v>
      </c>
      <c r="AI138" s="2097">
        <v>8321</v>
      </c>
      <c r="AJ138" s="2097">
        <v>12830</v>
      </c>
      <c r="AK138" s="2097">
        <v>3058</v>
      </c>
      <c r="AL138" s="2097">
        <v>8666</v>
      </c>
      <c r="AM138" s="2102">
        <v>3151</v>
      </c>
    </row>
    <row r="139" spans="1:39">
      <c r="A139" s="2740" t="s">
        <v>778</v>
      </c>
      <c r="B139" s="2741"/>
      <c r="C139" s="2101">
        <v>233</v>
      </c>
      <c r="D139" s="2097">
        <v>388</v>
      </c>
      <c r="E139" s="2097">
        <v>1493</v>
      </c>
      <c r="F139" s="2097">
        <v>1331</v>
      </c>
      <c r="G139" s="2097">
        <v>489</v>
      </c>
      <c r="H139" s="2097">
        <v>1227</v>
      </c>
      <c r="I139" s="2102">
        <v>291</v>
      </c>
      <c r="K139" s="2740" t="s">
        <v>778</v>
      </c>
      <c r="L139" s="2741"/>
      <c r="M139" s="2101">
        <v>235</v>
      </c>
      <c r="N139" s="2097">
        <v>386</v>
      </c>
      <c r="O139" s="2097">
        <v>1489</v>
      </c>
      <c r="P139" s="2097">
        <v>1334</v>
      </c>
      <c r="Q139" s="2097">
        <v>487</v>
      </c>
      <c r="R139" s="2097">
        <v>1232</v>
      </c>
      <c r="S139" s="2102">
        <v>290</v>
      </c>
      <c r="U139" s="2740" t="s">
        <v>778</v>
      </c>
      <c r="V139" s="2741"/>
      <c r="W139" s="2101">
        <v>236</v>
      </c>
      <c r="X139" s="2097">
        <v>383</v>
      </c>
      <c r="Y139" s="2097">
        <v>1489</v>
      </c>
      <c r="Z139" s="2097">
        <v>1325</v>
      </c>
      <c r="AA139" s="2097">
        <v>485</v>
      </c>
      <c r="AB139" s="2097">
        <v>1225</v>
      </c>
      <c r="AC139" s="2102">
        <v>290</v>
      </c>
      <c r="AE139" s="2740" t="s">
        <v>778</v>
      </c>
      <c r="AF139" s="2741"/>
      <c r="AG139" s="2101">
        <v>240</v>
      </c>
      <c r="AH139" s="2097">
        <v>382</v>
      </c>
      <c r="AI139" s="2097">
        <v>1485</v>
      </c>
      <c r="AJ139" s="2097">
        <v>1312</v>
      </c>
      <c r="AK139" s="2097">
        <v>482</v>
      </c>
      <c r="AL139" s="2097">
        <v>1228</v>
      </c>
      <c r="AM139" s="2102">
        <v>287</v>
      </c>
    </row>
    <row r="140" spans="1:39">
      <c r="A140" s="2740" t="s">
        <v>779</v>
      </c>
      <c r="B140" s="2741"/>
      <c r="C140" s="2101">
        <v>1671</v>
      </c>
      <c r="D140" s="2097">
        <v>1792</v>
      </c>
      <c r="E140" s="2097">
        <v>7033</v>
      </c>
      <c r="F140" s="2097">
        <v>3334</v>
      </c>
      <c r="G140" s="2097">
        <v>1653</v>
      </c>
      <c r="H140" s="2097">
        <v>4439</v>
      </c>
      <c r="I140" s="2102">
        <v>1455</v>
      </c>
      <c r="K140" s="2740" t="s">
        <v>779</v>
      </c>
      <c r="L140" s="2741"/>
      <c r="M140" s="2101">
        <v>1681</v>
      </c>
      <c r="N140" s="2097">
        <v>1797</v>
      </c>
      <c r="O140" s="2097">
        <v>7064</v>
      </c>
      <c r="P140" s="2097">
        <v>3388</v>
      </c>
      <c r="Q140" s="2097">
        <v>1656</v>
      </c>
      <c r="R140" s="2097">
        <v>4469</v>
      </c>
      <c r="S140" s="2102">
        <v>1471</v>
      </c>
      <c r="U140" s="2740" t="s">
        <v>779</v>
      </c>
      <c r="V140" s="2741"/>
      <c r="W140" s="2101">
        <v>1679</v>
      </c>
      <c r="X140" s="2097">
        <v>1791</v>
      </c>
      <c r="Y140" s="2097">
        <v>7103</v>
      </c>
      <c r="Z140" s="2097">
        <v>3391</v>
      </c>
      <c r="AA140" s="2097">
        <v>1658</v>
      </c>
      <c r="AB140" s="2097">
        <v>4481</v>
      </c>
      <c r="AC140" s="2102">
        <v>1480</v>
      </c>
      <c r="AE140" s="2740" t="s">
        <v>779</v>
      </c>
      <c r="AF140" s="2741"/>
      <c r="AG140" s="2101">
        <v>1663</v>
      </c>
      <c r="AH140" s="2097">
        <v>1786</v>
      </c>
      <c r="AI140" s="2097">
        <v>7102</v>
      </c>
      <c r="AJ140" s="2097">
        <v>3372</v>
      </c>
      <c r="AK140" s="2097">
        <v>1648</v>
      </c>
      <c r="AL140" s="2097">
        <v>4489</v>
      </c>
      <c r="AM140" s="2102">
        <v>1452</v>
      </c>
    </row>
    <row r="141" spans="1:39">
      <c r="A141" s="2740" t="s">
        <v>446</v>
      </c>
      <c r="B141" s="2741"/>
      <c r="C141" s="2101">
        <v>233</v>
      </c>
      <c r="D141" s="2097">
        <v>235</v>
      </c>
      <c r="E141" s="2097">
        <v>884</v>
      </c>
      <c r="F141" s="2097">
        <v>731</v>
      </c>
      <c r="G141" s="2097">
        <v>194</v>
      </c>
      <c r="H141" s="2097">
        <v>1006</v>
      </c>
      <c r="I141" s="2102">
        <v>196</v>
      </c>
      <c r="K141" s="2740" t="s">
        <v>446</v>
      </c>
      <c r="L141" s="2741"/>
      <c r="M141" s="2101">
        <v>235</v>
      </c>
      <c r="N141" s="2097">
        <v>238</v>
      </c>
      <c r="O141" s="2097">
        <v>900</v>
      </c>
      <c r="P141" s="2097">
        <v>737</v>
      </c>
      <c r="Q141" s="2097">
        <v>193</v>
      </c>
      <c r="R141" s="2097">
        <v>1019</v>
      </c>
      <c r="S141" s="2102">
        <v>198</v>
      </c>
      <c r="U141" s="2740" t="s">
        <v>446</v>
      </c>
      <c r="V141" s="2741"/>
      <c r="W141" s="2101">
        <v>238</v>
      </c>
      <c r="X141" s="2097">
        <v>237</v>
      </c>
      <c r="Y141" s="2097">
        <v>914</v>
      </c>
      <c r="Z141" s="2097">
        <v>734</v>
      </c>
      <c r="AA141" s="2097">
        <v>189</v>
      </c>
      <c r="AB141" s="2097">
        <v>1029</v>
      </c>
      <c r="AC141" s="2102">
        <v>201</v>
      </c>
      <c r="AE141" s="2740" t="s">
        <v>446</v>
      </c>
      <c r="AF141" s="2741"/>
      <c r="AG141" s="2101">
        <v>237</v>
      </c>
      <c r="AH141" s="2097">
        <v>231</v>
      </c>
      <c r="AI141" s="2097">
        <v>913</v>
      </c>
      <c r="AJ141" s="2097">
        <v>731</v>
      </c>
      <c r="AK141" s="2097">
        <v>185</v>
      </c>
      <c r="AL141" s="2097">
        <v>1034</v>
      </c>
      <c r="AM141" s="2102">
        <v>199</v>
      </c>
    </row>
    <row r="142" spans="1:39">
      <c r="A142" s="2740" t="s">
        <v>447</v>
      </c>
      <c r="B142" s="2741"/>
      <c r="C142" s="2101">
        <v>208</v>
      </c>
      <c r="D142" s="2097">
        <v>288</v>
      </c>
      <c r="E142" s="2097">
        <v>615</v>
      </c>
      <c r="F142" s="2097">
        <v>1085</v>
      </c>
      <c r="G142" s="2097">
        <v>292</v>
      </c>
      <c r="H142" s="2097">
        <v>826</v>
      </c>
      <c r="I142" s="2102">
        <v>258</v>
      </c>
      <c r="K142" s="2740" t="s">
        <v>447</v>
      </c>
      <c r="L142" s="2741"/>
      <c r="M142" s="2101">
        <v>215</v>
      </c>
      <c r="N142" s="2097">
        <v>303</v>
      </c>
      <c r="O142" s="2097">
        <v>628</v>
      </c>
      <c r="P142" s="2097">
        <v>1104</v>
      </c>
      <c r="Q142" s="2097">
        <v>300</v>
      </c>
      <c r="R142" s="2097">
        <v>858</v>
      </c>
      <c r="S142" s="2102">
        <v>273</v>
      </c>
      <c r="U142" s="2740" t="s">
        <v>447</v>
      </c>
      <c r="V142" s="2741"/>
      <c r="W142" s="2101">
        <v>216</v>
      </c>
      <c r="X142" s="2097">
        <v>303</v>
      </c>
      <c r="Y142" s="2097">
        <v>638</v>
      </c>
      <c r="Z142" s="2097">
        <v>1124</v>
      </c>
      <c r="AA142" s="2097">
        <v>304</v>
      </c>
      <c r="AB142" s="2097">
        <v>863</v>
      </c>
      <c r="AC142" s="2102">
        <v>274</v>
      </c>
      <c r="AE142" s="2740" t="s">
        <v>447</v>
      </c>
      <c r="AF142" s="2741"/>
      <c r="AG142" s="2101">
        <v>213</v>
      </c>
      <c r="AH142" s="2097">
        <v>308</v>
      </c>
      <c r="AI142" s="2097">
        <v>641</v>
      </c>
      <c r="AJ142" s="2097">
        <v>1133</v>
      </c>
      <c r="AK142" s="2097">
        <v>305</v>
      </c>
      <c r="AL142" s="2097">
        <v>864</v>
      </c>
      <c r="AM142" s="2102">
        <v>263</v>
      </c>
    </row>
    <row r="143" spans="1:39">
      <c r="A143" s="2740" t="s">
        <v>780</v>
      </c>
      <c r="B143" s="2741"/>
      <c r="C143" s="2101">
        <v>588</v>
      </c>
      <c r="D143" s="2097">
        <v>555</v>
      </c>
      <c r="E143" s="2097">
        <v>2015</v>
      </c>
      <c r="F143" s="2097">
        <v>4046</v>
      </c>
      <c r="G143" s="2097">
        <v>695</v>
      </c>
      <c r="H143" s="2097">
        <v>2113</v>
      </c>
      <c r="I143" s="2102">
        <v>608</v>
      </c>
      <c r="K143" s="2740" t="s">
        <v>780</v>
      </c>
      <c r="L143" s="2741"/>
      <c r="M143" s="2101">
        <v>591</v>
      </c>
      <c r="N143" s="2097">
        <v>562</v>
      </c>
      <c r="O143" s="2097">
        <v>2041</v>
      </c>
      <c r="P143" s="2097">
        <v>4069</v>
      </c>
      <c r="Q143" s="2097">
        <v>695</v>
      </c>
      <c r="R143" s="2097">
        <v>2163</v>
      </c>
      <c r="S143" s="2102">
        <v>620</v>
      </c>
      <c r="U143" s="2740" t="s">
        <v>780</v>
      </c>
      <c r="V143" s="2741"/>
      <c r="W143" s="2101">
        <v>592</v>
      </c>
      <c r="X143" s="2097">
        <v>573</v>
      </c>
      <c r="Y143" s="2097">
        <v>2056</v>
      </c>
      <c r="Z143" s="2097">
        <v>4083</v>
      </c>
      <c r="AA143" s="2097">
        <v>697</v>
      </c>
      <c r="AB143" s="2097">
        <v>2186</v>
      </c>
      <c r="AC143" s="2102">
        <v>626</v>
      </c>
      <c r="AE143" s="2740" t="s">
        <v>780</v>
      </c>
      <c r="AF143" s="2741"/>
      <c r="AG143" s="2101">
        <v>598</v>
      </c>
      <c r="AH143" s="2097">
        <v>575</v>
      </c>
      <c r="AI143" s="2097">
        <v>2060</v>
      </c>
      <c r="AJ143" s="2097">
        <v>4086</v>
      </c>
      <c r="AK143" s="2097">
        <v>698</v>
      </c>
      <c r="AL143" s="2097">
        <v>2211</v>
      </c>
      <c r="AM143" s="2102">
        <v>633</v>
      </c>
    </row>
    <row r="144" spans="1:39">
      <c r="A144" s="2740" t="s">
        <v>449</v>
      </c>
      <c r="B144" s="2741"/>
      <c r="C144" s="2101">
        <v>324</v>
      </c>
      <c r="D144" s="2097">
        <v>417</v>
      </c>
      <c r="E144" s="2097">
        <v>1834</v>
      </c>
      <c r="F144" s="2097">
        <v>1641</v>
      </c>
      <c r="G144" s="2097">
        <v>282</v>
      </c>
      <c r="H144" s="2097">
        <v>1423</v>
      </c>
      <c r="I144" s="2102">
        <v>311</v>
      </c>
      <c r="K144" s="2740" t="s">
        <v>449</v>
      </c>
      <c r="L144" s="2741"/>
      <c r="M144" s="2101">
        <v>329</v>
      </c>
      <c r="N144" s="2097">
        <v>415</v>
      </c>
      <c r="O144" s="2097">
        <v>1864</v>
      </c>
      <c r="P144" s="2097">
        <v>1651</v>
      </c>
      <c r="Q144" s="2097">
        <v>272</v>
      </c>
      <c r="R144" s="2097">
        <v>1440</v>
      </c>
      <c r="S144" s="2102">
        <v>313</v>
      </c>
      <c r="U144" s="2740" t="s">
        <v>449</v>
      </c>
      <c r="V144" s="2741"/>
      <c r="W144" s="2101">
        <v>335</v>
      </c>
      <c r="X144" s="2097">
        <v>422</v>
      </c>
      <c r="Y144" s="2097">
        <v>1890</v>
      </c>
      <c r="Z144" s="2097">
        <v>1653</v>
      </c>
      <c r="AA144" s="2097">
        <v>272</v>
      </c>
      <c r="AB144" s="2097">
        <v>1449</v>
      </c>
      <c r="AC144" s="2102">
        <v>320</v>
      </c>
      <c r="AE144" s="2740" t="s">
        <v>449</v>
      </c>
      <c r="AF144" s="2741"/>
      <c r="AG144" s="2101">
        <v>334</v>
      </c>
      <c r="AH144" s="2097">
        <v>419</v>
      </c>
      <c r="AI144" s="2097">
        <v>1894</v>
      </c>
      <c r="AJ144" s="2097">
        <v>1637</v>
      </c>
      <c r="AK144" s="2097">
        <v>270</v>
      </c>
      <c r="AL144" s="2097">
        <v>1446</v>
      </c>
      <c r="AM144" s="2102">
        <v>314</v>
      </c>
    </row>
    <row r="145" spans="1:39">
      <c r="A145" s="2740" t="s">
        <v>781</v>
      </c>
      <c r="B145" s="2741"/>
      <c r="C145" s="2101">
        <v>396</v>
      </c>
      <c r="D145" s="2097">
        <v>316</v>
      </c>
      <c r="E145" s="2097">
        <v>1108</v>
      </c>
      <c r="F145" s="2097">
        <v>1193</v>
      </c>
      <c r="G145" s="2097">
        <v>286</v>
      </c>
      <c r="H145" s="2097">
        <v>1043</v>
      </c>
      <c r="I145" s="2102">
        <v>337</v>
      </c>
      <c r="K145" s="2740" t="s">
        <v>781</v>
      </c>
      <c r="L145" s="2741"/>
      <c r="M145" s="2101">
        <v>400</v>
      </c>
      <c r="N145" s="2097">
        <v>320</v>
      </c>
      <c r="O145" s="2097">
        <v>1126</v>
      </c>
      <c r="P145" s="2097">
        <v>1205</v>
      </c>
      <c r="Q145" s="2097">
        <v>287</v>
      </c>
      <c r="R145" s="2097">
        <v>1067</v>
      </c>
      <c r="S145" s="2102">
        <v>339</v>
      </c>
      <c r="U145" s="2740" t="s">
        <v>781</v>
      </c>
      <c r="V145" s="2741"/>
      <c r="W145" s="2101">
        <v>397</v>
      </c>
      <c r="X145" s="2097">
        <v>318</v>
      </c>
      <c r="Y145" s="2097">
        <v>1146</v>
      </c>
      <c r="Z145" s="2097">
        <v>1238</v>
      </c>
      <c r="AA145" s="2097">
        <v>287</v>
      </c>
      <c r="AB145" s="2097">
        <v>1086</v>
      </c>
      <c r="AC145" s="2102">
        <v>339</v>
      </c>
      <c r="AE145" s="2740" t="s">
        <v>781</v>
      </c>
      <c r="AF145" s="2741"/>
      <c r="AG145" s="2101">
        <v>402</v>
      </c>
      <c r="AH145" s="2097">
        <v>321</v>
      </c>
      <c r="AI145" s="2097">
        <v>1139</v>
      </c>
      <c r="AJ145" s="2097">
        <v>1222</v>
      </c>
      <c r="AK145" s="2097">
        <v>290</v>
      </c>
      <c r="AL145" s="2097">
        <v>1094</v>
      </c>
      <c r="AM145" s="2102">
        <v>338</v>
      </c>
    </row>
    <row r="146" spans="1:39">
      <c r="A146" s="2740" t="s">
        <v>782</v>
      </c>
      <c r="B146" s="2741"/>
      <c r="C146" s="2101" t="s">
        <v>601</v>
      </c>
      <c r="D146" s="2097" t="s">
        <v>601</v>
      </c>
      <c r="E146" s="2097" t="s">
        <v>601</v>
      </c>
      <c r="F146" s="2097">
        <v>1</v>
      </c>
      <c r="G146" s="2097" t="s">
        <v>601</v>
      </c>
      <c r="H146" s="2097">
        <v>0</v>
      </c>
      <c r="I146" s="2102" t="s">
        <v>601</v>
      </c>
      <c r="K146" s="2740" t="s">
        <v>782</v>
      </c>
      <c r="L146" s="2741"/>
      <c r="M146" s="2101">
        <v>0</v>
      </c>
      <c r="N146" s="2097">
        <v>0</v>
      </c>
      <c r="O146" s="2097">
        <v>0</v>
      </c>
      <c r="P146" s="2097">
        <v>1</v>
      </c>
      <c r="Q146" s="2097">
        <v>0</v>
      </c>
      <c r="R146" s="2097">
        <v>0</v>
      </c>
      <c r="S146" s="2102">
        <v>0</v>
      </c>
      <c r="U146" s="2740" t="s">
        <v>782</v>
      </c>
      <c r="V146" s="2741"/>
      <c r="W146" s="2101">
        <v>0</v>
      </c>
      <c r="X146" s="2097">
        <v>0</v>
      </c>
      <c r="Y146" s="2097">
        <v>0</v>
      </c>
      <c r="Z146" s="2097">
        <v>1</v>
      </c>
      <c r="AA146" s="2097">
        <v>0</v>
      </c>
      <c r="AB146" s="2097">
        <v>0</v>
      </c>
      <c r="AC146" s="2102">
        <v>0</v>
      </c>
      <c r="AE146" s="2740" t="s">
        <v>782</v>
      </c>
      <c r="AF146" s="2741"/>
      <c r="AG146" s="2101">
        <v>0</v>
      </c>
      <c r="AH146" s="2097">
        <v>0</v>
      </c>
      <c r="AI146" s="2097">
        <v>0</v>
      </c>
      <c r="AJ146" s="2097">
        <v>1</v>
      </c>
      <c r="AK146" s="2097">
        <v>1</v>
      </c>
      <c r="AL146" s="2097">
        <v>0</v>
      </c>
      <c r="AM146" s="2102">
        <v>0</v>
      </c>
    </row>
    <row r="147" spans="1:39">
      <c r="A147" s="2740" t="s">
        <v>451</v>
      </c>
      <c r="B147" s="2741"/>
      <c r="C147" s="2101">
        <v>48</v>
      </c>
      <c r="D147" s="2097">
        <v>51</v>
      </c>
      <c r="E147" s="2097">
        <v>188</v>
      </c>
      <c r="F147" s="2097">
        <v>218</v>
      </c>
      <c r="G147" s="2097">
        <v>46</v>
      </c>
      <c r="H147" s="2097">
        <v>371</v>
      </c>
      <c r="I147" s="2102">
        <v>45</v>
      </c>
      <c r="K147" s="2740" t="s">
        <v>451</v>
      </c>
      <c r="L147" s="2741"/>
      <c r="M147" s="2101">
        <v>49</v>
      </c>
      <c r="N147" s="2097">
        <v>50</v>
      </c>
      <c r="O147" s="2097">
        <v>192</v>
      </c>
      <c r="P147" s="2097">
        <v>216</v>
      </c>
      <c r="Q147" s="2097">
        <v>45</v>
      </c>
      <c r="R147" s="2097">
        <v>378</v>
      </c>
      <c r="S147" s="2102">
        <v>46</v>
      </c>
      <c r="U147" s="2740" t="s">
        <v>451</v>
      </c>
      <c r="V147" s="2741"/>
      <c r="W147" s="2101">
        <v>47</v>
      </c>
      <c r="X147" s="2097">
        <v>46</v>
      </c>
      <c r="Y147" s="2097">
        <v>194</v>
      </c>
      <c r="Z147" s="2097">
        <v>213</v>
      </c>
      <c r="AA147" s="2097">
        <v>43</v>
      </c>
      <c r="AB147" s="2097">
        <v>382</v>
      </c>
      <c r="AC147" s="2102">
        <v>45</v>
      </c>
      <c r="AE147" s="2740" t="s">
        <v>451</v>
      </c>
      <c r="AF147" s="2741"/>
      <c r="AG147" s="2101">
        <v>49</v>
      </c>
      <c r="AH147" s="2097">
        <v>48</v>
      </c>
      <c r="AI147" s="2097">
        <v>192</v>
      </c>
      <c r="AJ147" s="2097">
        <v>217</v>
      </c>
      <c r="AK147" s="2097">
        <v>43</v>
      </c>
      <c r="AL147" s="2097">
        <v>382</v>
      </c>
      <c r="AM147" s="2102">
        <v>45</v>
      </c>
    </row>
    <row r="148" spans="1:39">
      <c r="A148" s="2740" t="s">
        <v>783</v>
      </c>
      <c r="B148" s="2741"/>
      <c r="C148" s="2101">
        <v>51</v>
      </c>
      <c r="D148" s="2097">
        <v>49</v>
      </c>
      <c r="E148" s="2097">
        <v>123</v>
      </c>
      <c r="F148" s="2097">
        <v>292</v>
      </c>
      <c r="G148" s="2097">
        <v>89</v>
      </c>
      <c r="H148" s="2097">
        <v>150</v>
      </c>
      <c r="I148" s="2102">
        <v>50</v>
      </c>
      <c r="K148" s="2740" t="s">
        <v>783</v>
      </c>
      <c r="L148" s="2741"/>
      <c r="M148" s="2101">
        <v>50</v>
      </c>
      <c r="N148" s="2097">
        <v>48</v>
      </c>
      <c r="O148" s="2097">
        <v>125</v>
      </c>
      <c r="P148" s="2097">
        <v>294</v>
      </c>
      <c r="Q148" s="2097">
        <v>89</v>
      </c>
      <c r="R148" s="2097">
        <v>156</v>
      </c>
      <c r="S148" s="2102">
        <v>50</v>
      </c>
      <c r="U148" s="2740" t="s">
        <v>783</v>
      </c>
      <c r="V148" s="2741"/>
      <c r="W148" s="2101">
        <v>51</v>
      </c>
      <c r="X148" s="2097">
        <v>49</v>
      </c>
      <c r="Y148" s="2097">
        <v>124</v>
      </c>
      <c r="Z148" s="2097">
        <v>293</v>
      </c>
      <c r="AA148" s="2097">
        <v>90</v>
      </c>
      <c r="AB148" s="2097">
        <v>159</v>
      </c>
      <c r="AC148" s="2102">
        <v>50</v>
      </c>
      <c r="AE148" s="2740" t="s">
        <v>783</v>
      </c>
      <c r="AF148" s="2741"/>
      <c r="AG148" s="2101">
        <v>54</v>
      </c>
      <c r="AH148" s="2097">
        <v>50</v>
      </c>
      <c r="AI148" s="2097">
        <v>126</v>
      </c>
      <c r="AJ148" s="2097">
        <v>301</v>
      </c>
      <c r="AK148" s="2097">
        <v>89</v>
      </c>
      <c r="AL148" s="2097">
        <v>160</v>
      </c>
      <c r="AM148" s="2102">
        <v>50</v>
      </c>
    </row>
    <row r="149" spans="1:39">
      <c r="A149" s="2740" t="s">
        <v>784</v>
      </c>
      <c r="B149" s="2741"/>
      <c r="C149" s="2101">
        <v>158</v>
      </c>
      <c r="D149" s="2097">
        <v>141</v>
      </c>
      <c r="E149" s="2097">
        <v>477</v>
      </c>
      <c r="F149" s="2097">
        <v>464</v>
      </c>
      <c r="G149" s="2097">
        <v>149</v>
      </c>
      <c r="H149" s="2097">
        <v>390</v>
      </c>
      <c r="I149" s="2102">
        <v>145</v>
      </c>
      <c r="K149" s="2740" t="s">
        <v>784</v>
      </c>
      <c r="L149" s="2741"/>
      <c r="M149" s="2101">
        <v>152</v>
      </c>
      <c r="N149" s="2097">
        <v>143</v>
      </c>
      <c r="O149" s="2097">
        <v>480</v>
      </c>
      <c r="P149" s="2097">
        <v>466</v>
      </c>
      <c r="Q149" s="2097">
        <v>148</v>
      </c>
      <c r="R149" s="2097">
        <v>397</v>
      </c>
      <c r="S149" s="2102">
        <v>145</v>
      </c>
      <c r="U149" s="2740" t="s">
        <v>784</v>
      </c>
      <c r="V149" s="2741"/>
      <c r="W149" s="2101">
        <v>150</v>
      </c>
      <c r="X149" s="2097">
        <v>145</v>
      </c>
      <c r="Y149" s="2097">
        <v>479</v>
      </c>
      <c r="Z149" s="2097">
        <v>481</v>
      </c>
      <c r="AA149" s="2097">
        <v>158</v>
      </c>
      <c r="AB149" s="2097">
        <v>396</v>
      </c>
      <c r="AC149" s="2102">
        <v>147</v>
      </c>
      <c r="AE149" s="2740" t="s">
        <v>784</v>
      </c>
      <c r="AF149" s="2741"/>
      <c r="AG149" s="2101">
        <v>154</v>
      </c>
      <c r="AH149" s="2097">
        <v>145</v>
      </c>
      <c r="AI149" s="2097">
        <v>466</v>
      </c>
      <c r="AJ149" s="2097">
        <v>474</v>
      </c>
      <c r="AK149" s="2097">
        <v>161</v>
      </c>
      <c r="AL149" s="2097">
        <v>398</v>
      </c>
      <c r="AM149" s="2102">
        <v>144</v>
      </c>
    </row>
    <row r="150" spans="1:39">
      <c r="A150" s="2740" t="s">
        <v>453</v>
      </c>
      <c r="B150" s="2741"/>
      <c r="C150" s="2101">
        <v>490</v>
      </c>
      <c r="D150" s="2097">
        <v>649</v>
      </c>
      <c r="E150" s="2097">
        <v>1730</v>
      </c>
      <c r="F150" s="2097">
        <v>2450</v>
      </c>
      <c r="G150" s="2097">
        <v>674</v>
      </c>
      <c r="H150" s="2097">
        <v>1726</v>
      </c>
      <c r="I150" s="2102">
        <v>662</v>
      </c>
      <c r="K150" s="2740" t="s">
        <v>453</v>
      </c>
      <c r="L150" s="2741"/>
      <c r="M150" s="2101">
        <v>499</v>
      </c>
      <c r="N150" s="2097">
        <v>649</v>
      </c>
      <c r="O150" s="2097">
        <v>1731</v>
      </c>
      <c r="P150" s="2097">
        <v>2469</v>
      </c>
      <c r="Q150" s="2097">
        <v>682</v>
      </c>
      <c r="R150" s="2097">
        <v>1728</v>
      </c>
      <c r="S150" s="2102">
        <v>663</v>
      </c>
      <c r="U150" s="2740" t="s">
        <v>453</v>
      </c>
      <c r="V150" s="2741"/>
      <c r="W150" s="2101">
        <v>499</v>
      </c>
      <c r="X150" s="2097">
        <v>647</v>
      </c>
      <c r="Y150" s="2097">
        <v>1736</v>
      </c>
      <c r="Z150" s="2097">
        <v>2471</v>
      </c>
      <c r="AA150" s="2097">
        <v>690</v>
      </c>
      <c r="AB150" s="2097">
        <v>1732</v>
      </c>
      <c r="AC150" s="2102">
        <v>661</v>
      </c>
      <c r="AE150" s="2740" t="s">
        <v>453</v>
      </c>
      <c r="AF150" s="2741"/>
      <c r="AG150" s="2101">
        <v>496</v>
      </c>
      <c r="AH150" s="2097">
        <v>649</v>
      </c>
      <c r="AI150" s="2097">
        <v>1739</v>
      </c>
      <c r="AJ150" s="2097">
        <v>2466</v>
      </c>
      <c r="AK150" s="2097">
        <v>694</v>
      </c>
      <c r="AL150" s="2097">
        <v>1742</v>
      </c>
      <c r="AM150" s="2102">
        <v>672</v>
      </c>
    </row>
    <row r="151" spans="1:39">
      <c r="A151" s="2740"/>
      <c r="B151" s="2741"/>
      <c r="C151" s="2288"/>
      <c r="D151" s="2289"/>
      <c r="E151" s="2289"/>
      <c r="F151" s="2289"/>
      <c r="G151" s="2289"/>
      <c r="H151" s="2289"/>
      <c r="I151" s="2290"/>
      <c r="K151" s="2740"/>
      <c r="L151" s="2741"/>
      <c r="M151" s="2288"/>
      <c r="N151" s="2289"/>
      <c r="O151" s="2289"/>
      <c r="P151" s="2289"/>
      <c r="Q151" s="2289"/>
      <c r="R151" s="2289"/>
      <c r="S151" s="2290"/>
      <c r="U151" s="2740"/>
      <c r="V151" s="2741"/>
      <c r="W151" s="2288"/>
      <c r="X151" s="2289"/>
      <c r="Y151" s="2289"/>
      <c r="Z151" s="2289"/>
      <c r="AA151" s="2289"/>
      <c r="AB151" s="2289"/>
      <c r="AC151" s="2290"/>
      <c r="AE151" s="2740" t="s">
        <v>862</v>
      </c>
      <c r="AF151" s="2741"/>
      <c r="AG151" s="2288">
        <v>0</v>
      </c>
      <c r="AH151" s="2289">
        <v>0</v>
      </c>
      <c r="AI151" s="2289">
        <v>0</v>
      </c>
      <c r="AJ151" s="2289">
        <v>1</v>
      </c>
      <c r="AK151" s="2289">
        <v>0</v>
      </c>
      <c r="AL151" s="2289">
        <v>0</v>
      </c>
      <c r="AM151" s="2290">
        <v>0</v>
      </c>
    </row>
    <row r="152" spans="1:39" ht="13.5" thickBot="1">
      <c r="A152" s="2740" t="s">
        <v>454</v>
      </c>
      <c r="B152" s="2741"/>
      <c r="C152" s="2103">
        <v>23</v>
      </c>
      <c r="D152" s="2104">
        <v>14</v>
      </c>
      <c r="E152" s="2104">
        <v>74</v>
      </c>
      <c r="F152" s="2104">
        <v>76</v>
      </c>
      <c r="G152" s="2104">
        <v>12</v>
      </c>
      <c r="H152" s="2104">
        <v>41</v>
      </c>
      <c r="I152" s="2105">
        <v>20</v>
      </c>
      <c r="K152" s="2740" t="s">
        <v>454</v>
      </c>
      <c r="L152" s="2741"/>
      <c r="M152" s="2103">
        <v>13</v>
      </c>
      <c r="N152" s="2104">
        <v>7</v>
      </c>
      <c r="O152" s="2104">
        <v>111</v>
      </c>
      <c r="P152" s="2104">
        <v>62</v>
      </c>
      <c r="Q152" s="2104">
        <v>7</v>
      </c>
      <c r="R152" s="2104">
        <v>30</v>
      </c>
      <c r="S152" s="2105">
        <v>14</v>
      </c>
      <c r="U152" s="2740" t="s">
        <v>454</v>
      </c>
      <c r="V152" s="2741"/>
      <c r="W152" s="2103">
        <v>11</v>
      </c>
      <c r="X152" s="2104">
        <v>4</v>
      </c>
      <c r="Y152" s="2104">
        <v>66</v>
      </c>
      <c r="Z152" s="2104">
        <v>32</v>
      </c>
      <c r="AA152" s="2104">
        <v>9</v>
      </c>
      <c r="AB152" s="2104">
        <v>22</v>
      </c>
      <c r="AC152" s="2105">
        <v>7</v>
      </c>
      <c r="AE152" s="2740" t="s">
        <v>454</v>
      </c>
      <c r="AF152" s="2741"/>
      <c r="AG152" s="2103">
        <v>3</v>
      </c>
      <c r="AH152" s="2104">
        <v>2</v>
      </c>
      <c r="AI152" s="2104">
        <v>43</v>
      </c>
      <c r="AJ152" s="2104">
        <v>16</v>
      </c>
      <c r="AK152" s="2104">
        <v>5</v>
      </c>
      <c r="AL152" s="2104">
        <v>11</v>
      </c>
      <c r="AM152" s="2105">
        <v>5</v>
      </c>
    </row>
    <row r="153" spans="1:39" ht="13.5" thickBot="1">
      <c r="A153" s="2742" t="s">
        <v>105</v>
      </c>
      <c r="B153" s="2743"/>
      <c r="C153" s="2095">
        <v>11993</v>
      </c>
      <c r="D153" s="2095">
        <v>15006</v>
      </c>
      <c r="E153" s="2095">
        <v>53897</v>
      </c>
      <c r="F153" s="2095">
        <v>68243</v>
      </c>
      <c r="G153" s="2095">
        <v>14599</v>
      </c>
      <c r="H153" s="2095">
        <v>47417</v>
      </c>
      <c r="I153" s="2096">
        <v>12252</v>
      </c>
      <c r="K153" s="2742" t="s">
        <v>105</v>
      </c>
      <c r="L153" s="2743"/>
      <c r="M153" s="2095">
        <v>11940</v>
      </c>
      <c r="N153" s="2095">
        <v>14965</v>
      </c>
      <c r="O153" s="2095">
        <v>54090</v>
      </c>
      <c r="P153" s="2095">
        <v>68382</v>
      </c>
      <c r="Q153" s="2095">
        <v>14575</v>
      </c>
      <c r="R153" s="2095">
        <v>47718</v>
      </c>
      <c r="S153" s="2096">
        <v>12287</v>
      </c>
      <c r="U153" s="2742" t="s">
        <v>105</v>
      </c>
      <c r="V153" s="2743"/>
      <c r="W153" s="2095">
        <v>11926</v>
      </c>
      <c r="X153" s="2095">
        <v>14934</v>
      </c>
      <c r="Y153" s="2095">
        <v>54264</v>
      </c>
      <c r="Z153" s="2095">
        <v>68270</v>
      </c>
      <c r="AA153" s="2095">
        <v>14578</v>
      </c>
      <c r="AB153" s="2095">
        <v>47487</v>
      </c>
      <c r="AC153" s="2096">
        <v>12296</v>
      </c>
      <c r="AE153" s="2742" t="s">
        <v>105</v>
      </c>
      <c r="AF153" s="2743"/>
      <c r="AG153" s="2095">
        <v>11860</v>
      </c>
      <c r="AH153" s="2095">
        <v>14859</v>
      </c>
      <c r="AI153" s="2095">
        <v>54157</v>
      </c>
      <c r="AJ153" s="2095">
        <v>67799</v>
      </c>
      <c r="AK153" s="2095">
        <v>14493</v>
      </c>
      <c r="AL153" s="2095">
        <v>47408</v>
      </c>
      <c r="AM153" s="2096">
        <v>12184</v>
      </c>
    </row>
    <row r="156" spans="1:39" ht="13.5" thickBot="1"/>
    <row r="157" spans="1:39" ht="30.75" thickBot="1">
      <c r="A157" s="2749" t="s">
        <v>787</v>
      </c>
      <c r="B157" s="2750"/>
      <c r="C157" s="1932" t="s">
        <v>769</v>
      </c>
      <c r="D157" s="2147" t="s">
        <v>770</v>
      </c>
      <c r="E157" s="1933" t="s">
        <v>771</v>
      </c>
      <c r="F157" s="2146" t="s">
        <v>812</v>
      </c>
      <c r="G157" s="2147" t="s">
        <v>772</v>
      </c>
      <c r="H157" s="1933" t="s">
        <v>773</v>
      </c>
      <c r="I157" s="1934" t="s">
        <v>777</v>
      </c>
      <c r="K157" s="3181" t="s">
        <v>786</v>
      </c>
      <c r="L157" s="2750"/>
      <c r="M157" s="1932" t="s">
        <v>769</v>
      </c>
      <c r="N157" s="2147" t="s">
        <v>770</v>
      </c>
      <c r="O157" s="1933" t="s">
        <v>771</v>
      </c>
      <c r="P157" s="2146" t="s">
        <v>812</v>
      </c>
      <c r="Q157" s="2147" t="s">
        <v>772</v>
      </c>
      <c r="R157" s="1933" t="s">
        <v>773</v>
      </c>
      <c r="S157" s="1934" t="s">
        <v>777</v>
      </c>
      <c r="U157" s="3181" t="s">
        <v>801</v>
      </c>
      <c r="V157" s="2750"/>
      <c r="W157" s="1932" t="s">
        <v>769</v>
      </c>
      <c r="X157" s="2147" t="s">
        <v>770</v>
      </c>
      <c r="Y157" s="1933" t="s">
        <v>771</v>
      </c>
      <c r="Z157" s="2146" t="s">
        <v>812</v>
      </c>
      <c r="AA157" s="2147" t="s">
        <v>772</v>
      </c>
      <c r="AB157" s="1933" t="s">
        <v>773</v>
      </c>
      <c r="AC157" s="1934" t="s">
        <v>777</v>
      </c>
      <c r="AE157" s="2749" t="s">
        <v>808</v>
      </c>
      <c r="AF157" s="2750"/>
      <c r="AG157" s="1932" t="s">
        <v>769</v>
      </c>
      <c r="AH157" s="2147" t="s">
        <v>770</v>
      </c>
      <c r="AI157" s="1933" t="s">
        <v>771</v>
      </c>
      <c r="AJ157" s="2146" t="s">
        <v>812</v>
      </c>
      <c r="AK157" s="2147" t="s">
        <v>772</v>
      </c>
      <c r="AL157" s="1933" t="s">
        <v>773</v>
      </c>
      <c r="AM157" s="1934" t="s">
        <v>777</v>
      </c>
    </row>
    <row r="158" spans="1:39">
      <c r="A158" s="2746" t="s">
        <v>437</v>
      </c>
      <c r="B158" s="2751"/>
      <c r="C158" s="1929">
        <v>1734</v>
      </c>
      <c r="D158" s="1930">
        <v>1966</v>
      </c>
      <c r="E158" s="1930">
        <v>17136</v>
      </c>
      <c r="F158" s="1930">
        <v>22326</v>
      </c>
      <c r="G158" s="1930">
        <v>2824</v>
      </c>
      <c r="H158" s="1930">
        <v>12540</v>
      </c>
      <c r="I158" s="1931">
        <v>731</v>
      </c>
      <c r="K158" s="2746" t="s">
        <v>437</v>
      </c>
      <c r="L158" s="2751"/>
      <c r="M158" s="1929">
        <v>1734</v>
      </c>
      <c r="N158" s="1930">
        <v>1990</v>
      </c>
      <c r="O158" s="1930">
        <v>17141</v>
      </c>
      <c r="P158" s="1930">
        <v>22340</v>
      </c>
      <c r="Q158" s="1930">
        <v>2849</v>
      </c>
      <c r="R158" s="1930">
        <v>12558</v>
      </c>
      <c r="S158" s="1931">
        <v>724</v>
      </c>
      <c r="U158" s="2746" t="s">
        <v>437</v>
      </c>
      <c r="V158" s="2751"/>
      <c r="W158" s="1987">
        <v>1735</v>
      </c>
      <c r="X158" s="1987">
        <v>1999</v>
      </c>
      <c r="Y158" s="1987">
        <v>17162</v>
      </c>
      <c r="Z158" s="1987">
        <v>22298</v>
      </c>
      <c r="AA158" s="1987">
        <v>2838</v>
      </c>
      <c r="AB158" s="1987">
        <v>12523</v>
      </c>
      <c r="AC158" s="1988">
        <v>721</v>
      </c>
      <c r="AE158" s="2746" t="s">
        <v>437</v>
      </c>
      <c r="AF158" s="2747"/>
      <c r="AG158" s="2098">
        <v>1732</v>
      </c>
      <c r="AH158" s="2099">
        <v>1992</v>
      </c>
      <c r="AI158" s="2099">
        <v>17116</v>
      </c>
      <c r="AJ158" s="2099">
        <v>22129</v>
      </c>
      <c r="AK158" s="2099">
        <v>2774</v>
      </c>
      <c r="AL158" s="2099">
        <v>12418</v>
      </c>
      <c r="AM158" s="2100">
        <v>718</v>
      </c>
    </row>
    <row r="159" spans="1:39">
      <c r="A159" s="2740" t="s">
        <v>438</v>
      </c>
      <c r="B159" s="2748"/>
      <c r="C159" s="1928">
        <v>12</v>
      </c>
      <c r="D159" s="1925">
        <v>24</v>
      </c>
      <c r="E159" s="1925">
        <v>32</v>
      </c>
      <c r="F159" s="1925">
        <v>57</v>
      </c>
      <c r="G159" s="1925">
        <v>27</v>
      </c>
      <c r="H159" s="1925">
        <v>82</v>
      </c>
      <c r="I159" s="1927">
        <v>41</v>
      </c>
      <c r="K159" s="2740" t="s">
        <v>438</v>
      </c>
      <c r="L159" s="2748"/>
      <c r="M159" s="1928">
        <v>11</v>
      </c>
      <c r="N159" s="1925">
        <v>22</v>
      </c>
      <c r="O159" s="1925">
        <v>31</v>
      </c>
      <c r="P159" s="1925">
        <v>57</v>
      </c>
      <c r="Q159" s="1925">
        <v>27</v>
      </c>
      <c r="R159" s="1925">
        <v>82</v>
      </c>
      <c r="S159" s="1927">
        <v>40</v>
      </c>
      <c r="U159" s="2740" t="s">
        <v>438</v>
      </c>
      <c r="V159" s="2748"/>
      <c r="W159" s="1987">
        <v>11</v>
      </c>
      <c r="X159" s="1987">
        <v>22</v>
      </c>
      <c r="Y159" s="1987">
        <v>31</v>
      </c>
      <c r="Z159" s="1987">
        <v>56</v>
      </c>
      <c r="AA159" s="1987">
        <v>26</v>
      </c>
      <c r="AB159" s="1987">
        <v>83</v>
      </c>
      <c r="AC159" s="1988">
        <v>38</v>
      </c>
      <c r="AE159" s="2740" t="s">
        <v>438</v>
      </c>
      <c r="AF159" s="2741"/>
      <c r="AG159" s="2101">
        <v>11</v>
      </c>
      <c r="AH159" s="2097">
        <v>22</v>
      </c>
      <c r="AI159" s="2097">
        <v>30</v>
      </c>
      <c r="AJ159" s="2097">
        <v>58</v>
      </c>
      <c r="AK159" s="2097">
        <v>24</v>
      </c>
      <c r="AL159" s="2097">
        <v>82</v>
      </c>
      <c r="AM159" s="2102">
        <v>36</v>
      </c>
    </row>
    <row r="160" spans="1:39">
      <c r="A160" s="2740" t="s">
        <v>439</v>
      </c>
      <c r="B160" s="2748"/>
      <c r="C160" s="1928">
        <v>881</v>
      </c>
      <c r="D160" s="1925">
        <v>1900</v>
      </c>
      <c r="E160" s="1925">
        <v>4015</v>
      </c>
      <c r="F160" s="1925">
        <v>6057</v>
      </c>
      <c r="G160" s="1925">
        <v>1404</v>
      </c>
      <c r="H160" s="1925">
        <v>3981</v>
      </c>
      <c r="I160" s="1927">
        <v>1543</v>
      </c>
      <c r="K160" s="2740" t="s">
        <v>439</v>
      </c>
      <c r="L160" s="2748"/>
      <c r="M160" s="1928">
        <v>893</v>
      </c>
      <c r="N160" s="1925">
        <v>1897</v>
      </c>
      <c r="O160" s="1925">
        <v>4010</v>
      </c>
      <c r="P160" s="1925">
        <v>6061</v>
      </c>
      <c r="Q160" s="1925">
        <v>1396</v>
      </c>
      <c r="R160" s="1925">
        <v>3960</v>
      </c>
      <c r="S160" s="1927">
        <v>1534</v>
      </c>
      <c r="U160" s="2740" t="s">
        <v>439</v>
      </c>
      <c r="V160" s="2748"/>
      <c r="W160" s="1987">
        <v>892</v>
      </c>
      <c r="X160" s="1987">
        <v>1900</v>
      </c>
      <c r="Y160" s="1987">
        <v>4003</v>
      </c>
      <c r="Z160" s="1987">
        <v>6011</v>
      </c>
      <c r="AA160" s="1987">
        <v>1383</v>
      </c>
      <c r="AB160" s="1987">
        <v>3954</v>
      </c>
      <c r="AC160" s="1988">
        <v>1529</v>
      </c>
      <c r="AE160" s="2740" t="s">
        <v>439</v>
      </c>
      <c r="AF160" s="2741"/>
      <c r="AG160" s="2101">
        <v>886</v>
      </c>
      <c r="AH160" s="2097">
        <v>1881</v>
      </c>
      <c r="AI160" s="2097">
        <v>3978</v>
      </c>
      <c r="AJ160" s="2097">
        <v>5936</v>
      </c>
      <c r="AK160" s="2097">
        <v>1364</v>
      </c>
      <c r="AL160" s="2097">
        <v>3910</v>
      </c>
      <c r="AM160" s="2102">
        <v>1523</v>
      </c>
    </row>
    <row r="161" spans="1:39">
      <c r="A161" s="2740" t="s">
        <v>440</v>
      </c>
      <c r="B161" s="2748"/>
      <c r="C161" s="1928">
        <v>39</v>
      </c>
      <c r="D161" s="1925">
        <v>28</v>
      </c>
      <c r="E161" s="1925">
        <v>423</v>
      </c>
      <c r="F161" s="1925">
        <v>251</v>
      </c>
      <c r="G161" s="1925">
        <v>54</v>
      </c>
      <c r="H161" s="1925">
        <v>97</v>
      </c>
      <c r="I161" s="1927">
        <v>43</v>
      </c>
      <c r="K161" s="2740" t="s">
        <v>440</v>
      </c>
      <c r="L161" s="2748"/>
      <c r="M161" s="1928">
        <v>43</v>
      </c>
      <c r="N161" s="1925">
        <v>28</v>
      </c>
      <c r="O161" s="1925">
        <v>473</v>
      </c>
      <c r="P161" s="1925">
        <v>264</v>
      </c>
      <c r="Q161" s="1925">
        <v>58</v>
      </c>
      <c r="R161" s="1925">
        <v>102</v>
      </c>
      <c r="S161" s="1927">
        <v>46</v>
      </c>
      <c r="U161" s="2740" t="s">
        <v>440</v>
      </c>
      <c r="V161" s="2748"/>
      <c r="W161" s="1987">
        <v>48</v>
      </c>
      <c r="X161" s="1987">
        <v>29</v>
      </c>
      <c r="Y161" s="1987">
        <v>516</v>
      </c>
      <c r="Z161" s="1987">
        <v>279</v>
      </c>
      <c r="AA161" s="1987">
        <v>60</v>
      </c>
      <c r="AB161" s="1987">
        <v>110</v>
      </c>
      <c r="AC161" s="1988">
        <v>47</v>
      </c>
      <c r="AE161" s="2740" t="s">
        <v>440</v>
      </c>
      <c r="AF161" s="2741"/>
      <c r="AG161" s="2101">
        <v>49</v>
      </c>
      <c r="AH161" s="2097">
        <v>29</v>
      </c>
      <c r="AI161" s="2097">
        <v>552</v>
      </c>
      <c r="AJ161" s="2097">
        <v>297</v>
      </c>
      <c r="AK161" s="2097">
        <v>62</v>
      </c>
      <c r="AL161" s="2097">
        <v>119</v>
      </c>
      <c r="AM161" s="2102">
        <v>48</v>
      </c>
    </row>
    <row r="162" spans="1:39">
      <c r="A162" s="2740" t="s">
        <v>441</v>
      </c>
      <c r="B162" s="2748"/>
      <c r="C162" s="1928">
        <v>23</v>
      </c>
      <c r="D162" s="1925">
        <v>29</v>
      </c>
      <c r="E162" s="1925">
        <v>78</v>
      </c>
      <c r="F162" s="1925">
        <v>120</v>
      </c>
      <c r="G162" s="1925">
        <v>29</v>
      </c>
      <c r="H162" s="1925">
        <v>79</v>
      </c>
      <c r="I162" s="1927">
        <v>39</v>
      </c>
      <c r="K162" s="2740" t="s">
        <v>441</v>
      </c>
      <c r="L162" s="2748"/>
      <c r="M162" s="1928">
        <v>23</v>
      </c>
      <c r="N162" s="1925">
        <v>29</v>
      </c>
      <c r="O162" s="1925">
        <v>77</v>
      </c>
      <c r="P162" s="1925">
        <v>116</v>
      </c>
      <c r="Q162" s="1925">
        <v>29</v>
      </c>
      <c r="R162" s="1925">
        <v>82</v>
      </c>
      <c r="S162" s="1927">
        <v>39</v>
      </c>
      <c r="U162" s="2740" t="s">
        <v>441</v>
      </c>
      <c r="V162" s="2748"/>
      <c r="W162" s="1987">
        <v>23</v>
      </c>
      <c r="X162" s="1987">
        <v>29</v>
      </c>
      <c r="Y162" s="1987">
        <v>78</v>
      </c>
      <c r="Z162" s="1987">
        <v>117</v>
      </c>
      <c r="AA162" s="1987">
        <v>29</v>
      </c>
      <c r="AB162" s="1987">
        <v>83</v>
      </c>
      <c r="AC162" s="1988">
        <v>39</v>
      </c>
      <c r="AE162" s="2740" t="s">
        <v>441</v>
      </c>
      <c r="AF162" s="2741"/>
      <c r="AG162" s="2101">
        <v>22</v>
      </c>
      <c r="AH162" s="2097">
        <v>28</v>
      </c>
      <c r="AI162" s="2097">
        <v>76</v>
      </c>
      <c r="AJ162" s="2097">
        <v>115</v>
      </c>
      <c r="AK162" s="2097">
        <v>29</v>
      </c>
      <c r="AL162" s="2097">
        <v>82</v>
      </c>
      <c r="AM162" s="2102">
        <v>40</v>
      </c>
    </row>
    <row r="163" spans="1:39">
      <c r="A163" s="2740" t="s">
        <v>442</v>
      </c>
      <c r="B163" s="2748"/>
      <c r="C163" s="1928">
        <v>2789</v>
      </c>
      <c r="D163" s="1925">
        <v>2718</v>
      </c>
      <c r="E163" s="1925">
        <v>6612</v>
      </c>
      <c r="F163" s="1925">
        <v>10793</v>
      </c>
      <c r="G163" s="1925">
        <v>2650</v>
      </c>
      <c r="H163" s="1925">
        <v>7796</v>
      </c>
      <c r="I163" s="1927">
        <v>2494</v>
      </c>
      <c r="K163" s="2740" t="s">
        <v>442</v>
      </c>
      <c r="L163" s="2748"/>
      <c r="M163" s="1928">
        <v>2829</v>
      </c>
      <c r="N163" s="1925">
        <v>2742</v>
      </c>
      <c r="O163" s="1925">
        <v>6636</v>
      </c>
      <c r="P163" s="1925">
        <v>10830</v>
      </c>
      <c r="Q163" s="1925">
        <v>2647</v>
      </c>
      <c r="R163" s="1925">
        <v>7837</v>
      </c>
      <c r="S163" s="1927">
        <v>2497</v>
      </c>
      <c r="U163" s="2740" t="s">
        <v>442</v>
      </c>
      <c r="V163" s="2748"/>
      <c r="W163" s="1987">
        <v>2834</v>
      </c>
      <c r="X163" s="1987">
        <v>2738</v>
      </c>
      <c r="Y163" s="1987">
        <v>6648</v>
      </c>
      <c r="Z163" s="1987">
        <v>10760</v>
      </c>
      <c r="AA163" s="1987">
        <v>2636</v>
      </c>
      <c r="AB163" s="1987">
        <v>7791</v>
      </c>
      <c r="AC163" s="1988">
        <v>2489</v>
      </c>
      <c r="AE163" s="2740" t="s">
        <v>442</v>
      </c>
      <c r="AF163" s="2741"/>
      <c r="AG163" s="2101">
        <v>2792</v>
      </c>
      <c r="AH163" s="2097">
        <v>2695</v>
      </c>
      <c r="AI163" s="2097">
        <v>6595</v>
      </c>
      <c r="AJ163" s="2097">
        <v>10581</v>
      </c>
      <c r="AK163" s="2097">
        <v>2595</v>
      </c>
      <c r="AL163" s="2097">
        <v>7742</v>
      </c>
      <c r="AM163" s="2102">
        <v>2464</v>
      </c>
    </row>
    <row r="164" spans="1:39">
      <c r="A164" s="2740" t="s">
        <v>443</v>
      </c>
      <c r="B164" s="2748"/>
      <c r="C164" s="1928">
        <v>2298</v>
      </c>
      <c r="D164" s="1925">
        <v>3565</v>
      </c>
      <c r="E164" s="1925">
        <v>8264</v>
      </c>
      <c r="F164" s="1925">
        <v>13047</v>
      </c>
      <c r="G164" s="1925">
        <v>3154</v>
      </c>
      <c r="H164" s="1925">
        <v>8624</v>
      </c>
      <c r="I164" s="1927">
        <v>3196</v>
      </c>
      <c r="K164" s="2740" t="s">
        <v>443</v>
      </c>
      <c r="L164" s="2748"/>
      <c r="M164" s="1928">
        <v>2312</v>
      </c>
      <c r="N164" s="1925">
        <v>3554</v>
      </c>
      <c r="O164" s="1925">
        <v>8274</v>
      </c>
      <c r="P164" s="1925">
        <v>13082</v>
      </c>
      <c r="Q164" s="1925">
        <v>3151</v>
      </c>
      <c r="R164" s="1925">
        <v>8653</v>
      </c>
      <c r="S164" s="1927">
        <v>3193</v>
      </c>
      <c r="U164" s="2740" t="s">
        <v>443</v>
      </c>
      <c r="V164" s="2748"/>
      <c r="W164" s="1987">
        <v>2318</v>
      </c>
      <c r="X164" s="1987">
        <v>3545</v>
      </c>
      <c r="Y164" s="1987">
        <v>8286</v>
      </c>
      <c r="Z164" s="1987">
        <v>13037</v>
      </c>
      <c r="AA164" s="1987">
        <v>3141</v>
      </c>
      <c r="AB164" s="1987">
        <v>8611</v>
      </c>
      <c r="AC164" s="1988">
        <v>3186</v>
      </c>
      <c r="AE164" s="2740" t="s">
        <v>443</v>
      </c>
      <c r="AF164" s="2741"/>
      <c r="AG164" s="2101">
        <v>2304</v>
      </c>
      <c r="AH164" s="2097">
        <v>3537</v>
      </c>
      <c r="AI164" s="2097">
        <v>8242</v>
      </c>
      <c r="AJ164" s="2097">
        <v>12931</v>
      </c>
      <c r="AK164" s="2097">
        <v>3072</v>
      </c>
      <c r="AL164" s="2097">
        <v>8610</v>
      </c>
      <c r="AM164" s="2102">
        <v>3177</v>
      </c>
    </row>
    <row r="165" spans="1:39">
      <c r="A165" s="2740" t="s">
        <v>778</v>
      </c>
      <c r="B165" s="2748"/>
      <c r="C165" s="1928">
        <v>237</v>
      </c>
      <c r="D165" s="1925">
        <v>389</v>
      </c>
      <c r="E165" s="1925">
        <v>1469</v>
      </c>
      <c r="F165" s="1925">
        <v>1379</v>
      </c>
      <c r="G165" s="1925">
        <v>503</v>
      </c>
      <c r="H165" s="1925">
        <v>1239</v>
      </c>
      <c r="I165" s="1927">
        <v>294</v>
      </c>
      <c r="K165" s="2740" t="s">
        <v>778</v>
      </c>
      <c r="L165" s="2748"/>
      <c r="M165" s="1928">
        <v>241</v>
      </c>
      <c r="N165" s="1925">
        <v>389</v>
      </c>
      <c r="O165" s="1925">
        <v>1485</v>
      </c>
      <c r="P165" s="1925">
        <v>1374</v>
      </c>
      <c r="Q165" s="1925">
        <v>502</v>
      </c>
      <c r="R165" s="1925">
        <v>1248</v>
      </c>
      <c r="S165" s="1927">
        <v>297</v>
      </c>
      <c r="U165" s="2740" t="s">
        <v>778</v>
      </c>
      <c r="V165" s="2748"/>
      <c r="W165" s="1987">
        <v>238</v>
      </c>
      <c r="X165" s="1987">
        <v>389</v>
      </c>
      <c r="Y165" s="1987">
        <v>1494</v>
      </c>
      <c r="Z165" s="1987">
        <v>1364</v>
      </c>
      <c r="AA165" s="1987">
        <v>495</v>
      </c>
      <c r="AB165" s="1987">
        <v>1239</v>
      </c>
      <c r="AC165" s="1988">
        <v>297</v>
      </c>
      <c r="AE165" s="2740" t="s">
        <v>778</v>
      </c>
      <c r="AF165" s="2741"/>
      <c r="AG165" s="2101">
        <v>236</v>
      </c>
      <c r="AH165" s="2097">
        <v>385</v>
      </c>
      <c r="AI165" s="2097">
        <v>1499</v>
      </c>
      <c r="AJ165" s="2097">
        <v>1351</v>
      </c>
      <c r="AK165" s="2097">
        <v>490</v>
      </c>
      <c r="AL165" s="2097">
        <v>1237</v>
      </c>
      <c r="AM165" s="2102">
        <v>293</v>
      </c>
    </row>
    <row r="166" spans="1:39">
      <c r="A166" s="2740" t="s">
        <v>779</v>
      </c>
      <c r="B166" s="2748"/>
      <c r="C166" s="1928">
        <v>1650</v>
      </c>
      <c r="D166" s="1925">
        <v>1794</v>
      </c>
      <c r="E166" s="1925">
        <v>7015</v>
      </c>
      <c r="F166" s="1925">
        <v>3384</v>
      </c>
      <c r="G166" s="1925">
        <v>1649</v>
      </c>
      <c r="H166" s="1925">
        <v>4418</v>
      </c>
      <c r="I166" s="1927">
        <v>1444</v>
      </c>
      <c r="K166" s="2740" t="s">
        <v>779</v>
      </c>
      <c r="L166" s="2748"/>
      <c r="M166" s="1928">
        <v>1653</v>
      </c>
      <c r="N166" s="1925">
        <v>1814</v>
      </c>
      <c r="O166" s="1925">
        <v>7067</v>
      </c>
      <c r="P166" s="1925">
        <v>3405</v>
      </c>
      <c r="Q166" s="1925">
        <v>1673</v>
      </c>
      <c r="R166" s="1925">
        <v>4401</v>
      </c>
      <c r="S166" s="1927">
        <v>1463</v>
      </c>
      <c r="U166" s="2740" t="s">
        <v>779</v>
      </c>
      <c r="V166" s="2748"/>
      <c r="W166" s="1987">
        <v>1663</v>
      </c>
      <c r="X166" s="1987">
        <v>1816</v>
      </c>
      <c r="Y166" s="1987">
        <v>7085</v>
      </c>
      <c r="Z166" s="1987">
        <v>3377</v>
      </c>
      <c r="AA166" s="1987">
        <v>1676</v>
      </c>
      <c r="AB166" s="1987">
        <v>4425</v>
      </c>
      <c r="AC166" s="1988">
        <v>1468</v>
      </c>
      <c r="AE166" s="2740" t="s">
        <v>779</v>
      </c>
      <c r="AF166" s="2741"/>
      <c r="AG166" s="2101">
        <v>1673</v>
      </c>
      <c r="AH166" s="2097">
        <v>1811</v>
      </c>
      <c r="AI166" s="2097">
        <v>7069</v>
      </c>
      <c r="AJ166" s="2097">
        <v>3343</v>
      </c>
      <c r="AK166" s="2097">
        <v>1662</v>
      </c>
      <c r="AL166" s="2097">
        <v>4417</v>
      </c>
      <c r="AM166" s="2102">
        <v>1449</v>
      </c>
    </row>
    <row r="167" spans="1:39">
      <c r="A167" s="2740" t="s">
        <v>446</v>
      </c>
      <c r="B167" s="2748"/>
      <c r="C167" s="1928">
        <v>241</v>
      </c>
      <c r="D167" s="1925">
        <v>237</v>
      </c>
      <c r="E167" s="1925">
        <v>873</v>
      </c>
      <c r="F167" s="1925">
        <v>749</v>
      </c>
      <c r="G167" s="1925">
        <v>186</v>
      </c>
      <c r="H167" s="1925">
        <v>964</v>
      </c>
      <c r="I167" s="1927">
        <v>204</v>
      </c>
      <c r="K167" s="2740" t="s">
        <v>446</v>
      </c>
      <c r="L167" s="2748"/>
      <c r="M167" s="1928">
        <v>236</v>
      </c>
      <c r="N167" s="1925">
        <v>242</v>
      </c>
      <c r="O167" s="1925">
        <v>885</v>
      </c>
      <c r="P167" s="1925">
        <v>742</v>
      </c>
      <c r="Q167" s="1925">
        <v>190</v>
      </c>
      <c r="R167" s="1925">
        <v>980</v>
      </c>
      <c r="S167" s="1927">
        <v>201</v>
      </c>
      <c r="U167" s="2740" t="s">
        <v>446</v>
      </c>
      <c r="V167" s="2748"/>
      <c r="W167" s="1987">
        <v>239</v>
      </c>
      <c r="X167" s="1987">
        <v>238</v>
      </c>
      <c r="Y167" s="1987">
        <v>885</v>
      </c>
      <c r="Z167" s="1987">
        <v>732</v>
      </c>
      <c r="AA167" s="1987">
        <v>192</v>
      </c>
      <c r="AB167" s="1987">
        <v>985</v>
      </c>
      <c r="AC167" s="1988">
        <v>199</v>
      </c>
      <c r="AE167" s="2740" t="s">
        <v>446</v>
      </c>
      <c r="AF167" s="2741"/>
      <c r="AG167" s="2101">
        <v>235</v>
      </c>
      <c r="AH167" s="2097">
        <v>239</v>
      </c>
      <c r="AI167" s="2097">
        <v>883</v>
      </c>
      <c r="AJ167" s="2097">
        <v>732</v>
      </c>
      <c r="AK167" s="2097">
        <v>194</v>
      </c>
      <c r="AL167" s="2097">
        <v>992</v>
      </c>
      <c r="AM167" s="2102">
        <v>202</v>
      </c>
    </row>
    <row r="168" spans="1:39">
      <c r="A168" s="2740" t="s">
        <v>447</v>
      </c>
      <c r="B168" s="2748"/>
      <c r="C168" s="1928">
        <v>206</v>
      </c>
      <c r="D168" s="1925">
        <v>292</v>
      </c>
      <c r="E168" s="1925">
        <v>632</v>
      </c>
      <c r="F168" s="1925">
        <v>1118</v>
      </c>
      <c r="G168" s="1925">
        <v>292</v>
      </c>
      <c r="H168" s="1925">
        <v>828</v>
      </c>
      <c r="I168" s="1927">
        <v>262</v>
      </c>
      <c r="K168" s="2740" t="s">
        <v>447</v>
      </c>
      <c r="L168" s="2748"/>
      <c r="M168" s="1928">
        <v>207</v>
      </c>
      <c r="N168" s="1925">
        <v>289</v>
      </c>
      <c r="O168" s="1925">
        <v>627</v>
      </c>
      <c r="P168" s="1925">
        <v>1114</v>
      </c>
      <c r="Q168" s="1925">
        <v>297</v>
      </c>
      <c r="R168" s="1925">
        <v>831</v>
      </c>
      <c r="S168" s="1927">
        <v>261</v>
      </c>
      <c r="U168" s="2740" t="s">
        <v>447</v>
      </c>
      <c r="V168" s="2748"/>
      <c r="W168" s="1987">
        <v>210</v>
      </c>
      <c r="X168" s="1987">
        <v>294</v>
      </c>
      <c r="Y168" s="1987">
        <v>630</v>
      </c>
      <c r="Z168" s="1987">
        <v>1110</v>
      </c>
      <c r="AA168" s="1987">
        <v>300</v>
      </c>
      <c r="AB168" s="1987">
        <v>841</v>
      </c>
      <c r="AC168" s="1988">
        <v>263</v>
      </c>
      <c r="AE168" s="2740" t="s">
        <v>447</v>
      </c>
      <c r="AF168" s="2741"/>
      <c r="AG168" s="2101">
        <v>213</v>
      </c>
      <c r="AH168" s="2097">
        <v>291</v>
      </c>
      <c r="AI168" s="2097">
        <v>621</v>
      </c>
      <c r="AJ168" s="2097">
        <v>1099</v>
      </c>
      <c r="AK168" s="2097">
        <v>295</v>
      </c>
      <c r="AL168" s="2097">
        <v>829</v>
      </c>
      <c r="AM168" s="2102">
        <v>263</v>
      </c>
    </row>
    <row r="169" spans="1:39">
      <c r="A169" s="2740" t="s">
        <v>780</v>
      </c>
      <c r="B169" s="2748"/>
      <c r="C169" s="1928">
        <v>585</v>
      </c>
      <c r="D169" s="1925">
        <v>538</v>
      </c>
      <c r="E169" s="1925">
        <v>1994</v>
      </c>
      <c r="F169" s="1925">
        <v>4018</v>
      </c>
      <c r="G169" s="1925">
        <v>710</v>
      </c>
      <c r="H169" s="1925">
        <v>2090</v>
      </c>
      <c r="I169" s="1927">
        <v>615</v>
      </c>
      <c r="K169" s="2740" t="s">
        <v>780</v>
      </c>
      <c r="L169" s="2748"/>
      <c r="M169" s="1928">
        <v>594</v>
      </c>
      <c r="N169" s="1925">
        <v>542</v>
      </c>
      <c r="O169" s="1925">
        <v>2007</v>
      </c>
      <c r="P169" s="1925">
        <v>4054</v>
      </c>
      <c r="Q169" s="1925">
        <v>708</v>
      </c>
      <c r="R169" s="1925">
        <v>2113</v>
      </c>
      <c r="S169" s="1927">
        <v>610</v>
      </c>
      <c r="U169" s="2740" t="s">
        <v>780</v>
      </c>
      <c r="V169" s="2748"/>
      <c r="W169" s="1987">
        <v>594</v>
      </c>
      <c r="X169" s="1987">
        <v>549</v>
      </c>
      <c r="Y169" s="1987">
        <v>2011</v>
      </c>
      <c r="Z169" s="1987">
        <v>4052</v>
      </c>
      <c r="AA169" s="1987">
        <v>709</v>
      </c>
      <c r="AB169" s="1987">
        <v>2107</v>
      </c>
      <c r="AC169" s="1988">
        <v>615</v>
      </c>
      <c r="AE169" s="2740" t="s">
        <v>780</v>
      </c>
      <c r="AF169" s="2741"/>
      <c r="AG169" s="2101">
        <v>585</v>
      </c>
      <c r="AH169" s="2097">
        <v>550</v>
      </c>
      <c r="AI169" s="2097">
        <v>2005</v>
      </c>
      <c r="AJ169" s="2097">
        <v>4033</v>
      </c>
      <c r="AK169" s="2097">
        <v>698</v>
      </c>
      <c r="AL169" s="2097">
        <v>2111</v>
      </c>
      <c r="AM169" s="2102">
        <v>615</v>
      </c>
    </row>
    <row r="170" spans="1:39">
      <c r="A170" s="2740" t="s">
        <v>449</v>
      </c>
      <c r="B170" s="2748"/>
      <c r="C170" s="1928">
        <v>318</v>
      </c>
      <c r="D170" s="1925">
        <v>420</v>
      </c>
      <c r="E170" s="1925">
        <v>1746</v>
      </c>
      <c r="F170" s="1925">
        <v>1674</v>
      </c>
      <c r="G170" s="1925">
        <v>288</v>
      </c>
      <c r="H170" s="1925">
        <v>1348</v>
      </c>
      <c r="I170" s="1927">
        <v>319</v>
      </c>
      <c r="K170" s="2740" t="s">
        <v>449</v>
      </c>
      <c r="L170" s="2748"/>
      <c r="M170" s="1928">
        <v>319</v>
      </c>
      <c r="N170" s="1925">
        <v>420</v>
      </c>
      <c r="O170" s="1925">
        <v>1771</v>
      </c>
      <c r="P170" s="1925">
        <v>1692</v>
      </c>
      <c r="Q170" s="1925">
        <v>283</v>
      </c>
      <c r="R170" s="1925">
        <v>1384</v>
      </c>
      <c r="S170" s="1927">
        <v>324</v>
      </c>
      <c r="U170" s="2740" t="s">
        <v>449</v>
      </c>
      <c r="V170" s="2748"/>
      <c r="W170" s="1987">
        <v>320</v>
      </c>
      <c r="X170" s="1987">
        <v>423</v>
      </c>
      <c r="Y170" s="1987">
        <v>1787</v>
      </c>
      <c r="Z170" s="1987">
        <v>1667</v>
      </c>
      <c r="AA170" s="1987">
        <v>283</v>
      </c>
      <c r="AB170" s="1987">
        <v>1404</v>
      </c>
      <c r="AC170" s="1988">
        <v>323</v>
      </c>
      <c r="AE170" s="2740" t="s">
        <v>449</v>
      </c>
      <c r="AF170" s="2741"/>
      <c r="AG170" s="2101">
        <v>321</v>
      </c>
      <c r="AH170" s="2097">
        <v>418</v>
      </c>
      <c r="AI170" s="2097">
        <v>1799</v>
      </c>
      <c r="AJ170" s="2097">
        <v>1647</v>
      </c>
      <c r="AK170" s="2097">
        <v>277</v>
      </c>
      <c r="AL170" s="2097">
        <v>1408</v>
      </c>
      <c r="AM170" s="2102">
        <v>318</v>
      </c>
    </row>
    <row r="171" spans="1:39">
      <c r="A171" s="2740" t="s">
        <v>781</v>
      </c>
      <c r="B171" s="2748"/>
      <c r="C171" s="1928">
        <v>380</v>
      </c>
      <c r="D171" s="1925">
        <v>311</v>
      </c>
      <c r="E171" s="1925">
        <v>1094</v>
      </c>
      <c r="F171" s="1925">
        <v>1168</v>
      </c>
      <c r="G171" s="1925">
        <v>278</v>
      </c>
      <c r="H171" s="1925">
        <v>1042</v>
      </c>
      <c r="I171" s="1927">
        <v>335</v>
      </c>
      <c r="K171" s="2740" t="s">
        <v>781</v>
      </c>
      <c r="L171" s="2748"/>
      <c r="M171" s="1928">
        <v>392</v>
      </c>
      <c r="N171" s="1925">
        <v>312</v>
      </c>
      <c r="O171" s="1925">
        <v>1102</v>
      </c>
      <c r="P171" s="1925">
        <v>1189</v>
      </c>
      <c r="Q171" s="1925">
        <v>279</v>
      </c>
      <c r="R171" s="1925">
        <v>1047</v>
      </c>
      <c r="S171" s="1927">
        <v>337</v>
      </c>
      <c r="U171" s="2740" t="s">
        <v>781</v>
      </c>
      <c r="V171" s="2748"/>
      <c r="W171" s="1987">
        <v>393</v>
      </c>
      <c r="X171" s="1987">
        <v>315</v>
      </c>
      <c r="Y171" s="1987">
        <v>1111</v>
      </c>
      <c r="Z171" s="1987">
        <v>1187</v>
      </c>
      <c r="AA171" s="1987">
        <v>285</v>
      </c>
      <c r="AB171" s="1987">
        <v>1049</v>
      </c>
      <c r="AC171" s="1988">
        <v>336</v>
      </c>
      <c r="AE171" s="2740" t="s">
        <v>781</v>
      </c>
      <c r="AF171" s="2741"/>
      <c r="AG171" s="2101">
        <v>392</v>
      </c>
      <c r="AH171" s="2097">
        <v>314</v>
      </c>
      <c r="AI171" s="2097">
        <v>1109</v>
      </c>
      <c r="AJ171" s="2097">
        <v>1185</v>
      </c>
      <c r="AK171" s="2097">
        <v>288</v>
      </c>
      <c r="AL171" s="2097">
        <v>1048</v>
      </c>
      <c r="AM171" s="2102">
        <v>336</v>
      </c>
    </row>
    <row r="172" spans="1:39">
      <c r="A172" s="2740" t="s">
        <v>782</v>
      </c>
      <c r="B172" s="2748"/>
      <c r="C172" s="1928" t="s">
        <v>601</v>
      </c>
      <c r="D172" s="1925" t="s">
        <v>601</v>
      </c>
      <c r="E172" s="1925" t="s">
        <v>601</v>
      </c>
      <c r="F172" s="1925">
        <v>1</v>
      </c>
      <c r="G172" s="1925" t="s">
        <v>601</v>
      </c>
      <c r="H172" s="1925">
        <v>0</v>
      </c>
      <c r="I172" s="1927" t="s">
        <v>601</v>
      </c>
      <c r="K172" s="2740" t="s">
        <v>782</v>
      </c>
      <c r="L172" s="2748"/>
      <c r="M172" s="1928" t="s">
        <v>601</v>
      </c>
      <c r="N172" s="1925" t="s">
        <v>601</v>
      </c>
      <c r="O172" s="1925" t="s">
        <v>601</v>
      </c>
      <c r="P172" s="1925">
        <v>1</v>
      </c>
      <c r="Q172" s="1925" t="s">
        <v>601</v>
      </c>
      <c r="R172" s="1925">
        <v>0</v>
      </c>
      <c r="S172" s="1927" t="s">
        <v>601</v>
      </c>
      <c r="U172" s="2740" t="s">
        <v>782</v>
      </c>
      <c r="V172" s="2748"/>
      <c r="W172" s="1987" t="s">
        <v>601</v>
      </c>
      <c r="X172" s="1987" t="s">
        <v>601</v>
      </c>
      <c r="Y172" s="1987" t="s">
        <v>601</v>
      </c>
      <c r="Z172" s="1987">
        <v>1</v>
      </c>
      <c r="AA172" s="1987" t="s">
        <v>601</v>
      </c>
      <c r="AB172" s="1987">
        <v>0</v>
      </c>
      <c r="AC172" s="1988" t="s">
        <v>601</v>
      </c>
      <c r="AE172" s="2740" t="s">
        <v>782</v>
      </c>
      <c r="AF172" s="2741"/>
      <c r="AG172" s="2101" t="s">
        <v>601</v>
      </c>
      <c r="AH172" s="2097" t="s">
        <v>601</v>
      </c>
      <c r="AI172" s="2097" t="s">
        <v>601</v>
      </c>
      <c r="AJ172" s="2097">
        <v>1</v>
      </c>
      <c r="AK172" s="2097" t="s">
        <v>601</v>
      </c>
      <c r="AL172" s="2097">
        <v>0</v>
      </c>
      <c r="AM172" s="2102" t="s">
        <v>601</v>
      </c>
    </row>
    <row r="173" spans="1:39">
      <c r="A173" s="2740" t="s">
        <v>451</v>
      </c>
      <c r="B173" s="2748"/>
      <c r="C173" s="1928">
        <v>49</v>
      </c>
      <c r="D173" s="1925">
        <v>53</v>
      </c>
      <c r="E173" s="1925">
        <v>172</v>
      </c>
      <c r="F173" s="1925">
        <v>215</v>
      </c>
      <c r="G173" s="1925">
        <v>47</v>
      </c>
      <c r="H173" s="1925">
        <v>362</v>
      </c>
      <c r="I173" s="1927">
        <v>41</v>
      </c>
      <c r="K173" s="2740" t="s">
        <v>451</v>
      </c>
      <c r="L173" s="2748"/>
      <c r="M173" s="1928">
        <v>48</v>
      </c>
      <c r="N173" s="1925">
        <v>53</v>
      </c>
      <c r="O173" s="1925">
        <v>177</v>
      </c>
      <c r="P173" s="1925">
        <v>216</v>
      </c>
      <c r="Q173" s="1925">
        <v>46</v>
      </c>
      <c r="R173" s="1925">
        <v>363</v>
      </c>
      <c r="S173" s="1927">
        <v>41</v>
      </c>
      <c r="U173" s="2740" t="s">
        <v>451</v>
      </c>
      <c r="V173" s="2748"/>
      <c r="W173" s="1987">
        <v>48</v>
      </c>
      <c r="X173" s="1987">
        <v>50</v>
      </c>
      <c r="Y173" s="1987">
        <v>179</v>
      </c>
      <c r="Z173" s="1987">
        <v>217</v>
      </c>
      <c r="AA173" s="1987">
        <v>46</v>
      </c>
      <c r="AB173" s="1987">
        <v>363</v>
      </c>
      <c r="AC173" s="1988">
        <v>43</v>
      </c>
      <c r="AE173" s="2740" t="s">
        <v>451</v>
      </c>
      <c r="AF173" s="2741"/>
      <c r="AG173" s="2101">
        <v>48</v>
      </c>
      <c r="AH173" s="2097">
        <v>52</v>
      </c>
      <c r="AI173" s="2097">
        <v>181</v>
      </c>
      <c r="AJ173" s="2097">
        <v>221</v>
      </c>
      <c r="AK173" s="2097">
        <v>47</v>
      </c>
      <c r="AL173" s="2097">
        <v>367</v>
      </c>
      <c r="AM173" s="2102">
        <v>47</v>
      </c>
    </row>
    <row r="174" spans="1:39">
      <c r="A174" s="2740" t="s">
        <v>783</v>
      </c>
      <c r="B174" s="2748"/>
      <c r="C174" s="1928">
        <v>48</v>
      </c>
      <c r="D174" s="1925">
        <v>45</v>
      </c>
      <c r="E174" s="1925">
        <v>117</v>
      </c>
      <c r="F174" s="1925">
        <v>294</v>
      </c>
      <c r="G174" s="1925">
        <v>91</v>
      </c>
      <c r="H174" s="1925">
        <v>142</v>
      </c>
      <c r="I174" s="1927">
        <v>50</v>
      </c>
      <c r="K174" s="2740" t="s">
        <v>783</v>
      </c>
      <c r="L174" s="2748"/>
      <c r="M174" s="1928">
        <v>48</v>
      </c>
      <c r="N174" s="1925">
        <v>47</v>
      </c>
      <c r="O174" s="1925">
        <v>119</v>
      </c>
      <c r="P174" s="1925">
        <v>296</v>
      </c>
      <c r="Q174" s="1925">
        <v>93</v>
      </c>
      <c r="R174" s="1925">
        <v>144</v>
      </c>
      <c r="S174" s="1927">
        <v>50</v>
      </c>
      <c r="U174" s="2740" t="s">
        <v>783</v>
      </c>
      <c r="V174" s="2748"/>
      <c r="W174" s="1987">
        <v>49</v>
      </c>
      <c r="X174" s="1987">
        <v>46</v>
      </c>
      <c r="Y174" s="1987">
        <v>120</v>
      </c>
      <c r="Z174" s="1987">
        <v>296</v>
      </c>
      <c r="AA174" s="1987">
        <v>92</v>
      </c>
      <c r="AB174" s="1987">
        <v>147</v>
      </c>
      <c r="AC174" s="1988">
        <v>51</v>
      </c>
      <c r="AE174" s="2740" t="s">
        <v>783</v>
      </c>
      <c r="AF174" s="2741"/>
      <c r="AG174" s="2101">
        <v>49</v>
      </c>
      <c r="AH174" s="2097">
        <v>48</v>
      </c>
      <c r="AI174" s="2097">
        <v>123</v>
      </c>
      <c r="AJ174" s="2097">
        <v>296</v>
      </c>
      <c r="AK174" s="2097">
        <v>90</v>
      </c>
      <c r="AL174" s="2097">
        <v>149</v>
      </c>
      <c r="AM174" s="2102">
        <v>48</v>
      </c>
    </row>
    <row r="175" spans="1:39">
      <c r="A175" s="2740" t="s">
        <v>784</v>
      </c>
      <c r="B175" s="2748"/>
      <c r="C175" s="1928">
        <v>163</v>
      </c>
      <c r="D175" s="1925">
        <v>137</v>
      </c>
      <c r="E175" s="1925">
        <v>491</v>
      </c>
      <c r="F175" s="1925">
        <v>462</v>
      </c>
      <c r="G175" s="1925">
        <v>152</v>
      </c>
      <c r="H175" s="1925">
        <v>377</v>
      </c>
      <c r="I175" s="1927">
        <v>138</v>
      </c>
      <c r="K175" s="2740" t="s">
        <v>784</v>
      </c>
      <c r="L175" s="2748"/>
      <c r="M175" s="1928">
        <v>164</v>
      </c>
      <c r="N175" s="1925">
        <v>139</v>
      </c>
      <c r="O175" s="1925">
        <v>493</v>
      </c>
      <c r="P175" s="1925">
        <v>465</v>
      </c>
      <c r="Q175" s="1925">
        <v>146</v>
      </c>
      <c r="R175" s="1925">
        <v>385</v>
      </c>
      <c r="S175" s="1927">
        <v>146</v>
      </c>
      <c r="U175" s="2740" t="s">
        <v>784</v>
      </c>
      <c r="V175" s="2748"/>
      <c r="W175" s="1987">
        <v>161</v>
      </c>
      <c r="X175" s="1987">
        <v>142</v>
      </c>
      <c r="Y175" s="1987">
        <v>492</v>
      </c>
      <c r="Z175" s="1987">
        <v>464</v>
      </c>
      <c r="AA175" s="1987">
        <v>150</v>
      </c>
      <c r="AB175" s="1987">
        <v>383</v>
      </c>
      <c r="AC175" s="1988">
        <v>146</v>
      </c>
      <c r="AE175" s="2740" t="s">
        <v>784</v>
      </c>
      <c r="AF175" s="2741"/>
      <c r="AG175" s="2101">
        <v>157</v>
      </c>
      <c r="AH175" s="2097">
        <v>142</v>
      </c>
      <c r="AI175" s="2097">
        <v>481</v>
      </c>
      <c r="AJ175" s="2097">
        <v>463</v>
      </c>
      <c r="AK175" s="2097">
        <v>151</v>
      </c>
      <c r="AL175" s="2097">
        <v>389</v>
      </c>
      <c r="AM175" s="2102">
        <v>145</v>
      </c>
    </row>
    <row r="176" spans="1:39">
      <c r="A176" s="2740" t="s">
        <v>453</v>
      </c>
      <c r="B176" s="2748"/>
      <c r="C176" s="1928">
        <v>496</v>
      </c>
      <c r="D176" s="1925">
        <v>646</v>
      </c>
      <c r="E176" s="1925">
        <v>1709</v>
      </c>
      <c r="F176" s="1925">
        <v>2460</v>
      </c>
      <c r="G176" s="1925">
        <v>664</v>
      </c>
      <c r="H176" s="1925">
        <v>1711</v>
      </c>
      <c r="I176" s="1927">
        <v>678</v>
      </c>
      <c r="K176" s="2740" t="s">
        <v>453</v>
      </c>
      <c r="L176" s="2748"/>
      <c r="M176" s="1928">
        <v>490</v>
      </c>
      <c r="N176" s="1925">
        <v>656</v>
      </c>
      <c r="O176" s="1925">
        <v>1722</v>
      </c>
      <c r="P176" s="1925">
        <v>2473</v>
      </c>
      <c r="Q176" s="1925">
        <v>669</v>
      </c>
      <c r="R176" s="1925">
        <v>1727</v>
      </c>
      <c r="S176" s="1927">
        <v>684</v>
      </c>
      <c r="U176" s="2740" t="s">
        <v>453</v>
      </c>
      <c r="V176" s="2748"/>
      <c r="W176" s="1987">
        <v>491</v>
      </c>
      <c r="X176" s="1987">
        <v>655</v>
      </c>
      <c r="Y176" s="1987">
        <v>1733</v>
      </c>
      <c r="Z176" s="1987">
        <v>2481</v>
      </c>
      <c r="AA176" s="1987">
        <v>675</v>
      </c>
      <c r="AB176" s="1987">
        <v>1727</v>
      </c>
      <c r="AC176" s="1988">
        <v>681</v>
      </c>
      <c r="AE176" s="2740" t="s">
        <v>453</v>
      </c>
      <c r="AF176" s="2741"/>
      <c r="AG176" s="2101">
        <v>494</v>
      </c>
      <c r="AH176" s="2097">
        <v>651</v>
      </c>
      <c r="AI176" s="2097">
        <v>1740</v>
      </c>
      <c r="AJ176" s="2097">
        <v>2481</v>
      </c>
      <c r="AK176" s="2097">
        <v>678</v>
      </c>
      <c r="AL176" s="2097">
        <v>1728</v>
      </c>
      <c r="AM176" s="2102">
        <v>673</v>
      </c>
    </row>
    <row r="177" spans="1:39" ht="13.5" thickBot="1">
      <c r="A177" s="2740" t="s">
        <v>454</v>
      </c>
      <c r="B177" s="2748"/>
      <c r="C177" s="1928">
        <v>10</v>
      </c>
      <c r="D177" s="1925">
        <v>7</v>
      </c>
      <c r="E177" s="1925">
        <v>91</v>
      </c>
      <c r="F177" s="1925">
        <v>125</v>
      </c>
      <c r="G177" s="1925">
        <v>16</v>
      </c>
      <c r="H177" s="1925">
        <v>34</v>
      </c>
      <c r="I177" s="1927">
        <v>28</v>
      </c>
      <c r="K177" s="2740" t="s">
        <v>454</v>
      </c>
      <c r="L177" s="2748"/>
      <c r="M177" s="1928">
        <v>10</v>
      </c>
      <c r="N177" s="1925">
        <v>10</v>
      </c>
      <c r="O177" s="1925">
        <v>68</v>
      </c>
      <c r="P177" s="1925">
        <v>115</v>
      </c>
      <c r="Q177" s="1925">
        <v>14</v>
      </c>
      <c r="R177" s="1925">
        <v>36</v>
      </c>
      <c r="S177" s="1927">
        <v>29</v>
      </c>
      <c r="U177" s="2740" t="s">
        <v>454</v>
      </c>
      <c r="V177" s="2748"/>
      <c r="W177" s="1987">
        <v>15</v>
      </c>
      <c r="X177" s="1987">
        <v>11</v>
      </c>
      <c r="Y177" s="1987">
        <v>76</v>
      </c>
      <c r="Z177" s="1987">
        <v>67</v>
      </c>
      <c r="AA177" s="1987">
        <v>12</v>
      </c>
      <c r="AB177" s="1987">
        <v>31</v>
      </c>
      <c r="AC177" s="1988">
        <v>15</v>
      </c>
      <c r="AE177" s="2740" t="s">
        <v>454</v>
      </c>
      <c r="AF177" s="2741"/>
      <c r="AG177" s="2103">
        <v>12</v>
      </c>
      <c r="AH177" s="2104">
        <v>10</v>
      </c>
      <c r="AI177" s="2104">
        <v>61</v>
      </c>
      <c r="AJ177" s="2104">
        <v>61</v>
      </c>
      <c r="AK177" s="2104">
        <v>13</v>
      </c>
      <c r="AL177" s="2104">
        <v>24</v>
      </c>
      <c r="AM177" s="2105">
        <v>14</v>
      </c>
    </row>
    <row r="178" spans="1:39" ht="13.5" thickBot="1">
      <c r="A178" s="2742" t="s">
        <v>105</v>
      </c>
      <c r="B178" s="2743"/>
      <c r="C178" s="1935">
        <v>12159</v>
      </c>
      <c r="D178" s="1936">
        <v>15099</v>
      </c>
      <c r="E178" s="1936">
        <v>53963</v>
      </c>
      <c r="F178" s="1936">
        <v>69698</v>
      </c>
      <c r="G178" s="1936">
        <v>15018</v>
      </c>
      <c r="H178" s="1936">
        <v>47754</v>
      </c>
      <c r="I178" s="1937">
        <v>12495</v>
      </c>
      <c r="K178" s="2742" t="s">
        <v>105</v>
      </c>
      <c r="L178" s="2743"/>
      <c r="M178" s="1935">
        <v>12247</v>
      </c>
      <c r="N178" s="1936">
        <v>15175</v>
      </c>
      <c r="O178" s="1936">
        <v>54165</v>
      </c>
      <c r="P178" s="1936">
        <v>69886</v>
      </c>
      <c r="Q178" s="1936">
        <v>15057</v>
      </c>
      <c r="R178" s="1936">
        <v>47933</v>
      </c>
      <c r="S178" s="1937">
        <v>12516</v>
      </c>
      <c r="U178" s="2742" t="s">
        <v>105</v>
      </c>
      <c r="V178" s="2743"/>
      <c r="W178" s="1935">
        <v>12282</v>
      </c>
      <c r="X178" s="1935">
        <v>15190</v>
      </c>
      <c r="Y178" s="1935">
        <v>54327</v>
      </c>
      <c r="Z178" s="1935">
        <v>69573</v>
      </c>
      <c r="AA178" s="1935">
        <v>15028</v>
      </c>
      <c r="AB178" s="1935">
        <v>47856</v>
      </c>
      <c r="AC178" s="1989">
        <v>12486</v>
      </c>
      <c r="AE178" s="2742" t="s">
        <v>105</v>
      </c>
      <c r="AF178" s="2743"/>
      <c r="AG178" s="2095">
        <v>12211</v>
      </c>
      <c r="AH178" s="2095">
        <v>15095</v>
      </c>
      <c r="AI178" s="2095">
        <v>54160</v>
      </c>
      <c r="AJ178" s="2095">
        <v>68960</v>
      </c>
      <c r="AK178" s="2095">
        <v>14803</v>
      </c>
      <c r="AL178" s="2095">
        <v>47662</v>
      </c>
      <c r="AM178" s="2096">
        <v>12409</v>
      </c>
    </row>
    <row r="179" spans="1:39">
      <c r="A179" s="56" t="s">
        <v>131</v>
      </c>
    </row>
    <row r="181" spans="1:39" ht="13.5" thickBot="1"/>
    <row r="182" spans="1:39" ht="30.75" thickBot="1">
      <c r="A182" s="2749" t="s">
        <v>788</v>
      </c>
      <c r="B182" s="2750"/>
      <c r="C182" s="1932" t="s">
        <v>769</v>
      </c>
      <c r="D182" s="2147" t="s">
        <v>770</v>
      </c>
      <c r="E182" s="1933" t="s">
        <v>771</v>
      </c>
      <c r="F182" s="2146" t="s">
        <v>812</v>
      </c>
      <c r="G182" s="2147" t="s">
        <v>772</v>
      </c>
      <c r="H182" s="1933" t="s">
        <v>773</v>
      </c>
      <c r="I182" s="1934" t="s">
        <v>777</v>
      </c>
      <c r="K182" s="3181" t="s">
        <v>789</v>
      </c>
      <c r="L182" s="2750"/>
      <c r="M182" s="1932" t="s">
        <v>769</v>
      </c>
      <c r="N182" s="2147" t="s">
        <v>770</v>
      </c>
      <c r="O182" s="1933" t="s">
        <v>771</v>
      </c>
      <c r="P182" s="2146" t="s">
        <v>812</v>
      </c>
      <c r="Q182" s="2147" t="s">
        <v>772</v>
      </c>
      <c r="R182" s="1933" t="s">
        <v>773</v>
      </c>
      <c r="S182" s="1934" t="s">
        <v>777</v>
      </c>
      <c r="U182" s="3181" t="s">
        <v>790</v>
      </c>
      <c r="V182" s="2750"/>
      <c r="W182" s="1932" t="s">
        <v>769</v>
      </c>
      <c r="X182" s="2147" t="s">
        <v>770</v>
      </c>
      <c r="Y182" s="1933" t="s">
        <v>771</v>
      </c>
      <c r="Z182" s="2146" t="s">
        <v>812</v>
      </c>
      <c r="AA182" s="2147" t="s">
        <v>772</v>
      </c>
      <c r="AB182" s="1933" t="s">
        <v>773</v>
      </c>
      <c r="AC182" s="1934" t="s">
        <v>777</v>
      </c>
      <c r="AE182" s="2749" t="s">
        <v>791</v>
      </c>
      <c r="AF182" s="2750"/>
      <c r="AG182" s="1932" t="s">
        <v>769</v>
      </c>
      <c r="AH182" s="2147" t="s">
        <v>770</v>
      </c>
      <c r="AI182" s="1933" t="s">
        <v>771</v>
      </c>
      <c r="AJ182" s="2146" t="s">
        <v>812</v>
      </c>
      <c r="AK182" s="2147" t="s">
        <v>772</v>
      </c>
      <c r="AL182" s="1933" t="s">
        <v>773</v>
      </c>
      <c r="AM182" s="1934" t="s">
        <v>777</v>
      </c>
    </row>
    <row r="183" spans="1:39">
      <c r="A183" s="2746" t="s">
        <v>437</v>
      </c>
      <c r="B183" s="2751"/>
      <c r="C183" s="1929">
        <v>1841</v>
      </c>
      <c r="D183" s="1930">
        <v>1975</v>
      </c>
      <c r="E183" s="1930">
        <v>17127</v>
      </c>
      <c r="F183" s="1930">
        <v>22826</v>
      </c>
      <c r="G183" s="1930">
        <v>2895</v>
      </c>
      <c r="H183" s="1930">
        <v>12683</v>
      </c>
      <c r="I183" s="1931">
        <v>745</v>
      </c>
      <c r="K183" s="2746" t="s">
        <v>437</v>
      </c>
      <c r="L183" s="2751"/>
      <c r="M183" s="1929">
        <v>1825</v>
      </c>
      <c r="N183" s="1930">
        <v>1978</v>
      </c>
      <c r="O183" s="1930">
        <v>17134</v>
      </c>
      <c r="P183" s="1930">
        <v>22805</v>
      </c>
      <c r="Q183" s="1930">
        <v>2907</v>
      </c>
      <c r="R183" s="1930">
        <v>12732</v>
      </c>
      <c r="S183" s="1931">
        <v>753</v>
      </c>
      <c r="U183" s="2746" t="s">
        <v>437</v>
      </c>
      <c r="V183" s="2751"/>
      <c r="W183" s="1929">
        <v>1811</v>
      </c>
      <c r="X183" s="1930">
        <v>1974</v>
      </c>
      <c r="Y183" s="1930">
        <v>17155</v>
      </c>
      <c r="Z183" s="1930">
        <v>22749</v>
      </c>
      <c r="AA183" s="1930">
        <v>2889</v>
      </c>
      <c r="AB183" s="1930">
        <v>12703</v>
      </c>
      <c r="AC183" s="1931">
        <v>748</v>
      </c>
      <c r="AE183" s="2746" t="s">
        <v>437</v>
      </c>
      <c r="AF183" s="2751"/>
      <c r="AG183" s="1929">
        <v>1783</v>
      </c>
      <c r="AH183" s="1930">
        <v>1979</v>
      </c>
      <c r="AI183" s="1930">
        <v>17125</v>
      </c>
      <c r="AJ183" s="1930">
        <v>22572</v>
      </c>
      <c r="AK183" s="1930">
        <v>2870</v>
      </c>
      <c r="AL183" s="1930">
        <v>12596</v>
      </c>
      <c r="AM183" s="1931">
        <v>750</v>
      </c>
    </row>
    <row r="184" spans="1:39">
      <c r="A184" s="2740" t="s">
        <v>438</v>
      </c>
      <c r="B184" s="2748"/>
      <c r="C184" s="1928">
        <v>11</v>
      </c>
      <c r="D184" s="1925">
        <v>26</v>
      </c>
      <c r="E184" s="1925">
        <v>30</v>
      </c>
      <c r="F184" s="1925">
        <v>61</v>
      </c>
      <c r="G184" s="1925">
        <v>30</v>
      </c>
      <c r="H184" s="1925">
        <v>86</v>
      </c>
      <c r="I184" s="1927">
        <v>43</v>
      </c>
      <c r="K184" s="2740" t="s">
        <v>438</v>
      </c>
      <c r="L184" s="2748"/>
      <c r="M184" s="1928">
        <v>11</v>
      </c>
      <c r="N184" s="1925">
        <v>27</v>
      </c>
      <c r="O184" s="1925">
        <v>31</v>
      </c>
      <c r="P184" s="1925">
        <v>62</v>
      </c>
      <c r="Q184" s="1925">
        <v>30</v>
      </c>
      <c r="R184" s="1925">
        <v>85</v>
      </c>
      <c r="S184" s="1927">
        <v>43</v>
      </c>
      <c r="U184" s="2740" t="s">
        <v>438</v>
      </c>
      <c r="V184" s="2748"/>
      <c r="W184" s="1928">
        <v>13</v>
      </c>
      <c r="X184" s="1925">
        <v>27</v>
      </c>
      <c r="Y184" s="1925">
        <v>34</v>
      </c>
      <c r="Z184" s="1925">
        <v>58</v>
      </c>
      <c r="AA184" s="1925">
        <v>30</v>
      </c>
      <c r="AB184" s="1925">
        <v>83</v>
      </c>
      <c r="AC184" s="1927">
        <v>42</v>
      </c>
      <c r="AE184" s="2740" t="s">
        <v>438</v>
      </c>
      <c r="AF184" s="2748"/>
      <c r="AG184" s="1928">
        <v>13</v>
      </c>
      <c r="AH184" s="1925">
        <v>25</v>
      </c>
      <c r="AI184" s="1925">
        <v>33</v>
      </c>
      <c r="AJ184" s="1925">
        <v>58</v>
      </c>
      <c r="AK184" s="1925">
        <v>29</v>
      </c>
      <c r="AL184" s="1925">
        <v>83</v>
      </c>
      <c r="AM184" s="1927">
        <v>41</v>
      </c>
    </row>
    <row r="185" spans="1:39">
      <c r="A185" s="2740" t="s">
        <v>439</v>
      </c>
      <c r="B185" s="2748"/>
      <c r="C185" s="1928">
        <v>883</v>
      </c>
      <c r="D185" s="1925">
        <v>1965</v>
      </c>
      <c r="E185" s="1925">
        <v>4092</v>
      </c>
      <c r="F185" s="1925">
        <v>6114</v>
      </c>
      <c r="G185" s="1925">
        <v>1453</v>
      </c>
      <c r="H185" s="1925">
        <v>4045</v>
      </c>
      <c r="I185" s="1927">
        <v>1577</v>
      </c>
      <c r="K185" s="2740" t="s">
        <v>439</v>
      </c>
      <c r="L185" s="2748"/>
      <c r="M185" s="1928">
        <v>882</v>
      </c>
      <c r="N185" s="1925">
        <v>1967</v>
      </c>
      <c r="O185" s="1925">
        <v>4101</v>
      </c>
      <c r="P185" s="1925">
        <v>6133</v>
      </c>
      <c r="Q185" s="1925">
        <v>1459</v>
      </c>
      <c r="R185" s="1925">
        <v>4064</v>
      </c>
      <c r="S185" s="1927">
        <v>1584</v>
      </c>
      <c r="U185" s="2740" t="s">
        <v>439</v>
      </c>
      <c r="V185" s="2748"/>
      <c r="W185" s="1928">
        <v>881</v>
      </c>
      <c r="X185" s="1925">
        <v>1941</v>
      </c>
      <c r="Y185" s="1925">
        <v>4081</v>
      </c>
      <c r="Z185" s="1925">
        <v>6138</v>
      </c>
      <c r="AA185" s="1925">
        <v>1451</v>
      </c>
      <c r="AB185" s="1925">
        <v>4070</v>
      </c>
      <c r="AC185" s="1927">
        <v>1578</v>
      </c>
      <c r="AE185" s="2740" t="s">
        <v>439</v>
      </c>
      <c r="AF185" s="2748"/>
      <c r="AG185" s="1928">
        <v>880</v>
      </c>
      <c r="AH185" s="1925">
        <v>1938</v>
      </c>
      <c r="AI185" s="1925">
        <v>4062</v>
      </c>
      <c r="AJ185" s="1925">
        <v>6113</v>
      </c>
      <c r="AK185" s="1925">
        <v>1430</v>
      </c>
      <c r="AL185" s="1925">
        <v>4026</v>
      </c>
      <c r="AM185" s="1927">
        <v>1569</v>
      </c>
    </row>
    <row r="186" spans="1:39">
      <c r="A186" s="2740" t="s">
        <v>440</v>
      </c>
      <c r="B186" s="2748"/>
      <c r="C186" s="1928">
        <v>34</v>
      </c>
      <c r="D186" s="1925">
        <v>21</v>
      </c>
      <c r="E186" s="1925">
        <v>304</v>
      </c>
      <c r="F186" s="1925">
        <v>180</v>
      </c>
      <c r="G186" s="1925">
        <v>40</v>
      </c>
      <c r="H186" s="1925">
        <v>99</v>
      </c>
      <c r="I186" s="1927">
        <v>39</v>
      </c>
      <c r="K186" s="2740" t="s">
        <v>440</v>
      </c>
      <c r="L186" s="2748"/>
      <c r="M186" s="1928">
        <v>37</v>
      </c>
      <c r="N186" s="1925">
        <v>22</v>
      </c>
      <c r="O186" s="1925">
        <v>320</v>
      </c>
      <c r="P186" s="1925">
        <v>217</v>
      </c>
      <c r="Q186" s="1925">
        <v>40</v>
      </c>
      <c r="R186" s="1925">
        <v>107</v>
      </c>
      <c r="S186" s="1927">
        <v>39</v>
      </c>
      <c r="U186" s="2740" t="s">
        <v>440</v>
      </c>
      <c r="V186" s="2748"/>
      <c r="W186" s="1928">
        <v>37</v>
      </c>
      <c r="X186" s="1925">
        <v>24</v>
      </c>
      <c r="Y186" s="1925">
        <v>348</v>
      </c>
      <c r="Z186" s="1925">
        <v>232</v>
      </c>
      <c r="AA186" s="1925">
        <v>45</v>
      </c>
      <c r="AB186" s="1925">
        <v>94</v>
      </c>
      <c r="AC186" s="1927">
        <v>39</v>
      </c>
      <c r="AE186" s="2740" t="s">
        <v>440</v>
      </c>
      <c r="AF186" s="2748"/>
      <c r="AG186" s="1928">
        <v>38</v>
      </c>
      <c r="AH186" s="1925">
        <v>25</v>
      </c>
      <c r="AI186" s="1925">
        <v>374</v>
      </c>
      <c r="AJ186" s="1925">
        <v>246</v>
      </c>
      <c r="AK186" s="1925">
        <v>51</v>
      </c>
      <c r="AL186" s="1925">
        <v>90</v>
      </c>
      <c r="AM186" s="1927">
        <v>40</v>
      </c>
    </row>
    <row r="187" spans="1:39">
      <c r="A187" s="2740" t="s">
        <v>441</v>
      </c>
      <c r="B187" s="2748"/>
      <c r="C187" s="1928">
        <v>27</v>
      </c>
      <c r="D187" s="1925">
        <v>28</v>
      </c>
      <c r="E187" s="1925">
        <v>85</v>
      </c>
      <c r="F187" s="1925">
        <v>116</v>
      </c>
      <c r="G187" s="1925">
        <v>31</v>
      </c>
      <c r="H187" s="1925">
        <v>140</v>
      </c>
      <c r="I187" s="1927">
        <v>40</v>
      </c>
      <c r="K187" s="2740" t="s">
        <v>441</v>
      </c>
      <c r="L187" s="2748"/>
      <c r="M187" s="1928">
        <v>22</v>
      </c>
      <c r="N187" s="1925">
        <v>28</v>
      </c>
      <c r="O187" s="1925">
        <v>85</v>
      </c>
      <c r="P187" s="1925">
        <v>119</v>
      </c>
      <c r="Q187" s="1925">
        <v>31</v>
      </c>
      <c r="R187" s="1925">
        <v>142</v>
      </c>
      <c r="S187" s="1927">
        <v>40</v>
      </c>
      <c r="U187" s="2740" t="s">
        <v>441</v>
      </c>
      <c r="V187" s="2748"/>
      <c r="W187" s="1928">
        <v>22</v>
      </c>
      <c r="X187" s="1925">
        <v>29</v>
      </c>
      <c r="Y187" s="1925">
        <v>85</v>
      </c>
      <c r="Z187" s="1925">
        <v>118</v>
      </c>
      <c r="AA187" s="1925">
        <v>31</v>
      </c>
      <c r="AB187" s="1925">
        <v>117</v>
      </c>
      <c r="AC187" s="1927">
        <v>40</v>
      </c>
      <c r="AE187" s="2740" t="s">
        <v>441</v>
      </c>
      <c r="AF187" s="2748"/>
      <c r="AG187" s="1928">
        <v>22</v>
      </c>
      <c r="AH187" s="1925">
        <v>29</v>
      </c>
      <c r="AI187" s="1925">
        <v>80</v>
      </c>
      <c r="AJ187" s="1925">
        <v>120</v>
      </c>
      <c r="AK187" s="1925">
        <v>30</v>
      </c>
      <c r="AL187" s="1925">
        <v>78</v>
      </c>
      <c r="AM187" s="1927">
        <v>39</v>
      </c>
    </row>
    <row r="188" spans="1:39">
      <c r="A188" s="2740" t="s">
        <v>442</v>
      </c>
      <c r="B188" s="2748"/>
      <c r="C188" s="1928">
        <v>2857</v>
      </c>
      <c r="D188" s="1925">
        <v>2739</v>
      </c>
      <c r="E188" s="1925">
        <v>6592</v>
      </c>
      <c r="F188" s="1925">
        <v>10822</v>
      </c>
      <c r="G188" s="1925">
        <v>2725</v>
      </c>
      <c r="H188" s="1925">
        <v>7925</v>
      </c>
      <c r="I188" s="1927">
        <v>2593</v>
      </c>
      <c r="K188" s="2740" t="s">
        <v>442</v>
      </c>
      <c r="L188" s="2748"/>
      <c r="M188" s="1928">
        <v>2880</v>
      </c>
      <c r="N188" s="1925">
        <v>2758</v>
      </c>
      <c r="O188" s="1925">
        <v>6636</v>
      </c>
      <c r="P188" s="1925">
        <v>10958</v>
      </c>
      <c r="Q188" s="1925">
        <v>2728</v>
      </c>
      <c r="R188" s="1925">
        <v>7985</v>
      </c>
      <c r="S188" s="1927">
        <v>2598</v>
      </c>
      <c r="U188" s="2740" t="s">
        <v>442</v>
      </c>
      <c r="V188" s="2748"/>
      <c r="W188" s="1928">
        <v>2888</v>
      </c>
      <c r="X188" s="1925">
        <v>2754</v>
      </c>
      <c r="Y188" s="1925">
        <v>6668</v>
      </c>
      <c r="Z188" s="1925">
        <v>11033</v>
      </c>
      <c r="AA188" s="1925">
        <v>2735</v>
      </c>
      <c r="AB188" s="1925">
        <v>7999</v>
      </c>
      <c r="AC188" s="1927">
        <v>2579</v>
      </c>
      <c r="AE188" s="2740" t="s">
        <v>442</v>
      </c>
      <c r="AF188" s="2748"/>
      <c r="AG188" s="1928">
        <v>2844</v>
      </c>
      <c r="AH188" s="1925">
        <v>2742</v>
      </c>
      <c r="AI188" s="1925">
        <v>6641</v>
      </c>
      <c r="AJ188" s="1925">
        <v>10973</v>
      </c>
      <c r="AK188" s="1925">
        <v>2698</v>
      </c>
      <c r="AL188" s="1925">
        <v>7952</v>
      </c>
      <c r="AM188" s="1927">
        <v>2553</v>
      </c>
    </row>
    <row r="189" spans="1:39">
      <c r="A189" s="2740" t="s">
        <v>443</v>
      </c>
      <c r="B189" s="2748"/>
      <c r="C189" s="1928">
        <v>2326</v>
      </c>
      <c r="D189" s="1925">
        <v>3605</v>
      </c>
      <c r="E189" s="1925">
        <v>8308</v>
      </c>
      <c r="F189" s="1925">
        <v>13274</v>
      </c>
      <c r="G189" s="1925">
        <v>3182</v>
      </c>
      <c r="H189" s="1925">
        <v>8658</v>
      </c>
      <c r="I189" s="1927">
        <v>3215</v>
      </c>
      <c r="K189" s="2740" t="s">
        <v>443</v>
      </c>
      <c r="L189" s="2748"/>
      <c r="M189" s="1928">
        <v>2329</v>
      </c>
      <c r="N189" s="1925">
        <v>3605</v>
      </c>
      <c r="O189" s="1925">
        <v>8328</v>
      </c>
      <c r="P189" s="1925">
        <v>13269</v>
      </c>
      <c r="Q189" s="1925">
        <v>3190</v>
      </c>
      <c r="R189" s="1925">
        <v>8678</v>
      </c>
      <c r="S189" s="1927">
        <v>3224</v>
      </c>
      <c r="U189" s="2740" t="s">
        <v>443</v>
      </c>
      <c r="V189" s="2748"/>
      <c r="W189" s="1928">
        <v>2333</v>
      </c>
      <c r="X189" s="1925">
        <v>3601</v>
      </c>
      <c r="Y189" s="1925">
        <v>8387</v>
      </c>
      <c r="Z189" s="1925">
        <v>13228</v>
      </c>
      <c r="AA189" s="1925">
        <v>3201</v>
      </c>
      <c r="AB189" s="1925">
        <v>8692</v>
      </c>
      <c r="AC189" s="1927">
        <v>3225</v>
      </c>
      <c r="AE189" s="2740" t="s">
        <v>443</v>
      </c>
      <c r="AF189" s="2748"/>
      <c r="AG189" s="1928">
        <v>2323</v>
      </c>
      <c r="AH189" s="1925">
        <v>3589</v>
      </c>
      <c r="AI189" s="1925">
        <v>8317</v>
      </c>
      <c r="AJ189" s="1925">
        <v>13192</v>
      </c>
      <c r="AK189" s="1925">
        <v>3182</v>
      </c>
      <c r="AL189" s="1925">
        <v>8702</v>
      </c>
      <c r="AM189" s="1927">
        <v>3221</v>
      </c>
    </row>
    <row r="190" spans="1:39">
      <c r="A190" s="2740" t="s">
        <v>778</v>
      </c>
      <c r="B190" s="2748"/>
      <c r="C190" s="1928">
        <v>249</v>
      </c>
      <c r="D190" s="1925">
        <v>405</v>
      </c>
      <c r="E190" s="1925">
        <v>1467</v>
      </c>
      <c r="F190" s="1925">
        <v>1427</v>
      </c>
      <c r="G190" s="1925">
        <v>508</v>
      </c>
      <c r="H190" s="1925">
        <v>1253</v>
      </c>
      <c r="I190" s="1927">
        <v>304</v>
      </c>
      <c r="K190" s="2740" t="s">
        <v>778</v>
      </c>
      <c r="L190" s="2748"/>
      <c r="M190" s="1928">
        <v>246</v>
      </c>
      <c r="N190" s="1925">
        <v>403</v>
      </c>
      <c r="O190" s="1925">
        <v>1454</v>
      </c>
      <c r="P190" s="1925">
        <v>1424</v>
      </c>
      <c r="Q190" s="1925">
        <v>504</v>
      </c>
      <c r="R190" s="1925">
        <v>1262</v>
      </c>
      <c r="S190" s="1927">
        <v>303</v>
      </c>
      <c r="U190" s="2740" t="s">
        <v>778</v>
      </c>
      <c r="V190" s="2748"/>
      <c r="W190" s="1928">
        <v>244</v>
      </c>
      <c r="X190" s="1925">
        <v>394</v>
      </c>
      <c r="Y190" s="1925">
        <v>1468</v>
      </c>
      <c r="Z190" s="1925">
        <v>1415</v>
      </c>
      <c r="AA190" s="1925">
        <v>506</v>
      </c>
      <c r="AB190" s="1925">
        <v>1255</v>
      </c>
      <c r="AC190" s="1927">
        <v>303</v>
      </c>
      <c r="AE190" s="2740" t="s">
        <v>778</v>
      </c>
      <c r="AF190" s="2748"/>
      <c r="AG190" s="1928">
        <v>239</v>
      </c>
      <c r="AH190" s="1925">
        <v>395</v>
      </c>
      <c r="AI190" s="1925">
        <v>1467</v>
      </c>
      <c r="AJ190" s="1925">
        <v>1399</v>
      </c>
      <c r="AK190" s="1925">
        <v>506</v>
      </c>
      <c r="AL190" s="1925">
        <v>1246</v>
      </c>
      <c r="AM190" s="1927">
        <v>298</v>
      </c>
    </row>
    <row r="191" spans="1:39">
      <c r="A191" s="2740" t="s">
        <v>779</v>
      </c>
      <c r="B191" s="2748"/>
      <c r="C191" s="1928">
        <v>1618</v>
      </c>
      <c r="D191" s="1925">
        <v>1820</v>
      </c>
      <c r="E191" s="1925">
        <v>6969</v>
      </c>
      <c r="F191" s="1925">
        <v>3394</v>
      </c>
      <c r="G191" s="1925">
        <v>1654</v>
      </c>
      <c r="H191" s="1925">
        <v>4451</v>
      </c>
      <c r="I191" s="1927">
        <v>1432</v>
      </c>
      <c r="K191" s="2740" t="s">
        <v>779</v>
      </c>
      <c r="L191" s="2748"/>
      <c r="M191" s="1928">
        <v>1630</v>
      </c>
      <c r="N191" s="1925">
        <v>1825</v>
      </c>
      <c r="O191" s="1925">
        <v>7004</v>
      </c>
      <c r="P191" s="1925">
        <v>3422</v>
      </c>
      <c r="Q191" s="1925">
        <v>1644</v>
      </c>
      <c r="R191" s="1925">
        <v>4445</v>
      </c>
      <c r="S191" s="1927">
        <v>1446</v>
      </c>
      <c r="U191" s="2740" t="s">
        <v>779</v>
      </c>
      <c r="V191" s="2748"/>
      <c r="W191" s="1928">
        <v>1639</v>
      </c>
      <c r="X191" s="1925">
        <v>1832</v>
      </c>
      <c r="Y191" s="1925">
        <v>7053</v>
      </c>
      <c r="Z191" s="1925">
        <v>3428</v>
      </c>
      <c r="AA191" s="1925">
        <v>1662</v>
      </c>
      <c r="AB191" s="1925">
        <v>4438</v>
      </c>
      <c r="AC191" s="1927">
        <v>1454</v>
      </c>
      <c r="AE191" s="2740" t="s">
        <v>779</v>
      </c>
      <c r="AF191" s="2748"/>
      <c r="AG191" s="1928">
        <v>1644</v>
      </c>
      <c r="AH191" s="1925">
        <v>1809</v>
      </c>
      <c r="AI191" s="1925">
        <v>7035</v>
      </c>
      <c r="AJ191" s="1925">
        <v>3410</v>
      </c>
      <c r="AK191" s="1925">
        <v>1648</v>
      </c>
      <c r="AL191" s="1925">
        <v>4426</v>
      </c>
      <c r="AM191" s="1927">
        <v>1451</v>
      </c>
    </row>
    <row r="192" spans="1:39">
      <c r="A192" s="2740" t="s">
        <v>446</v>
      </c>
      <c r="B192" s="2748"/>
      <c r="C192" s="1928">
        <v>244</v>
      </c>
      <c r="D192" s="1925">
        <v>232</v>
      </c>
      <c r="E192" s="1925">
        <v>861</v>
      </c>
      <c r="F192" s="1925">
        <v>739</v>
      </c>
      <c r="G192" s="1925">
        <v>185</v>
      </c>
      <c r="H192" s="1925">
        <v>956</v>
      </c>
      <c r="I192" s="1927">
        <v>206</v>
      </c>
      <c r="K192" s="2740" t="s">
        <v>446</v>
      </c>
      <c r="L192" s="2748"/>
      <c r="M192" s="1928">
        <v>247</v>
      </c>
      <c r="N192" s="1925">
        <v>234</v>
      </c>
      <c r="O192" s="1925">
        <v>870</v>
      </c>
      <c r="P192" s="1925">
        <v>753</v>
      </c>
      <c r="Q192" s="1925">
        <v>185</v>
      </c>
      <c r="R192" s="1925">
        <v>971</v>
      </c>
      <c r="S192" s="1927">
        <v>212</v>
      </c>
      <c r="U192" s="2740" t="s">
        <v>446</v>
      </c>
      <c r="V192" s="2748"/>
      <c r="W192" s="1928">
        <v>244</v>
      </c>
      <c r="X192" s="1925">
        <v>233</v>
      </c>
      <c r="Y192" s="1925">
        <v>875</v>
      </c>
      <c r="Z192" s="1925">
        <v>753</v>
      </c>
      <c r="AA192" s="1925">
        <v>188</v>
      </c>
      <c r="AB192" s="1925">
        <v>976</v>
      </c>
      <c r="AC192" s="1927">
        <v>207</v>
      </c>
      <c r="AE192" s="2740" t="s">
        <v>446</v>
      </c>
      <c r="AF192" s="2748"/>
      <c r="AG192" s="1928">
        <v>245</v>
      </c>
      <c r="AH192" s="1925">
        <v>235</v>
      </c>
      <c r="AI192" s="1925">
        <v>874</v>
      </c>
      <c r="AJ192" s="1925">
        <v>750</v>
      </c>
      <c r="AK192" s="1925">
        <v>182</v>
      </c>
      <c r="AL192" s="1925">
        <v>966</v>
      </c>
      <c r="AM192" s="1927">
        <v>208</v>
      </c>
    </row>
    <row r="193" spans="1:39">
      <c r="A193" s="2740" t="s">
        <v>447</v>
      </c>
      <c r="B193" s="2748"/>
      <c r="C193" s="1928">
        <v>209</v>
      </c>
      <c r="D193" s="1925">
        <v>294</v>
      </c>
      <c r="E193" s="1925">
        <v>615</v>
      </c>
      <c r="F193" s="1925">
        <v>1101</v>
      </c>
      <c r="G193" s="1925">
        <v>301</v>
      </c>
      <c r="H193" s="1925">
        <v>802</v>
      </c>
      <c r="I193" s="1927">
        <v>259</v>
      </c>
      <c r="K193" s="2740" t="s">
        <v>447</v>
      </c>
      <c r="L193" s="2748"/>
      <c r="M193" s="1928">
        <v>207</v>
      </c>
      <c r="N193" s="1925">
        <v>294</v>
      </c>
      <c r="O193" s="1925">
        <v>616</v>
      </c>
      <c r="P193" s="1925">
        <v>1099</v>
      </c>
      <c r="Q193" s="1925">
        <v>298</v>
      </c>
      <c r="R193" s="1925">
        <v>822</v>
      </c>
      <c r="S193" s="1927">
        <v>259</v>
      </c>
      <c r="U193" s="2740" t="s">
        <v>447</v>
      </c>
      <c r="V193" s="2748"/>
      <c r="W193" s="1928">
        <v>209</v>
      </c>
      <c r="X193" s="1925">
        <v>292</v>
      </c>
      <c r="Y193" s="1925">
        <v>634</v>
      </c>
      <c r="Z193" s="1925">
        <v>1118</v>
      </c>
      <c r="AA193" s="1925">
        <v>294</v>
      </c>
      <c r="AB193" s="1925">
        <v>825</v>
      </c>
      <c r="AC193" s="1927">
        <v>265</v>
      </c>
      <c r="AE193" s="2740" t="s">
        <v>447</v>
      </c>
      <c r="AF193" s="2748"/>
      <c r="AG193" s="1928">
        <v>207</v>
      </c>
      <c r="AH193" s="1925">
        <v>292</v>
      </c>
      <c r="AI193" s="1925">
        <v>628</v>
      </c>
      <c r="AJ193" s="1925">
        <v>1122</v>
      </c>
      <c r="AK193" s="1925">
        <v>295</v>
      </c>
      <c r="AL193" s="1925">
        <v>831</v>
      </c>
      <c r="AM193" s="1927">
        <v>262</v>
      </c>
    </row>
    <row r="194" spans="1:39">
      <c r="A194" s="2740" t="s">
        <v>780</v>
      </c>
      <c r="B194" s="2748"/>
      <c r="C194" s="1928">
        <v>586</v>
      </c>
      <c r="D194" s="1925">
        <v>532</v>
      </c>
      <c r="E194" s="1925">
        <v>1959</v>
      </c>
      <c r="F194" s="1925">
        <v>3963</v>
      </c>
      <c r="G194" s="1925">
        <v>685</v>
      </c>
      <c r="H194" s="1925">
        <v>2071</v>
      </c>
      <c r="I194" s="1927">
        <v>601</v>
      </c>
      <c r="K194" s="2740" t="s">
        <v>780</v>
      </c>
      <c r="L194" s="2748"/>
      <c r="M194" s="1928">
        <v>586</v>
      </c>
      <c r="N194" s="1925">
        <v>539</v>
      </c>
      <c r="O194" s="1925">
        <v>1964</v>
      </c>
      <c r="P194" s="1925">
        <v>3983</v>
      </c>
      <c r="Q194" s="1925">
        <v>698</v>
      </c>
      <c r="R194" s="1925">
        <v>2091</v>
      </c>
      <c r="S194" s="1927">
        <v>602</v>
      </c>
      <c r="U194" s="2740" t="s">
        <v>780</v>
      </c>
      <c r="V194" s="2748"/>
      <c r="W194" s="1928">
        <v>586</v>
      </c>
      <c r="X194" s="1925">
        <v>540</v>
      </c>
      <c r="Y194" s="1925">
        <v>1967</v>
      </c>
      <c r="Z194" s="1925">
        <v>3997</v>
      </c>
      <c r="AA194" s="1925">
        <v>705</v>
      </c>
      <c r="AB194" s="1925">
        <v>2099</v>
      </c>
      <c r="AC194" s="1927">
        <v>604</v>
      </c>
      <c r="AE194" s="2740" t="s">
        <v>780</v>
      </c>
      <c r="AF194" s="2748"/>
      <c r="AG194" s="1928">
        <v>586</v>
      </c>
      <c r="AH194" s="1925">
        <v>540</v>
      </c>
      <c r="AI194" s="1925">
        <v>1969</v>
      </c>
      <c r="AJ194" s="1925">
        <v>4009</v>
      </c>
      <c r="AK194" s="1925">
        <v>711</v>
      </c>
      <c r="AL194" s="1925">
        <v>2108</v>
      </c>
      <c r="AM194" s="1927">
        <v>598</v>
      </c>
    </row>
    <row r="195" spans="1:39">
      <c r="A195" s="2740" t="s">
        <v>449</v>
      </c>
      <c r="B195" s="2748"/>
      <c r="C195" s="1928">
        <v>310</v>
      </c>
      <c r="D195" s="1925">
        <v>410</v>
      </c>
      <c r="E195" s="1925">
        <v>1655</v>
      </c>
      <c r="F195" s="1925">
        <v>1683</v>
      </c>
      <c r="G195" s="1925">
        <v>303</v>
      </c>
      <c r="H195" s="1925">
        <v>1337</v>
      </c>
      <c r="I195" s="1927">
        <v>321</v>
      </c>
      <c r="K195" s="2740" t="s">
        <v>449</v>
      </c>
      <c r="L195" s="2748"/>
      <c r="M195" s="1928">
        <v>313</v>
      </c>
      <c r="N195" s="1925">
        <v>412</v>
      </c>
      <c r="O195" s="1925">
        <v>1677</v>
      </c>
      <c r="P195" s="1925">
        <v>1696</v>
      </c>
      <c r="Q195" s="1925">
        <v>300</v>
      </c>
      <c r="R195" s="1925">
        <v>1343</v>
      </c>
      <c r="S195" s="1927">
        <v>322</v>
      </c>
      <c r="U195" s="2740" t="s">
        <v>449</v>
      </c>
      <c r="V195" s="2748"/>
      <c r="W195" s="1928">
        <v>325</v>
      </c>
      <c r="X195" s="1925">
        <v>414</v>
      </c>
      <c r="Y195" s="1925">
        <v>1718</v>
      </c>
      <c r="Z195" s="1925">
        <v>1703</v>
      </c>
      <c r="AA195" s="1925">
        <v>299</v>
      </c>
      <c r="AB195" s="1925">
        <v>1355</v>
      </c>
      <c r="AC195" s="1927">
        <v>319</v>
      </c>
      <c r="AE195" s="2740" t="s">
        <v>449</v>
      </c>
      <c r="AF195" s="2748"/>
      <c r="AG195" s="1928">
        <v>324</v>
      </c>
      <c r="AH195" s="1925">
        <v>420</v>
      </c>
      <c r="AI195" s="1925">
        <v>1712</v>
      </c>
      <c r="AJ195" s="1925">
        <v>1695</v>
      </c>
      <c r="AK195" s="1925">
        <v>290</v>
      </c>
      <c r="AL195" s="1925">
        <v>1351</v>
      </c>
      <c r="AM195" s="1927">
        <v>317</v>
      </c>
    </row>
    <row r="196" spans="1:39">
      <c r="A196" s="2740" t="s">
        <v>781</v>
      </c>
      <c r="B196" s="2748"/>
      <c r="C196" s="1928">
        <v>363</v>
      </c>
      <c r="D196" s="1925">
        <v>304</v>
      </c>
      <c r="E196" s="1925">
        <v>1072</v>
      </c>
      <c r="F196" s="1925">
        <v>1125</v>
      </c>
      <c r="G196" s="1925">
        <v>266</v>
      </c>
      <c r="H196" s="1925">
        <v>1034</v>
      </c>
      <c r="I196" s="1927">
        <v>322</v>
      </c>
      <c r="K196" s="2740" t="s">
        <v>781</v>
      </c>
      <c r="L196" s="2748"/>
      <c r="M196" s="1928">
        <v>377</v>
      </c>
      <c r="N196" s="1925">
        <v>306</v>
      </c>
      <c r="O196" s="1925">
        <v>1095</v>
      </c>
      <c r="P196" s="1925">
        <v>1136</v>
      </c>
      <c r="Q196" s="1925">
        <v>277</v>
      </c>
      <c r="R196" s="1925">
        <v>1059</v>
      </c>
      <c r="S196" s="1927">
        <v>331</v>
      </c>
      <c r="U196" s="2740" t="s">
        <v>781</v>
      </c>
      <c r="V196" s="2748"/>
      <c r="W196" s="1928">
        <v>382</v>
      </c>
      <c r="X196" s="1925">
        <v>311</v>
      </c>
      <c r="Y196" s="1925">
        <v>1097</v>
      </c>
      <c r="Z196" s="1925">
        <v>1145</v>
      </c>
      <c r="AA196" s="1925">
        <v>279</v>
      </c>
      <c r="AB196" s="1925">
        <v>1058</v>
      </c>
      <c r="AC196" s="1927">
        <v>329</v>
      </c>
      <c r="AE196" s="2740" t="s">
        <v>781</v>
      </c>
      <c r="AF196" s="2748"/>
      <c r="AG196" s="1928">
        <v>376</v>
      </c>
      <c r="AH196" s="1925">
        <v>311</v>
      </c>
      <c r="AI196" s="1925">
        <v>1084</v>
      </c>
      <c r="AJ196" s="1925">
        <v>1153</v>
      </c>
      <c r="AK196" s="1925">
        <v>280</v>
      </c>
      <c r="AL196" s="1925">
        <v>1055</v>
      </c>
      <c r="AM196" s="1927">
        <v>336</v>
      </c>
    </row>
    <row r="197" spans="1:39">
      <c r="A197" s="2740" t="s">
        <v>782</v>
      </c>
      <c r="B197" s="2748"/>
      <c r="C197" s="1928" t="s">
        <v>601</v>
      </c>
      <c r="D197" s="1925" t="s">
        <v>601</v>
      </c>
      <c r="E197" s="1925" t="s">
        <v>601</v>
      </c>
      <c r="F197" s="1925">
        <v>1</v>
      </c>
      <c r="G197" s="1925" t="s">
        <v>601</v>
      </c>
      <c r="H197" s="1925">
        <v>0</v>
      </c>
      <c r="I197" s="1927" t="s">
        <v>601</v>
      </c>
      <c r="K197" s="2740" t="s">
        <v>782</v>
      </c>
      <c r="L197" s="2748"/>
      <c r="M197" s="1928" t="s">
        <v>601</v>
      </c>
      <c r="N197" s="1925" t="s">
        <v>601</v>
      </c>
      <c r="O197" s="1925" t="s">
        <v>601</v>
      </c>
      <c r="P197" s="1925">
        <v>1</v>
      </c>
      <c r="Q197" s="1925" t="s">
        <v>601</v>
      </c>
      <c r="R197" s="1925">
        <v>0</v>
      </c>
      <c r="S197" s="1927" t="s">
        <v>601</v>
      </c>
      <c r="U197" s="2740" t="s">
        <v>782</v>
      </c>
      <c r="V197" s="2748"/>
      <c r="W197" s="1928" t="s">
        <v>601</v>
      </c>
      <c r="X197" s="1925" t="s">
        <v>601</v>
      </c>
      <c r="Y197" s="1925" t="s">
        <v>601</v>
      </c>
      <c r="Z197" s="1925">
        <v>1</v>
      </c>
      <c r="AA197" s="1925" t="s">
        <v>601</v>
      </c>
      <c r="AB197" s="1925">
        <v>0</v>
      </c>
      <c r="AC197" s="1927" t="s">
        <v>601</v>
      </c>
      <c r="AE197" s="2740" t="s">
        <v>782</v>
      </c>
      <c r="AF197" s="2748"/>
      <c r="AG197" s="1928" t="s">
        <v>601</v>
      </c>
      <c r="AH197" s="1925" t="s">
        <v>601</v>
      </c>
      <c r="AI197" s="1925" t="s">
        <v>601</v>
      </c>
      <c r="AJ197" s="1925">
        <v>1</v>
      </c>
      <c r="AK197" s="1925" t="s">
        <v>601</v>
      </c>
      <c r="AL197" s="1925">
        <v>0</v>
      </c>
      <c r="AM197" s="1927" t="s">
        <v>601</v>
      </c>
    </row>
    <row r="198" spans="1:39">
      <c r="A198" s="2740" t="s">
        <v>451</v>
      </c>
      <c r="B198" s="2748"/>
      <c r="C198" s="1928">
        <v>49</v>
      </c>
      <c r="D198" s="1925">
        <v>51</v>
      </c>
      <c r="E198" s="1925">
        <v>158</v>
      </c>
      <c r="F198" s="1925">
        <v>211</v>
      </c>
      <c r="G198" s="1925">
        <v>44</v>
      </c>
      <c r="H198" s="1925">
        <v>355</v>
      </c>
      <c r="I198" s="1927">
        <v>38</v>
      </c>
      <c r="K198" s="2740" t="s">
        <v>451</v>
      </c>
      <c r="L198" s="2748"/>
      <c r="M198" s="1928">
        <v>50</v>
      </c>
      <c r="N198" s="1925">
        <v>54</v>
      </c>
      <c r="O198" s="1925">
        <v>165</v>
      </c>
      <c r="P198" s="1925">
        <v>216</v>
      </c>
      <c r="Q198" s="1925">
        <v>45</v>
      </c>
      <c r="R198" s="1925">
        <v>356</v>
      </c>
      <c r="S198" s="1927">
        <v>38</v>
      </c>
      <c r="U198" s="2740" t="s">
        <v>451</v>
      </c>
      <c r="V198" s="2748"/>
      <c r="W198" s="1928">
        <v>50</v>
      </c>
      <c r="X198" s="1925">
        <v>53</v>
      </c>
      <c r="Y198" s="1925">
        <v>168</v>
      </c>
      <c r="Z198" s="1925">
        <v>219</v>
      </c>
      <c r="AA198" s="1925">
        <v>47</v>
      </c>
      <c r="AB198" s="1925">
        <v>359</v>
      </c>
      <c r="AC198" s="1927">
        <v>39</v>
      </c>
      <c r="AE198" s="2740" t="s">
        <v>451</v>
      </c>
      <c r="AF198" s="2748"/>
      <c r="AG198" s="1928">
        <v>48</v>
      </c>
      <c r="AH198" s="1925">
        <v>51</v>
      </c>
      <c r="AI198" s="1925">
        <v>170</v>
      </c>
      <c r="AJ198" s="1925">
        <v>214</v>
      </c>
      <c r="AK198" s="1925">
        <v>46</v>
      </c>
      <c r="AL198" s="1925">
        <v>358</v>
      </c>
      <c r="AM198" s="1927">
        <v>41</v>
      </c>
    </row>
    <row r="199" spans="1:39">
      <c r="A199" s="2740" t="s">
        <v>783</v>
      </c>
      <c r="B199" s="2748"/>
      <c r="C199" s="1928">
        <v>50</v>
      </c>
      <c r="D199" s="1925">
        <v>46</v>
      </c>
      <c r="E199" s="1925">
        <v>117</v>
      </c>
      <c r="F199" s="1925">
        <v>297</v>
      </c>
      <c r="G199" s="1925">
        <v>91</v>
      </c>
      <c r="H199" s="1925">
        <v>140</v>
      </c>
      <c r="I199" s="1927">
        <v>50</v>
      </c>
      <c r="K199" s="2740" t="s">
        <v>783</v>
      </c>
      <c r="L199" s="2748"/>
      <c r="M199" s="1928">
        <v>51</v>
      </c>
      <c r="N199" s="1925">
        <v>48</v>
      </c>
      <c r="O199" s="1925">
        <v>116</v>
      </c>
      <c r="P199" s="1925">
        <v>297</v>
      </c>
      <c r="Q199" s="1925">
        <v>92</v>
      </c>
      <c r="R199" s="1925">
        <v>141</v>
      </c>
      <c r="S199" s="1927">
        <v>50</v>
      </c>
      <c r="U199" s="2740" t="s">
        <v>783</v>
      </c>
      <c r="V199" s="2748"/>
      <c r="W199" s="1928">
        <v>50</v>
      </c>
      <c r="X199" s="1925">
        <v>44</v>
      </c>
      <c r="Y199" s="1925">
        <v>112</v>
      </c>
      <c r="Z199" s="1925">
        <v>290</v>
      </c>
      <c r="AA199" s="1925">
        <v>92</v>
      </c>
      <c r="AB199" s="1925">
        <v>142</v>
      </c>
      <c r="AC199" s="1927">
        <v>49</v>
      </c>
      <c r="AE199" s="2740" t="s">
        <v>783</v>
      </c>
      <c r="AF199" s="2748"/>
      <c r="AG199" s="1928">
        <v>48</v>
      </c>
      <c r="AH199" s="1925">
        <v>43</v>
      </c>
      <c r="AI199" s="1925">
        <v>111</v>
      </c>
      <c r="AJ199" s="1925">
        <v>291</v>
      </c>
      <c r="AK199" s="1925">
        <v>92</v>
      </c>
      <c r="AL199" s="1925">
        <v>144</v>
      </c>
      <c r="AM199" s="1927">
        <v>49</v>
      </c>
    </row>
    <row r="200" spans="1:39">
      <c r="A200" s="2740" t="s">
        <v>784</v>
      </c>
      <c r="B200" s="2748"/>
      <c r="C200" s="1928">
        <v>159</v>
      </c>
      <c r="D200" s="1925">
        <v>135</v>
      </c>
      <c r="E200" s="1925">
        <v>500</v>
      </c>
      <c r="F200" s="1925">
        <v>466</v>
      </c>
      <c r="G200" s="1925">
        <v>149</v>
      </c>
      <c r="H200" s="1925">
        <v>375</v>
      </c>
      <c r="I200" s="1927">
        <v>120</v>
      </c>
      <c r="K200" s="2740" t="s">
        <v>784</v>
      </c>
      <c r="L200" s="2748"/>
      <c r="M200" s="1928">
        <v>162</v>
      </c>
      <c r="N200" s="1925">
        <v>136</v>
      </c>
      <c r="O200" s="1925">
        <v>500</v>
      </c>
      <c r="P200" s="1925">
        <v>468</v>
      </c>
      <c r="Q200" s="1925">
        <v>152</v>
      </c>
      <c r="R200" s="1925">
        <v>378</v>
      </c>
      <c r="S200" s="1927">
        <v>126</v>
      </c>
      <c r="U200" s="2740" t="s">
        <v>784</v>
      </c>
      <c r="V200" s="2748"/>
      <c r="W200" s="1928">
        <v>161</v>
      </c>
      <c r="X200" s="1925">
        <v>134</v>
      </c>
      <c r="Y200" s="1925">
        <v>506</v>
      </c>
      <c r="Z200" s="1925">
        <v>465</v>
      </c>
      <c r="AA200" s="1925">
        <v>159</v>
      </c>
      <c r="AB200" s="1925">
        <v>375</v>
      </c>
      <c r="AC200" s="1927">
        <v>128</v>
      </c>
      <c r="AE200" s="2740" t="s">
        <v>784</v>
      </c>
      <c r="AF200" s="2748"/>
      <c r="AG200" s="1928">
        <v>162</v>
      </c>
      <c r="AH200" s="1925">
        <v>136</v>
      </c>
      <c r="AI200" s="1925">
        <v>497</v>
      </c>
      <c r="AJ200" s="1925">
        <v>458</v>
      </c>
      <c r="AK200" s="1925">
        <v>160</v>
      </c>
      <c r="AL200" s="1925">
        <v>380</v>
      </c>
      <c r="AM200" s="1927">
        <v>126</v>
      </c>
    </row>
    <row r="201" spans="1:39">
      <c r="A201" s="2740" t="s">
        <v>453</v>
      </c>
      <c r="B201" s="2748"/>
      <c r="C201" s="1928">
        <v>494</v>
      </c>
      <c r="D201" s="1925">
        <v>647</v>
      </c>
      <c r="E201" s="1925">
        <v>1702</v>
      </c>
      <c r="F201" s="1925">
        <v>2428</v>
      </c>
      <c r="G201" s="1925">
        <v>667</v>
      </c>
      <c r="H201" s="1925">
        <v>1703</v>
      </c>
      <c r="I201" s="1927">
        <v>676</v>
      </c>
      <c r="K201" s="2740" t="s">
        <v>453</v>
      </c>
      <c r="L201" s="2748"/>
      <c r="M201" s="1928">
        <v>493</v>
      </c>
      <c r="N201" s="1925">
        <v>645</v>
      </c>
      <c r="O201" s="1925">
        <v>1702</v>
      </c>
      <c r="P201" s="1925">
        <v>2444</v>
      </c>
      <c r="Q201" s="1925">
        <v>668</v>
      </c>
      <c r="R201" s="1925">
        <v>1711</v>
      </c>
      <c r="S201" s="1927">
        <v>683</v>
      </c>
      <c r="U201" s="2740" t="s">
        <v>453</v>
      </c>
      <c r="V201" s="2748"/>
      <c r="W201" s="1928">
        <v>489</v>
      </c>
      <c r="X201" s="1925">
        <v>650</v>
      </c>
      <c r="Y201" s="1925">
        <v>1701</v>
      </c>
      <c r="Z201" s="1925">
        <v>2454</v>
      </c>
      <c r="AA201" s="1925">
        <v>672</v>
      </c>
      <c r="AB201" s="1925">
        <v>1735</v>
      </c>
      <c r="AC201" s="1927">
        <v>682</v>
      </c>
      <c r="AE201" s="2740" t="s">
        <v>453</v>
      </c>
      <c r="AF201" s="2748"/>
      <c r="AG201" s="1928">
        <v>497</v>
      </c>
      <c r="AH201" s="1925">
        <v>647</v>
      </c>
      <c r="AI201" s="1925">
        <v>1705</v>
      </c>
      <c r="AJ201" s="1925">
        <v>2462</v>
      </c>
      <c r="AK201" s="1925">
        <v>671</v>
      </c>
      <c r="AL201" s="1925">
        <v>1726</v>
      </c>
      <c r="AM201" s="1927">
        <v>688</v>
      </c>
    </row>
    <row r="202" spans="1:39" ht="13.5" thickBot="1">
      <c r="A202" s="2740" t="s">
        <v>454</v>
      </c>
      <c r="B202" s="2748"/>
      <c r="C202" s="1928">
        <v>4</v>
      </c>
      <c r="D202" s="1925">
        <v>3</v>
      </c>
      <c r="E202" s="1925">
        <v>25</v>
      </c>
      <c r="F202" s="1925">
        <v>27</v>
      </c>
      <c r="G202" s="1925">
        <v>4</v>
      </c>
      <c r="H202" s="1925">
        <v>26</v>
      </c>
      <c r="I202" s="1927">
        <v>10</v>
      </c>
      <c r="K202" s="2740" t="s">
        <v>454</v>
      </c>
      <c r="L202" s="2748"/>
      <c r="M202" s="1928">
        <v>12</v>
      </c>
      <c r="N202" s="1925">
        <v>7</v>
      </c>
      <c r="O202" s="1925">
        <v>30</v>
      </c>
      <c r="P202" s="1925">
        <v>35</v>
      </c>
      <c r="Q202" s="1925">
        <v>20</v>
      </c>
      <c r="R202" s="1925">
        <v>31</v>
      </c>
      <c r="S202" s="1927">
        <v>5</v>
      </c>
      <c r="U202" s="2740" t="s">
        <v>454</v>
      </c>
      <c r="V202" s="2748"/>
      <c r="W202" s="1928">
        <v>4</v>
      </c>
      <c r="X202" s="1925">
        <v>8</v>
      </c>
      <c r="Y202" s="1925">
        <v>39</v>
      </c>
      <c r="Z202" s="1925">
        <v>56</v>
      </c>
      <c r="AA202" s="1925">
        <v>20</v>
      </c>
      <c r="AB202" s="1925">
        <v>37</v>
      </c>
      <c r="AC202" s="1927">
        <v>8</v>
      </c>
      <c r="AE202" s="2740" t="s">
        <v>454</v>
      </c>
      <c r="AF202" s="2748"/>
      <c r="AG202" s="1928">
        <v>7</v>
      </c>
      <c r="AH202" s="1925">
        <v>7</v>
      </c>
      <c r="AI202" s="1925">
        <v>57</v>
      </c>
      <c r="AJ202" s="1925">
        <v>85</v>
      </c>
      <c r="AK202" s="1925">
        <v>15</v>
      </c>
      <c r="AL202" s="1925">
        <v>33</v>
      </c>
      <c r="AM202" s="1927">
        <v>16</v>
      </c>
    </row>
    <row r="203" spans="1:39" ht="13.5" thickBot="1">
      <c r="A203" s="2742" t="s">
        <v>105</v>
      </c>
      <c r="B203" s="2743"/>
      <c r="C203" s="1935">
        <v>12314</v>
      </c>
      <c r="D203" s="1936">
        <v>15238</v>
      </c>
      <c r="E203" s="1936">
        <v>53638</v>
      </c>
      <c r="F203" s="1936">
        <v>70255</v>
      </c>
      <c r="G203" s="1936">
        <v>15213</v>
      </c>
      <c r="H203" s="1936">
        <v>48139</v>
      </c>
      <c r="I203" s="1937">
        <v>12591</v>
      </c>
      <c r="K203" s="2742" t="s">
        <v>105</v>
      </c>
      <c r="L203" s="2743"/>
      <c r="M203" s="1935">
        <v>12360</v>
      </c>
      <c r="N203" s="1936">
        <v>15288</v>
      </c>
      <c r="O203" s="1936">
        <v>53828</v>
      </c>
      <c r="P203" s="1936">
        <v>70537</v>
      </c>
      <c r="Q203" s="1936">
        <v>15268</v>
      </c>
      <c r="R203" s="1936">
        <v>48403</v>
      </c>
      <c r="S203" s="1937">
        <v>12658</v>
      </c>
      <c r="U203" s="2742" t="s">
        <v>105</v>
      </c>
      <c r="V203" s="2743"/>
      <c r="W203" s="1935">
        <v>12368</v>
      </c>
      <c r="X203" s="1936">
        <v>15255</v>
      </c>
      <c r="Y203" s="1936">
        <v>54096</v>
      </c>
      <c r="Z203" s="1936">
        <v>70600</v>
      </c>
      <c r="AA203" s="1936">
        <v>15305</v>
      </c>
      <c r="AB203" s="1936">
        <v>48412</v>
      </c>
      <c r="AC203" s="1937">
        <v>12638</v>
      </c>
      <c r="AE203" s="2742" t="s">
        <v>105</v>
      </c>
      <c r="AF203" s="2743"/>
      <c r="AG203" s="1935">
        <v>12286</v>
      </c>
      <c r="AH203" s="1936">
        <v>15213</v>
      </c>
      <c r="AI203" s="1936">
        <v>53941</v>
      </c>
      <c r="AJ203" s="1936">
        <v>70323</v>
      </c>
      <c r="AK203" s="1936">
        <v>15186</v>
      </c>
      <c r="AL203" s="1936">
        <v>48151</v>
      </c>
      <c r="AM203" s="1937">
        <v>12603</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tabColor theme="9" tint="-0.249977111117893"/>
    <pageSetUpPr fitToPage="1"/>
  </sheetPr>
  <dimension ref="A1:AB98"/>
  <sheetViews>
    <sheetView workbookViewId="0">
      <selection activeCell="X51" sqref="X51:Y51"/>
    </sheetView>
  </sheetViews>
  <sheetFormatPr defaultRowHeight="12.75"/>
  <cols>
    <col min="1" max="1" width="13" customWidth="1"/>
    <col min="2" max="2" width="11.28515625" bestFit="1" customWidth="1"/>
    <col min="3" max="3" width="12.28515625" bestFit="1" customWidth="1"/>
    <col min="4" max="12" width="11.28515625" bestFit="1" customWidth="1"/>
    <col min="13" max="13" width="12.140625" customWidth="1"/>
    <col min="14" max="18" width="11.28515625" bestFit="1" customWidth="1"/>
    <col min="19" max="19" width="11.85546875" customWidth="1"/>
    <col min="20" max="22" width="13" style="1832" customWidth="1"/>
    <col min="23" max="23" width="18" customWidth="1"/>
    <col min="24" max="26" width="12.28515625" bestFit="1" customWidth="1"/>
    <col min="27" max="27" width="11.7109375" customWidth="1"/>
    <col min="28" max="28" width="10.5703125" bestFit="1" customWidth="1"/>
  </cols>
  <sheetData>
    <row r="1" spans="1:27">
      <c r="A1" s="5137" t="s">
        <v>910</v>
      </c>
      <c r="B1" s="5138" t="s">
        <v>847</v>
      </c>
      <c r="C1" s="5139"/>
      <c r="D1" s="5139"/>
      <c r="E1" s="5139"/>
      <c r="F1" s="5139"/>
      <c r="G1" s="5139"/>
      <c r="H1" s="5139"/>
      <c r="I1" s="5139"/>
      <c r="J1" s="5139"/>
      <c r="K1" s="5139"/>
      <c r="L1" s="5139"/>
      <c r="M1" s="5139"/>
      <c r="N1" s="5139"/>
      <c r="O1" s="5140"/>
    </row>
    <row r="2" spans="1:27" ht="13.5" thickBot="1">
      <c r="A2" s="5137"/>
      <c r="B2" s="5141"/>
      <c r="C2" s="5142"/>
      <c r="D2" s="5142"/>
      <c r="E2" s="5142"/>
      <c r="F2" s="5142"/>
      <c r="G2" s="5142"/>
      <c r="H2" s="5142"/>
      <c r="I2" s="5142"/>
      <c r="J2" s="5142"/>
      <c r="K2" s="5142"/>
      <c r="L2" s="5142"/>
      <c r="M2" s="5142"/>
      <c r="N2" s="5142"/>
      <c r="O2" s="5143"/>
    </row>
    <row r="5" spans="1:27">
      <c r="H5" s="2971"/>
      <c r="J5" s="652"/>
      <c r="K5" s="652"/>
      <c r="L5" s="652"/>
      <c r="M5" s="2971"/>
    </row>
    <row r="6" spans="1:27">
      <c r="A6" s="3251" t="s">
        <v>837</v>
      </c>
      <c r="B6" s="97"/>
      <c r="C6" s="97"/>
      <c r="D6" s="97"/>
      <c r="E6" s="97"/>
      <c r="F6" s="97"/>
      <c r="G6" s="97"/>
      <c r="H6" s="97"/>
      <c r="I6" s="97"/>
      <c r="J6" s="97"/>
      <c r="K6" s="97"/>
      <c r="L6" s="97"/>
      <c r="M6" s="97"/>
      <c r="N6" s="97"/>
      <c r="O6" s="97"/>
      <c r="W6" s="3902" t="s">
        <v>837</v>
      </c>
      <c r="X6" s="3909" t="s">
        <v>289</v>
      </c>
      <c r="Y6" s="3909" t="s">
        <v>289</v>
      </c>
      <c r="Z6" s="3909" t="s">
        <v>289</v>
      </c>
      <c r="AA6" s="3909" t="s">
        <v>1023</v>
      </c>
    </row>
    <row r="7" spans="1:27" s="3255" customFormat="1">
      <c r="A7" s="3252" t="s">
        <v>831</v>
      </c>
      <c r="B7" s="3253" t="s">
        <v>851</v>
      </c>
      <c r="C7" s="3253" t="s">
        <v>850</v>
      </c>
      <c r="D7" s="3253" t="s">
        <v>849</v>
      </c>
      <c r="E7" s="3254" t="s">
        <v>848</v>
      </c>
      <c r="F7" s="3253" t="s">
        <v>838</v>
      </c>
      <c r="G7" s="3253" t="s">
        <v>839</v>
      </c>
      <c r="H7" s="3253" t="s">
        <v>856</v>
      </c>
      <c r="I7" s="3254" t="s">
        <v>872</v>
      </c>
      <c r="J7" s="3253" t="s">
        <v>878</v>
      </c>
      <c r="K7" s="3253" t="s">
        <v>886</v>
      </c>
      <c r="L7" s="3253" t="s">
        <v>911</v>
      </c>
      <c r="M7" s="3253" t="s">
        <v>932</v>
      </c>
      <c r="N7" s="3253" t="s">
        <v>958</v>
      </c>
      <c r="O7" s="3253" t="s">
        <v>959</v>
      </c>
      <c r="P7" s="3253" t="s">
        <v>960</v>
      </c>
      <c r="Q7" s="3253" t="s">
        <v>961</v>
      </c>
      <c r="R7" s="3253" t="s">
        <v>963</v>
      </c>
      <c r="S7" s="3253" t="s">
        <v>993</v>
      </c>
      <c r="T7" s="3253" t="s">
        <v>1005</v>
      </c>
      <c r="U7" s="3253" t="s">
        <v>1014</v>
      </c>
      <c r="V7" s="3253" t="s">
        <v>1038</v>
      </c>
      <c r="W7" s="3903" t="s">
        <v>831</v>
      </c>
      <c r="X7" s="3909">
        <v>2014</v>
      </c>
      <c r="Y7" s="3909">
        <v>2015</v>
      </c>
      <c r="Z7" s="3909">
        <v>2016</v>
      </c>
      <c r="AA7" s="3909" t="s">
        <v>1022</v>
      </c>
    </row>
    <row r="8" spans="1:27">
      <c r="A8" s="2789" t="s">
        <v>833</v>
      </c>
      <c r="B8" s="2974">
        <v>67296774</v>
      </c>
      <c r="C8" s="2974">
        <v>72112932</v>
      </c>
      <c r="D8" s="2974">
        <v>63220074</v>
      </c>
      <c r="E8" s="2974">
        <v>58732786</v>
      </c>
      <c r="F8" s="2974">
        <v>54955900</v>
      </c>
      <c r="G8" s="2974">
        <v>56603908</v>
      </c>
      <c r="H8" s="2974">
        <v>51230008</v>
      </c>
      <c r="I8" s="2974">
        <v>48687919</v>
      </c>
      <c r="J8" s="2974">
        <v>46639085</v>
      </c>
      <c r="K8" s="2974">
        <v>56943997</v>
      </c>
      <c r="L8" s="2974">
        <v>53214675</v>
      </c>
      <c r="M8" s="2974">
        <v>45916586</v>
      </c>
      <c r="N8" s="2975">
        <v>51653773</v>
      </c>
      <c r="O8" s="2975">
        <v>61045773</v>
      </c>
      <c r="P8" s="2975">
        <v>54423582</v>
      </c>
      <c r="Q8" s="2975">
        <v>41741097</v>
      </c>
      <c r="R8" s="2973">
        <v>50551786</v>
      </c>
      <c r="S8" s="2973">
        <v>51790116</v>
      </c>
      <c r="T8" s="2973">
        <v>52857236</v>
      </c>
      <c r="U8" s="2973">
        <v>53043456</v>
      </c>
      <c r="V8" s="5148">
        <v>58073025</v>
      </c>
      <c r="W8" s="3904" t="s">
        <v>833</v>
      </c>
      <c r="X8" s="3905">
        <f>SUM(J8:M8)</f>
        <v>202714343</v>
      </c>
      <c r="Y8" s="3905">
        <f>SUM(N8:Q8)</f>
        <v>208864225</v>
      </c>
      <c r="Z8" s="3905">
        <f>SUM(R8:U8)</f>
        <v>208242594</v>
      </c>
      <c r="AA8" s="3906">
        <f>Z8/Y8-1</f>
        <v>-2.9762444956765721E-3</v>
      </c>
    </row>
    <row r="9" spans="1:27">
      <c r="A9" s="2789" t="s">
        <v>836</v>
      </c>
      <c r="B9" s="2972">
        <v>193861124</v>
      </c>
      <c r="C9" s="2972">
        <v>199613702</v>
      </c>
      <c r="D9" s="2972">
        <v>193720764</v>
      </c>
      <c r="E9" s="2972">
        <v>181979840</v>
      </c>
      <c r="F9" s="2972">
        <v>180721310</v>
      </c>
      <c r="G9" s="2972">
        <v>187735473</v>
      </c>
      <c r="H9" s="2972">
        <v>170818216</v>
      </c>
      <c r="I9" s="2972">
        <v>177462302</v>
      </c>
      <c r="J9" s="2972">
        <v>177152569</v>
      </c>
      <c r="K9" s="2972">
        <v>191807614</v>
      </c>
      <c r="L9" s="2972">
        <v>197636130</v>
      </c>
      <c r="M9" s="2972">
        <v>196425503</v>
      </c>
      <c r="N9" s="2973">
        <v>216046654</v>
      </c>
      <c r="O9" s="2973">
        <v>217388932</v>
      </c>
      <c r="P9" s="2973">
        <v>213504655</v>
      </c>
      <c r="Q9" s="2973">
        <v>213454597</v>
      </c>
      <c r="R9" s="2973">
        <v>223859318</v>
      </c>
      <c r="S9" s="2973">
        <v>222840733</v>
      </c>
      <c r="T9" s="2973">
        <v>214233409</v>
      </c>
      <c r="U9" s="2973">
        <v>236537181</v>
      </c>
      <c r="V9" s="5148">
        <v>208702859</v>
      </c>
      <c r="W9" s="3904" t="s">
        <v>836</v>
      </c>
      <c r="X9" s="3905">
        <f t="shared" ref="X9:X14" si="0">SUM(J9:M9)</f>
        <v>763021816</v>
      </c>
      <c r="Y9" s="3905">
        <f t="shared" ref="Y9:Y14" si="1">SUM(N9:Q9)</f>
        <v>860394838</v>
      </c>
      <c r="Z9" s="3905">
        <f t="shared" ref="Z9:Z14" si="2">SUM(R9:U9)</f>
        <v>897470641</v>
      </c>
      <c r="AA9" s="3906">
        <f t="shared" ref="AA9:AA14" si="3">Z9/Y9-1</f>
        <v>4.3091614875541584E-2</v>
      </c>
    </row>
    <row r="10" spans="1:27">
      <c r="A10" s="2789" t="s">
        <v>771</v>
      </c>
      <c r="B10" s="2972">
        <v>1022756632</v>
      </c>
      <c r="C10" s="2972">
        <v>1037472281</v>
      </c>
      <c r="D10" s="2972">
        <v>1048952844</v>
      </c>
      <c r="E10" s="2972">
        <v>1072034329</v>
      </c>
      <c r="F10" s="2972">
        <v>963926163</v>
      </c>
      <c r="G10" s="2972">
        <v>1002670314</v>
      </c>
      <c r="H10" s="2972">
        <v>1012840042</v>
      </c>
      <c r="I10" s="2972">
        <v>1044061896</v>
      </c>
      <c r="J10" s="2972">
        <v>994850496</v>
      </c>
      <c r="K10" s="2972">
        <v>1000955620</v>
      </c>
      <c r="L10" s="2972">
        <v>1004764062</v>
      </c>
      <c r="M10" s="2972">
        <v>1034483826</v>
      </c>
      <c r="N10" s="2973">
        <v>990427685</v>
      </c>
      <c r="O10" s="2973">
        <v>1010039348</v>
      </c>
      <c r="P10" s="2973">
        <v>1034966148</v>
      </c>
      <c r="Q10" s="2973">
        <v>1077747121</v>
      </c>
      <c r="R10" s="2973">
        <v>993823575</v>
      </c>
      <c r="S10" s="2973">
        <v>1068378930</v>
      </c>
      <c r="T10" s="2973">
        <v>1052419822</v>
      </c>
      <c r="U10" s="2973">
        <v>1116848297</v>
      </c>
      <c r="V10" s="5148">
        <v>1109133349</v>
      </c>
      <c r="W10" s="3904" t="s">
        <v>771</v>
      </c>
      <c r="X10" s="3905">
        <f t="shared" si="0"/>
        <v>4035054004</v>
      </c>
      <c r="Y10" s="3905">
        <f t="shared" si="1"/>
        <v>4113180302</v>
      </c>
      <c r="Z10" s="3905">
        <f t="shared" si="2"/>
        <v>4231470624</v>
      </c>
      <c r="AA10" s="3906">
        <f t="shared" si="3"/>
        <v>2.8758846759642909E-2</v>
      </c>
    </row>
    <row r="11" spans="1:27">
      <c r="A11" s="2789" t="s">
        <v>832</v>
      </c>
      <c r="B11" s="2972">
        <v>914485043</v>
      </c>
      <c r="C11" s="2972">
        <v>1095301857</v>
      </c>
      <c r="D11" s="2972">
        <v>946942007</v>
      </c>
      <c r="E11" s="2972">
        <v>944648297</v>
      </c>
      <c r="F11" s="2972">
        <v>928710985</v>
      </c>
      <c r="G11" s="2972">
        <v>868242915</v>
      </c>
      <c r="H11" s="2972">
        <v>892511249</v>
      </c>
      <c r="I11" s="2972">
        <v>994221133</v>
      </c>
      <c r="J11" s="2972">
        <v>948826770</v>
      </c>
      <c r="K11" s="2972">
        <v>926659027</v>
      </c>
      <c r="L11" s="2972">
        <v>965668655</v>
      </c>
      <c r="M11" s="2972">
        <v>1044411748</v>
      </c>
      <c r="N11" s="2973">
        <v>972693263</v>
      </c>
      <c r="O11" s="2973">
        <v>996019507</v>
      </c>
      <c r="P11" s="2973">
        <v>1022211538</v>
      </c>
      <c r="Q11" s="2973">
        <v>1072148314</v>
      </c>
      <c r="R11" s="2973">
        <v>987283465</v>
      </c>
      <c r="S11" s="2973">
        <v>1012490611</v>
      </c>
      <c r="T11" s="2973">
        <v>968697177</v>
      </c>
      <c r="U11" s="2973">
        <v>1084499400</v>
      </c>
      <c r="V11" s="5148">
        <v>1028683193</v>
      </c>
      <c r="W11" s="3904" t="s">
        <v>832</v>
      </c>
      <c r="X11" s="3905">
        <f t="shared" si="0"/>
        <v>3885566200</v>
      </c>
      <c r="Y11" s="3905">
        <f t="shared" si="1"/>
        <v>4063072622</v>
      </c>
      <c r="Z11" s="3905">
        <f t="shared" si="2"/>
        <v>4052970653</v>
      </c>
      <c r="AA11" s="3906">
        <f t="shared" si="3"/>
        <v>-2.4862880730464054E-3</v>
      </c>
    </row>
    <row r="12" spans="1:27" s="146" customFormat="1">
      <c r="A12" s="2789" t="s">
        <v>834</v>
      </c>
      <c r="B12" s="3602">
        <v>92144372</v>
      </c>
      <c r="C12" s="3602">
        <v>105219854</v>
      </c>
      <c r="D12" s="3602">
        <v>94127878</v>
      </c>
      <c r="E12" s="3602">
        <v>99913904</v>
      </c>
      <c r="F12" s="3602">
        <v>92685869</v>
      </c>
      <c r="G12" s="3602">
        <v>99590618</v>
      </c>
      <c r="H12" s="3602">
        <v>101134279</v>
      </c>
      <c r="I12" s="3602">
        <v>102477995</v>
      </c>
      <c r="J12" s="3602">
        <v>103154467</v>
      </c>
      <c r="K12" s="3602">
        <v>96927212</v>
      </c>
      <c r="L12" s="3602">
        <v>101251621</v>
      </c>
      <c r="M12" s="3602">
        <v>94020109</v>
      </c>
      <c r="N12" s="3603">
        <v>98953667</v>
      </c>
      <c r="O12" s="3603">
        <v>119085517</v>
      </c>
      <c r="P12" s="3603">
        <v>103252676</v>
      </c>
      <c r="Q12" s="3603">
        <v>112106336</v>
      </c>
      <c r="R12" s="3603">
        <v>108534725</v>
      </c>
      <c r="S12" s="3603">
        <v>102320202</v>
      </c>
      <c r="T12" s="3603">
        <v>91168745</v>
      </c>
      <c r="U12" s="3603">
        <v>97835954</v>
      </c>
      <c r="V12" s="5149">
        <v>114459577</v>
      </c>
      <c r="W12" s="3904" t="s">
        <v>834</v>
      </c>
      <c r="X12" s="3912">
        <f t="shared" si="0"/>
        <v>395353409</v>
      </c>
      <c r="Y12" s="3912">
        <f t="shared" si="1"/>
        <v>433398196</v>
      </c>
      <c r="Z12" s="3912">
        <f t="shared" si="2"/>
        <v>399859626</v>
      </c>
      <c r="AA12" s="3906">
        <f t="shared" si="3"/>
        <v>-7.7385116757615724E-2</v>
      </c>
    </row>
    <row r="13" spans="1:27">
      <c r="A13" s="2789" t="s">
        <v>835</v>
      </c>
      <c r="B13" s="2972">
        <v>476168557</v>
      </c>
      <c r="C13" s="2972">
        <v>461969946</v>
      </c>
      <c r="D13" s="2972">
        <v>438464795</v>
      </c>
      <c r="E13" s="2972">
        <v>455376338</v>
      </c>
      <c r="F13" s="2972">
        <v>453610846</v>
      </c>
      <c r="G13" s="2972">
        <v>445559132</v>
      </c>
      <c r="H13" s="2972">
        <v>442254860</v>
      </c>
      <c r="I13" s="2972">
        <v>482455839</v>
      </c>
      <c r="J13" s="2972">
        <v>490090342</v>
      </c>
      <c r="K13" s="2972">
        <v>474687033</v>
      </c>
      <c r="L13" s="2972">
        <v>483831195</v>
      </c>
      <c r="M13" s="2972">
        <v>495512515</v>
      </c>
      <c r="N13" s="2973">
        <v>504017744</v>
      </c>
      <c r="O13" s="2973">
        <v>515627691</v>
      </c>
      <c r="P13" s="2973">
        <v>512806661</v>
      </c>
      <c r="Q13" s="2973">
        <v>503020936</v>
      </c>
      <c r="R13" s="2973">
        <v>524902808</v>
      </c>
      <c r="S13" s="2973">
        <v>548088793</v>
      </c>
      <c r="T13" s="2973">
        <v>521300206</v>
      </c>
      <c r="U13" s="2973">
        <v>561333639</v>
      </c>
      <c r="V13" s="5148">
        <v>564915344</v>
      </c>
      <c r="W13" s="3904" t="s">
        <v>835</v>
      </c>
      <c r="X13" s="3905">
        <f t="shared" si="0"/>
        <v>1944121085</v>
      </c>
      <c r="Y13" s="3905">
        <f t="shared" si="1"/>
        <v>2035473032</v>
      </c>
      <c r="Z13" s="3905">
        <f t="shared" si="2"/>
        <v>2155625446</v>
      </c>
      <c r="AA13" s="3906">
        <f t="shared" si="3"/>
        <v>5.9029234045877566E-2</v>
      </c>
    </row>
    <row r="14" spans="1:27">
      <c r="A14" s="2789" t="s">
        <v>777</v>
      </c>
      <c r="B14" s="2972">
        <v>112660926</v>
      </c>
      <c r="C14" s="2972">
        <v>113994371</v>
      </c>
      <c r="D14" s="2972">
        <v>87602214</v>
      </c>
      <c r="E14" s="2972">
        <v>90602423</v>
      </c>
      <c r="F14" s="2972">
        <v>93621968</v>
      </c>
      <c r="G14" s="2972">
        <v>105103065</v>
      </c>
      <c r="H14" s="2972">
        <v>97033702</v>
      </c>
      <c r="I14" s="2972">
        <v>104890341</v>
      </c>
      <c r="J14" s="2972">
        <v>110094841</v>
      </c>
      <c r="K14" s="2972">
        <v>117215499</v>
      </c>
      <c r="L14" s="2972">
        <v>113499493</v>
      </c>
      <c r="M14" s="2972">
        <v>104510865</v>
      </c>
      <c r="N14" s="2973">
        <v>110365672</v>
      </c>
      <c r="O14" s="2973">
        <v>109658970</v>
      </c>
      <c r="P14" s="2973">
        <v>104065923</v>
      </c>
      <c r="Q14" s="2973">
        <v>108655520</v>
      </c>
      <c r="R14" s="2973">
        <v>107921515</v>
      </c>
      <c r="S14" s="2973">
        <v>99481627</v>
      </c>
      <c r="T14" s="2973">
        <v>94531023</v>
      </c>
      <c r="U14" s="2973">
        <v>89738037</v>
      </c>
      <c r="V14" s="5148">
        <v>109184485</v>
      </c>
      <c r="W14" s="3904" t="s">
        <v>777</v>
      </c>
      <c r="X14" s="3907">
        <f t="shared" si="0"/>
        <v>445320698</v>
      </c>
      <c r="Y14" s="3907">
        <f t="shared" si="1"/>
        <v>432746085</v>
      </c>
      <c r="Z14" s="3907">
        <f t="shared" si="2"/>
        <v>391672202</v>
      </c>
      <c r="AA14" s="3908">
        <f t="shared" si="3"/>
        <v>-9.4914510896152882E-2</v>
      </c>
    </row>
    <row r="15" spans="1:27">
      <c r="A15" s="97"/>
      <c r="B15" s="2790"/>
      <c r="C15" s="2790"/>
      <c r="D15" s="2790"/>
      <c r="E15" s="2790"/>
      <c r="F15" s="2790"/>
      <c r="G15" s="2790"/>
      <c r="H15" s="2790"/>
      <c r="I15" s="2790"/>
      <c r="J15" s="2790"/>
      <c r="K15" s="2790"/>
      <c r="L15" s="2790"/>
      <c r="M15" s="2790"/>
      <c r="N15" s="3895"/>
      <c r="O15" s="3296"/>
      <c r="P15" s="3296"/>
    </row>
    <row r="16" spans="1:27">
      <c r="A16" s="97"/>
      <c r="G16" s="2971"/>
      <c r="I16" s="2790"/>
      <c r="J16" s="2790"/>
      <c r="K16" s="2790"/>
      <c r="L16" s="2790"/>
      <c r="M16" s="2790"/>
      <c r="N16" s="3296"/>
      <c r="O16" s="3296"/>
      <c r="P16" s="3296"/>
    </row>
    <row r="17" spans="1:28">
      <c r="I17" s="2790"/>
      <c r="J17" s="2790"/>
      <c r="K17" s="2790"/>
      <c r="L17" s="2790"/>
      <c r="M17" s="2790"/>
      <c r="N17" s="3895"/>
      <c r="O17" s="3296"/>
      <c r="P17" s="3296"/>
    </row>
    <row r="18" spans="1:28">
      <c r="A18" s="3251" t="s">
        <v>840</v>
      </c>
      <c r="B18" s="2790"/>
      <c r="C18" s="2790"/>
      <c r="D18" s="2790"/>
      <c r="E18" s="2790"/>
      <c r="F18" s="2790"/>
      <c r="G18" s="2790"/>
      <c r="H18" s="2790"/>
      <c r="I18" s="2790"/>
      <c r="J18" s="2790"/>
      <c r="K18" s="2790"/>
      <c r="L18" s="2790"/>
      <c r="M18" s="2790"/>
      <c r="N18" s="3296"/>
      <c r="O18" s="3296"/>
      <c r="P18" s="3296"/>
      <c r="W18" s="3902" t="s">
        <v>840</v>
      </c>
      <c r="X18" s="3909" t="s">
        <v>289</v>
      </c>
      <c r="Y18" s="3909" t="s">
        <v>289</v>
      </c>
      <c r="Z18" s="3909" t="s">
        <v>289</v>
      </c>
      <c r="AA18" s="3909" t="s">
        <v>1023</v>
      </c>
    </row>
    <row r="19" spans="1:28" s="3256" customFormat="1">
      <c r="A19" s="3252" t="s">
        <v>831</v>
      </c>
      <c r="B19" s="3253" t="s">
        <v>851</v>
      </c>
      <c r="C19" s="3253" t="s">
        <v>850</v>
      </c>
      <c r="D19" s="3253" t="s">
        <v>849</v>
      </c>
      <c r="E19" s="3254" t="s">
        <v>848</v>
      </c>
      <c r="F19" s="3253" t="s">
        <v>838</v>
      </c>
      <c r="G19" s="3253" t="s">
        <v>839</v>
      </c>
      <c r="H19" s="3253" t="s">
        <v>856</v>
      </c>
      <c r="I19" s="3254" t="s">
        <v>872</v>
      </c>
      <c r="J19" s="3253" t="s">
        <v>878</v>
      </c>
      <c r="K19" s="3253" t="s">
        <v>886</v>
      </c>
      <c r="L19" s="3253" t="s">
        <v>911</v>
      </c>
      <c r="M19" s="3253" t="s">
        <v>932</v>
      </c>
      <c r="N19" s="3253" t="s">
        <v>958</v>
      </c>
      <c r="O19" s="3253" t="s">
        <v>959</v>
      </c>
      <c r="P19" s="3253" t="s">
        <v>960</v>
      </c>
      <c r="Q19" s="3253" t="s">
        <v>961</v>
      </c>
      <c r="R19" s="3253" t="s">
        <v>963</v>
      </c>
      <c r="S19" s="3253" t="s">
        <v>993</v>
      </c>
      <c r="T19" s="3253" t="s">
        <v>1005</v>
      </c>
      <c r="U19" s="3253" t="s">
        <v>1014</v>
      </c>
      <c r="V19" s="3253" t="s">
        <v>1038</v>
      </c>
      <c r="W19" s="3903" t="s">
        <v>831</v>
      </c>
      <c r="X19" s="3909">
        <v>2014</v>
      </c>
      <c r="Y19" s="3909">
        <v>2015</v>
      </c>
      <c r="Z19" s="3909">
        <v>2016</v>
      </c>
      <c r="AA19" s="3909" t="s">
        <v>1022</v>
      </c>
    </row>
    <row r="20" spans="1:28">
      <c r="A20" s="2789" t="s">
        <v>833</v>
      </c>
      <c r="B20" s="2972">
        <v>144050237</v>
      </c>
      <c r="C20" s="2972">
        <v>168632451</v>
      </c>
      <c r="D20" s="2972">
        <v>129391687</v>
      </c>
      <c r="E20" s="2972">
        <v>153495783</v>
      </c>
      <c r="F20" s="2972">
        <v>139737709</v>
      </c>
      <c r="G20" s="2972">
        <v>155978470</v>
      </c>
      <c r="H20" s="2972">
        <v>132922954</v>
      </c>
      <c r="I20" s="2972">
        <v>144367886</v>
      </c>
      <c r="J20" s="2972">
        <v>140884626</v>
      </c>
      <c r="K20" s="2972">
        <v>158700670</v>
      </c>
      <c r="L20" s="2972">
        <v>149938887</v>
      </c>
      <c r="M20" s="2972">
        <v>157825509</v>
      </c>
      <c r="N20" s="2973">
        <v>148043524</v>
      </c>
      <c r="O20" s="2973">
        <v>178124545</v>
      </c>
      <c r="P20" s="2973">
        <v>138137904</v>
      </c>
      <c r="Q20" s="2973">
        <v>141124340</v>
      </c>
      <c r="R20" s="2973">
        <v>126811844</v>
      </c>
      <c r="S20" s="2973">
        <v>145441253</v>
      </c>
      <c r="T20" s="2973">
        <v>136343099</v>
      </c>
      <c r="U20" s="2973">
        <v>162644383</v>
      </c>
      <c r="V20" s="5148">
        <v>159512944</v>
      </c>
      <c r="W20" s="3904" t="s">
        <v>833</v>
      </c>
      <c r="X20" s="3905">
        <f>SUM(J20:M20)</f>
        <v>607349692</v>
      </c>
      <c r="Y20" s="3905">
        <f>SUM(N20:Q20)</f>
        <v>605430313</v>
      </c>
      <c r="Z20" s="3905">
        <f>SUM(R20:U20)</f>
        <v>571240579</v>
      </c>
      <c r="AA20" s="3906">
        <f t="shared" ref="AA20:AA26" si="4">Z20/Y20-1</f>
        <v>-5.6471790833505842E-2</v>
      </c>
    </row>
    <row r="21" spans="1:28">
      <c r="A21" s="2789" t="s">
        <v>836</v>
      </c>
      <c r="B21" s="2972">
        <v>745856434</v>
      </c>
      <c r="C21" s="2972">
        <v>796624853</v>
      </c>
      <c r="D21" s="2972">
        <v>645955773</v>
      </c>
      <c r="E21" s="2972">
        <v>724886082</v>
      </c>
      <c r="F21" s="2972">
        <v>764960701</v>
      </c>
      <c r="G21" s="2972">
        <v>856697475</v>
      </c>
      <c r="H21" s="2972">
        <v>695020962</v>
      </c>
      <c r="I21" s="2972">
        <v>779421501</v>
      </c>
      <c r="J21" s="2972">
        <v>843821858</v>
      </c>
      <c r="K21" s="2972">
        <v>927200270</v>
      </c>
      <c r="L21" s="2972">
        <v>776867469</v>
      </c>
      <c r="M21" s="2972">
        <v>830783486</v>
      </c>
      <c r="N21" s="2973">
        <v>942395553</v>
      </c>
      <c r="O21" s="2973">
        <v>1057395101</v>
      </c>
      <c r="P21" s="2973">
        <v>861264801</v>
      </c>
      <c r="Q21" s="2973">
        <v>908468415</v>
      </c>
      <c r="R21" s="2973">
        <v>988047467</v>
      </c>
      <c r="S21" s="2973">
        <v>1079410080</v>
      </c>
      <c r="T21" s="2973">
        <v>873906856</v>
      </c>
      <c r="U21" s="2973">
        <v>924331597</v>
      </c>
      <c r="V21" s="5148">
        <v>990953864</v>
      </c>
      <c r="W21" s="3904" t="s">
        <v>836</v>
      </c>
      <c r="X21" s="3905">
        <f t="shared" ref="X21:X26" si="5">SUM(J21:M21)</f>
        <v>3378673083</v>
      </c>
      <c r="Y21" s="3905">
        <f t="shared" ref="Y21:Y26" si="6">SUM(N21:Q21)</f>
        <v>3769523870</v>
      </c>
      <c r="Z21" s="3905">
        <f t="shared" ref="Z21:Z26" si="7">SUM(R21:U21)</f>
        <v>3865696000</v>
      </c>
      <c r="AA21" s="3906">
        <f t="shared" si="4"/>
        <v>2.5513070965113682E-2</v>
      </c>
    </row>
    <row r="22" spans="1:28">
      <c r="A22" s="2789" t="s">
        <v>771</v>
      </c>
      <c r="B22" s="2972">
        <v>914795052</v>
      </c>
      <c r="C22" s="2972">
        <v>905109100</v>
      </c>
      <c r="D22" s="2972">
        <v>877992792</v>
      </c>
      <c r="E22" s="2972">
        <v>986273268</v>
      </c>
      <c r="F22" s="2972">
        <v>939320163</v>
      </c>
      <c r="G22" s="2972">
        <v>970026215</v>
      </c>
      <c r="H22" s="2972">
        <v>916581257</v>
      </c>
      <c r="I22" s="2972">
        <v>1026920951</v>
      </c>
      <c r="J22" s="2972">
        <v>972174895</v>
      </c>
      <c r="K22" s="2972">
        <v>994361399</v>
      </c>
      <c r="L22" s="2972">
        <v>978201010</v>
      </c>
      <c r="M22" s="2972">
        <v>1023588868</v>
      </c>
      <c r="N22" s="2973">
        <v>1045180566</v>
      </c>
      <c r="O22" s="2973">
        <v>1071266947</v>
      </c>
      <c r="P22" s="2973">
        <v>1063511083</v>
      </c>
      <c r="Q22" s="2973">
        <v>1188039641</v>
      </c>
      <c r="R22" s="2973">
        <v>1093513220</v>
      </c>
      <c r="S22" s="2973">
        <v>1110841461</v>
      </c>
      <c r="T22" s="2973">
        <v>1067930434</v>
      </c>
      <c r="U22" s="2973">
        <v>1161849230</v>
      </c>
      <c r="V22" s="5148">
        <v>1144002893</v>
      </c>
      <c r="W22" s="3904" t="s">
        <v>771</v>
      </c>
      <c r="X22" s="3905">
        <f t="shared" si="5"/>
        <v>3968326172</v>
      </c>
      <c r="Y22" s="3905">
        <f t="shared" si="6"/>
        <v>4367998237</v>
      </c>
      <c r="Z22" s="3905">
        <f t="shared" si="7"/>
        <v>4434134345</v>
      </c>
      <c r="AA22" s="3906">
        <f t="shared" si="4"/>
        <v>1.5141056477491421E-2</v>
      </c>
    </row>
    <row r="23" spans="1:28">
      <c r="A23" s="2789" t="s">
        <v>832</v>
      </c>
      <c r="B23" s="2972">
        <v>1572363166</v>
      </c>
      <c r="C23" s="2972">
        <v>1550408055</v>
      </c>
      <c r="D23" s="2972">
        <v>1632205273</v>
      </c>
      <c r="E23" s="2972">
        <v>1834148453</v>
      </c>
      <c r="F23" s="2972">
        <v>1547131560</v>
      </c>
      <c r="G23" s="2972">
        <v>1547723636</v>
      </c>
      <c r="H23" s="2972">
        <v>1641091243</v>
      </c>
      <c r="I23" s="2972">
        <v>1771749089</v>
      </c>
      <c r="J23" s="2972">
        <v>1612762524</v>
      </c>
      <c r="K23" s="2972">
        <v>1545376866</v>
      </c>
      <c r="L23" s="2972">
        <v>1645681748</v>
      </c>
      <c r="M23" s="2972">
        <v>2212775107</v>
      </c>
      <c r="N23" s="2973">
        <v>1753587777</v>
      </c>
      <c r="O23" s="2973">
        <v>1728812307</v>
      </c>
      <c r="P23" s="2973">
        <v>1690721454</v>
      </c>
      <c r="Q23" s="2973">
        <v>1892345621</v>
      </c>
      <c r="R23" s="2973">
        <v>1610360563</v>
      </c>
      <c r="S23" s="2973">
        <v>1668040935</v>
      </c>
      <c r="T23" s="2973">
        <v>1739870970</v>
      </c>
      <c r="U23" s="2973">
        <v>1927184201</v>
      </c>
      <c r="V23" s="5148">
        <v>1838230919</v>
      </c>
      <c r="W23" s="3904" t="s">
        <v>832</v>
      </c>
      <c r="X23" s="3910">
        <f t="shared" si="5"/>
        <v>7016596245</v>
      </c>
      <c r="Y23" s="3910">
        <f t="shared" si="6"/>
        <v>7065467159</v>
      </c>
      <c r="Z23" s="3910">
        <f t="shared" si="7"/>
        <v>6945456669</v>
      </c>
      <c r="AA23" s="3906">
        <f t="shared" si="4"/>
        <v>-1.6985499656187675E-2</v>
      </c>
    </row>
    <row r="24" spans="1:28" s="146" customFormat="1">
      <c r="A24" s="2789" t="s">
        <v>834</v>
      </c>
      <c r="B24" s="3602">
        <v>143063315</v>
      </c>
      <c r="C24" s="3602">
        <v>152633449</v>
      </c>
      <c r="D24" s="3602">
        <v>136428537</v>
      </c>
      <c r="E24" s="3602">
        <v>149242392</v>
      </c>
      <c r="F24" s="3602">
        <v>138731129</v>
      </c>
      <c r="G24" s="3602">
        <v>140931020</v>
      </c>
      <c r="H24" s="3602">
        <v>138159645</v>
      </c>
      <c r="I24" s="3602">
        <v>145377029</v>
      </c>
      <c r="J24" s="3602">
        <v>134923628</v>
      </c>
      <c r="K24" s="3602">
        <v>163383206</v>
      </c>
      <c r="L24" s="3602">
        <v>143052326</v>
      </c>
      <c r="M24" s="3602">
        <v>163629889</v>
      </c>
      <c r="N24" s="3603">
        <v>150976657</v>
      </c>
      <c r="O24" s="3603">
        <v>166788694</v>
      </c>
      <c r="P24" s="3603">
        <v>151755498</v>
      </c>
      <c r="Q24" s="3603">
        <v>171830034</v>
      </c>
      <c r="R24" s="3603">
        <v>148069235</v>
      </c>
      <c r="S24" s="3603">
        <v>166659071</v>
      </c>
      <c r="T24" s="3603">
        <v>146974727</v>
      </c>
      <c r="U24" s="3603">
        <v>163878468</v>
      </c>
      <c r="V24" s="5149">
        <v>157575502</v>
      </c>
      <c r="W24" s="3904" t="s">
        <v>834</v>
      </c>
      <c r="X24" s="3911">
        <f t="shared" si="5"/>
        <v>604989049</v>
      </c>
      <c r="Y24" s="3911">
        <f t="shared" si="6"/>
        <v>641350883</v>
      </c>
      <c r="Z24" s="3911">
        <f t="shared" si="7"/>
        <v>625581501</v>
      </c>
      <c r="AA24" s="3906">
        <f t="shared" si="4"/>
        <v>-2.4587760643965617E-2</v>
      </c>
    </row>
    <row r="25" spans="1:28">
      <c r="A25" s="2789" t="s">
        <v>835</v>
      </c>
      <c r="B25" s="2972">
        <v>807043983</v>
      </c>
      <c r="C25" s="2972">
        <v>841226447</v>
      </c>
      <c r="D25" s="2972">
        <v>769150549</v>
      </c>
      <c r="E25" s="2972">
        <v>818221699</v>
      </c>
      <c r="F25" s="2972">
        <v>777701141</v>
      </c>
      <c r="G25" s="2972">
        <v>846066342</v>
      </c>
      <c r="H25" s="2972">
        <v>826584094</v>
      </c>
      <c r="I25" s="2972">
        <v>821644512</v>
      </c>
      <c r="J25" s="2972">
        <v>787325190</v>
      </c>
      <c r="K25" s="2972">
        <v>860383247</v>
      </c>
      <c r="L25" s="2972">
        <v>808077659</v>
      </c>
      <c r="M25" s="2972">
        <v>844246876</v>
      </c>
      <c r="N25" s="2973">
        <v>844896605</v>
      </c>
      <c r="O25" s="2973">
        <v>869959140</v>
      </c>
      <c r="P25" s="2973">
        <v>838380900</v>
      </c>
      <c r="Q25" s="2973">
        <v>884304190</v>
      </c>
      <c r="R25" s="2973">
        <v>819600162</v>
      </c>
      <c r="S25" s="2973">
        <v>872902658</v>
      </c>
      <c r="T25" s="2973">
        <v>816238671</v>
      </c>
      <c r="U25" s="2973">
        <v>876801935</v>
      </c>
      <c r="V25" s="5148">
        <v>915875053</v>
      </c>
      <c r="W25" s="3904" t="s">
        <v>835</v>
      </c>
      <c r="X25" s="3905">
        <f t="shared" si="5"/>
        <v>3300032972</v>
      </c>
      <c r="Y25" s="3905">
        <f t="shared" si="6"/>
        <v>3437540835</v>
      </c>
      <c r="Z25" s="3905">
        <f t="shared" si="7"/>
        <v>3385543426</v>
      </c>
      <c r="AA25" s="3906">
        <f t="shared" si="4"/>
        <v>-1.5126339291908319E-2</v>
      </c>
    </row>
    <row r="26" spans="1:28">
      <c r="A26" s="2789" t="s">
        <v>777</v>
      </c>
      <c r="B26" s="2972">
        <v>152615326</v>
      </c>
      <c r="C26" s="2972">
        <v>154113107</v>
      </c>
      <c r="D26" s="2972">
        <v>143129709</v>
      </c>
      <c r="E26" s="2972">
        <v>144691353</v>
      </c>
      <c r="F26" s="2972">
        <v>140599804</v>
      </c>
      <c r="G26" s="2972">
        <v>148447072</v>
      </c>
      <c r="H26" s="2972">
        <v>141042392</v>
      </c>
      <c r="I26" s="2972">
        <v>158121175</v>
      </c>
      <c r="J26" s="2972">
        <v>155117131</v>
      </c>
      <c r="K26" s="2972">
        <v>152923628</v>
      </c>
      <c r="L26" s="2972">
        <v>140581683</v>
      </c>
      <c r="M26" s="2972">
        <v>156561699</v>
      </c>
      <c r="N26" s="2973">
        <v>155581737</v>
      </c>
      <c r="O26" s="2973">
        <v>169621143</v>
      </c>
      <c r="P26" s="2973">
        <v>156966091</v>
      </c>
      <c r="Q26" s="2973">
        <v>163565312</v>
      </c>
      <c r="R26" s="2973">
        <v>148795978</v>
      </c>
      <c r="S26" s="2973">
        <v>165191568</v>
      </c>
      <c r="T26" s="2973">
        <v>139810546</v>
      </c>
      <c r="U26" s="2973">
        <v>151877970</v>
      </c>
      <c r="V26" s="5148">
        <v>169481563</v>
      </c>
      <c r="W26" s="3904" t="s">
        <v>777</v>
      </c>
      <c r="X26" s="3907">
        <f t="shared" si="5"/>
        <v>605184141</v>
      </c>
      <c r="Y26" s="3907">
        <f t="shared" si="6"/>
        <v>645734283</v>
      </c>
      <c r="Z26" s="3907">
        <f t="shared" si="7"/>
        <v>605676062</v>
      </c>
      <c r="AA26" s="3908">
        <f t="shared" si="4"/>
        <v>-6.2035146738523061E-2</v>
      </c>
    </row>
    <row r="27" spans="1:28">
      <c r="A27" s="97"/>
      <c r="B27" s="97"/>
      <c r="C27" s="97"/>
      <c r="D27" s="97"/>
      <c r="E27" s="97"/>
      <c r="F27" s="97"/>
      <c r="G27" s="97"/>
      <c r="H27" s="97"/>
      <c r="I27" s="97"/>
      <c r="J27" s="97"/>
      <c r="K27" s="97"/>
      <c r="L27" s="97"/>
      <c r="M27" s="97"/>
      <c r="N27" s="97"/>
      <c r="O27" s="97"/>
    </row>
    <row r="28" spans="1:28">
      <c r="A28" s="97"/>
      <c r="B28" s="97"/>
      <c r="C28" s="97"/>
      <c r="D28" s="97"/>
      <c r="E28" s="97"/>
      <c r="F28" s="97"/>
      <c r="G28" s="97"/>
      <c r="H28" s="97"/>
      <c r="I28" s="97"/>
      <c r="J28" s="97"/>
      <c r="K28" s="97"/>
      <c r="L28" s="97"/>
      <c r="M28" s="97"/>
      <c r="N28" s="97"/>
      <c r="O28" s="97"/>
    </row>
    <row r="29" spans="1:28">
      <c r="A29" s="97"/>
      <c r="B29" s="97"/>
      <c r="C29" s="97"/>
      <c r="D29" s="97"/>
      <c r="E29" s="97"/>
      <c r="F29" s="97"/>
      <c r="G29" s="97"/>
      <c r="H29" s="97"/>
      <c r="I29" s="97"/>
      <c r="J29" s="97"/>
      <c r="K29" s="97"/>
      <c r="L29" s="97"/>
      <c r="M29" s="97"/>
      <c r="N29" s="97"/>
      <c r="O29" s="97"/>
      <c r="AA29" s="3900"/>
      <c r="AB29" s="3900"/>
    </row>
    <row r="30" spans="1:28">
      <c r="A30" s="97"/>
      <c r="B30" s="97"/>
      <c r="C30" s="97"/>
      <c r="D30" s="97"/>
      <c r="E30" s="97"/>
      <c r="F30" s="97"/>
      <c r="G30" s="97"/>
      <c r="H30" s="97"/>
      <c r="I30" s="97"/>
      <c r="J30" s="97"/>
      <c r="K30" s="97"/>
      <c r="L30" s="97"/>
      <c r="M30" s="97"/>
      <c r="N30" s="97"/>
      <c r="O30" s="97"/>
      <c r="AA30" s="3900"/>
      <c r="AB30" s="3900"/>
    </row>
    <row r="31" spans="1:28">
      <c r="A31" s="97"/>
      <c r="B31" s="97"/>
      <c r="C31" s="97"/>
      <c r="D31" s="97"/>
      <c r="E31" s="97"/>
      <c r="F31" s="97"/>
      <c r="G31" s="97"/>
      <c r="H31" s="97"/>
      <c r="I31" s="97"/>
      <c r="J31" s="97"/>
      <c r="K31" s="97"/>
      <c r="L31" s="97"/>
      <c r="M31" s="97"/>
      <c r="N31" s="97"/>
      <c r="O31" s="97"/>
      <c r="AA31" s="3901"/>
      <c r="AB31" s="3901"/>
    </row>
    <row r="32" spans="1:28">
      <c r="A32" s="97"/>
      <c r="B32" s="97"/>
      <c r="C32" s="97"/>
      <c r="D32" s="97"/>
      <c r="E32" s="97"/>
      <c r="F32" s="97"/>
      <c r="G32" s="97"/>
      <c r="H32" s="97"/>
      <c r="I32" s="97"/>
      <c r="J32" s="97"/>
      <c r="K32" s="97"/>
      <c r="L32" s="97"/>
      <c r="M32" s="97"/>
      <c r="N32" s="97"/>
      <c r="O32" s="97"/>
      <c r="AA32" s="3901"/>
      <c r="AB32" s="3901"/>
    </row>
    <row r="33" spans="1:15">
      <c r="A33" s="97"/>
      <c r="B33" s="97"/>
      <c r="C33" s="97"/>
      <c r="D33" s="97"/>
      <c r="E33" s="97"/>
      <c r="F33" s="97"/>
      <c r="G33" s="97"/>
      <c r="H33" s="97"/>
      <c r="I33" s="97"/>
      <c r="J33" s="97"/>
      <c r="K33" s="97"/>
      <c r="L33" s="97"/>
      <c r="M33" s="97"/>
      <c r="N33" s="97"/>
      <c r="O33" s="97"/>
    </row>
    <row r="34" spans="1:15">
      <c r="A34" s="97"/>
      <c r="B34" s="97"/>
      <c r="C34" s="97"/>
      <c r="D34" s="97"/>
      <c r="E34" s="97"/>
      <c r="F34" s="97"/>
      <c r="G34" s="97"/>
      <c r="H34" s="97"/>
      <c r="I34" s="97"/>
      <c r="J34" s="97"/>
      <c r="K34" s="97"/>
      <c r="L34" s="97"/>
      <c r="M34" s="97"/>
      <c r="N34" s="97"/>
      <c r="O34" s="97"/>
    </row>
    <row r="35" spans="1:15">
      <c r="A35" s="97"/>
      <c r="B35" s="97"/>
      <c r="C35" s="97"/>
      <c r="D35" s="97"/>
      <c r="E35" s="97"/>
      <c r="F35" s="97"/>
      <c r="G35" s="97"/>
      <c r="H35" s="97"/>
      <c r="I35" s="97"/>
      <c r="J35" s="97"/>
      <c r="K35" s="97"/>
      <c r="L35" s="97"/>
      <c r="M35" s="97"/>
      <c r="N35" s="97"/>
      <c r="O35" s="97"/>
    </row>
    <row r="36" spans="1:15">
      <c r="A36" s="97"/>
      <c r="B36" s="97"/>
      <c r="C36" s="97"/>
      <c r="D36" s="97"/>
      <c r="E36" s="97"/>
      <c r="F36" s="97"/>
      <c r="G36" s="97"/>
      <c r="H36" s="97"/>
      <c r="I36" s="97"/>
      <c r="J36" s="97"/>
      <c r="K36" s="97"/>
      <c r="L36" s="97"/>
      <c r="M36" s="97"/>
      <c r="N36" s="97"/>
      <c r="O36" s="97"/>
    </row>
    <row r="37" spans="1:15">
      <c r="A37" s="97"/>
      <c r="B37" s="97"/>
      <c r="C37" s="97"/>
      <c r="D37" s="97"/>
      <c r="E37" s="97"/>
      <c r="F37" s="97"/>
      <c r="G37" s="97"/>
      <c r="H37" s="97"/>
      <c r="I37" s="97"/>
      <c r="J37" s="97"/>
      <c r="K37" s="97"/>
      <c r="L37" s="97"/>
      <c r="M37" s="97"/>
      <c r="N37" s="97"/>
      <c r="O37" s="97"/>
    </row>
    <row r="38" spans="1:15">
      <c r="A38" s="97"/>
      <c r="B38" s="97"/>
      <c r="C38" s="97"/>
      <c r="D38" s="97"/>
      <c r="E38" s="97"/>
      <c r="F38" s="97"/>
      <c r="G38" s="97"/>
      <c r="H38" s="97"/>
      <c r="I38" s="97"/>
      <c r="J38" s="97"/>
      <c r="K38" s="97"/>
      <c r="L38" s="97"/>
      <c r="M38" s="97"/>
      <c r="N38" s="97"/>
      <c r="O38" s="97"/>
    </row>
    <row r="39" spans="1:15">
      <c r="A39" s="97"/>
      <c r="B39" s="97"/>
      <c r="C39" s="97"/>
      <c r="D39" s="97"/>
      <c r="E39" s="97"/>
      <c r="F39" s="97"/>
      <c r="G39" s="97"/>
      <c r="H39" s="97"/>
      <c r="I39" s="97"/>
      <c r="J39" s="97"/>
      <c r="K39" s="97"/>
      <c r="L39" s="97"/>
      <c r="M39" s="97"/>
      <c r="N39" s="97"/>
      <c r="O39" s="97"/>
    </row>
    <row r="40" spans="1:15">
      <c r="A40" s="97"/>
      <c r="B40" s="97"/>
      <c r="C40" s="97"/>
      <c r="D40" s="97"/>
      <c r="E40" s="97"/>
      <c r="F40" s="97"/>
      <c r="G40" s="97"/>
      <c r="H40" s="97"/>
      <c r="I40" s="97"/>
      <c r="J40" s="97"/>
      <c r="K40" s="97"/>
      <c r="L40" s="97"/>
      <c r="M40" s="97"/>
      <c r="N40" s="97"/>
      <c r="O40" s="97"/>
    </row>
    <row r="41" spans="1:15">
      <c r="A41" s="97"/>
      <c r="B41" s="97"/>
      <c r="C41" s="97"/>
      <c r="D41" s="97"/>
      <c r="E41" s="97"/>
      <c r="F41" s="97"/>
      <c r="G41" s="97"/>
      <c r="H41" s="97"/>
      <c r="I41" s="97"/>
      <c r="J41" s="97"/>
      <c r="K41" s="97"/>
      <c r="L41" s="97"/>
      <c r="M41" s="97"/>
      <c r="N41" s="97"/>
      <c r="O41" s="97"/>
    </row>
    <row r="42" spans="1:15">
      <c r="A42" s="97"/>
      <c r="B42" s="97"/>
      <c r="C42" s="97"/>
      <c r="D42" s="97"/>
      <c r="E42" s="97"/>
      <c r="F42" s="97"/>
      <c r="G42" s="97"/>
      <c r="H42" s="97"/>
      <c r="I42" s="97"/>
      <c r="J42" s="97"/>
      <c r="K42" s="97"/>
      <c r="L42" s="97"/>
      <c r="M42" s="97"/>
      <c r="N42" s="97"/>
      <c r="O42" s="97"/>
    </row>
    <row r="43" spans="1:15">
      <c r="A43" s="97"/>
      <c r="B43" s="97"/>
      <c r="C43" s="97"/>
      <c r="D43" s="97"/>
      <c r="E43" s="97"/>
      <c r="F43" s="97"/>
      <c r="G43" s="97"/>
      <c r="H43" s="97"/>
      <c r="I43" s="97"/>
      <c r="J43" s="97"/>
      <c r="K43" s="97"/>
      <c r="L43" s="97"/>
      <c r="M43" s="97"/>
      <c r="N43" s="97"/>
      <c r="O43" s="97"/>
    </row>
    <row r="44" spans="1:15">
      <c r="A44" s="97"/>
      <c r="B44" s="97"/>
      <c r="C44" s="97"/>
      <c r="D44" s="97"/>
      <c r="E44" s="97"/>
      <c r="F44" s="97"/>
      <c r="G44" s="97"/>
      <c r="H44" s="97"/>
      <c r="I44" s="97"/>
      <c r="J44" s="97"/>
      <c r="K44" s="97"/>
      <c r="L44" s="97"/>
      <c r="M44" s="97"/>
      <c r="N44" s="97"/>
      <c r="O44" s="97"/>
    </row>
    <row r="45" spans="1:15">
      <c r="A45" s="97"/>
      <c r="B45" s="97"/>
      <c r="C45" s="97"/>
      <c r="D45" s="97"/>
      <c r="E45" s="97"/>
      <c r="F45" s="97"/>
      <c r="G45" s="97"/>
      <c r="H45" s="97"/>
      <c r="I45" s="97"/>
      <c r="J45" s="97"/>
      <c r="K45" s="97"/>
      <c r="L45" s="97"/>
      <c r="M45" s="97"/>
      <c r="N45" s="97"/>
      <c r="O45" s="97"/>
    </row>
    <row r="46" spans="1:15">
      <c r="A46" s="97"/>
      <c r="B46" s="97"/>
      <c r="C46" s="97"/>
      <c r="D46" s="97"/>
      <c r="E46" s="97"/>
      <c r="F46" s="97"/>
      <c r="G46" s="97"/>
      <c r="H46" s="97"/>
      <c r="I46" s="97"/>
      <c r="J46" s="97"/>
      <c r="K46" s="97"/>
      <c r="L46" s="97"/>
      <c r="M46" s="97"/>
      <c r="N46" s="97"/>
      <c r="O46" s="97"/>
    </row>
    <row r="47" spans="1:15">
      <c r="A47" s="97"/>
      <c r="B47" s="97"/>
      <c r="C47" s="97"/>
      <c r="D47" s="97"/>
      <c r="E47" s="97"/>
      <c r="F47" s="97"/>
      <c r="G47" s="97"/>
      <c r="H47" s="97"/>
      <c r="I47" s="97"/>
      <c r="J47" s="97"/>
      <c r="K47" s="97"/>
      <c r="L47" s="97"/>
      <c r="M47" s="97"/>
      <c r="N47" s="97"/>
      <c r="O47" s="97"/>
    </row>
    <row r="48" spans="1:15">
      <c r="A48" s="97"/>
      <c r="B48" s="97"/>
      <c r="C48" s="97"/>
      <c r="D48" s="97"/>
      <c r="E48" s="97"/>
      <c r="F48" s="97"/>
      <c r="G48" s="97"/>
      <c r="H48" s="97"/>
      <c r="I48" s="97"/>
      <c r="J48" s="97"/>
      <c r="K48" s="97"/>
      <c r="L48" s="97"/>
      <c r="M48" s="97"/>
      <c r="N48" s="97"/>
      <c r="O48" s="97"/>
    </row>
    <row r="49" spans="1:22">
      <c r="A49" s="97"/>
      <c r="B49" s="97"/>
      <c r="C49" s="97"/>
      <c r="D49" s="97"/>
      <c r="E49" s="97"/>
      <c r="F49" s="97"/>
      <c r="G49" s="97"/>
      <c r="H49" s="97"/>
      <c r="I49" s="97"/>
      <c r="J49" s="97"/>
      <c r="K49" s="97"/>
      <c r="L49" s="97"/>
      <c r="M49" s="97"/>
      <c r="N49" s="97"/>
      <c r="O49" s="97"/>
      <c r="U49" s="3894"/>
      <c r="V49" s="3894"/>
    </row>
    <row r="50" spans="1:22" ht="33" customHeight="1">
      <c r="A50" s="97"/>
      <c r="B50" s="97"/>
      <c r="C50" s="97"/>
      <c r="D50" s="97"/>
      <c r="E50" s="97"/>
      <c r="F50" s="97"/>
      <c r="G50" s="97"/>
      <c r="H50" s="97"/>
      <c r="I50" s="97"/>
      <c r="J50" s="97"/>
      <c r="K50" s="97"/>
      <c r="L50" s="97"/>
      <c r="M50" s="97"/>
      <c r="N50" s="97"/>
      <c r="O50" s="97"/>
      <c r="U50" s="3894"/>
      <c r="V50" s="3894"/>
    </row>
    <row r="51" spans="1:22" ht="33" customHeight="1">
      <c r="A51" s="97"/>
      <c r="B51" s="97"/>
      <c r="C51" s="97"/>
      <c r="D51" s="97"/>
      <c r="E51" s="97"/>
      <c r="F51" s="97"/>
      <c r="G51" s="97"/>
      <c r="H51" s="97"/>
      <c r="I51" s="97"/>
      <c r="J51" s="97"/>
      <c r="K51" s="97"/>
      <c r="L51" s="97"/>
      <c r="M51" s="97"/>
      <c r="N51" s="97"/>
      <c r="O51" s="97"/>
    </row>
    <row r="52" spans="1:22" ht="33" customHeight="1">
      <c r="A52" s="97"/>
      <c r="B52" s="97"/>
      <c r="C52" s="97"/>
      <c r="D52" s="97"/>
      <c r="E52" s="97"/>
      <c r="F52" s="97"/>
      <c r="G52" s="97"/>
      <c r="H52" s="97"/>
      <c r="I52" s="97"/>
      <c r="J52" s="97"/>
      <c r="K52" s="97"/>
      <c r="L52" s="97"/>
      <c r="M52" s="97"/>
      <c r="N52" s="97"/>
      <c r="O52" s="97"/>
    </row>
    <row r="53" spans="1:22" ht="15">
      <c r="A53" s="5146" t="s">
        <v>1039</v>
      </c>
      <c r="B53" s="5147"/>
      <c r="C53" s="5147"/>
      <c r="D53" s="5147"/>
      <c r="E53" s="5147"/>
      <c r="F53" s="5147"/>
      <c r="G53" s="5147"/>
      <c r="H53" s="5147"/>
      <c r="I53" s="5147"/>
      <c r="J53" s="5147"/>
      <c r="K53" s="5147"/>
      <c r="L53" s="97"/>
      <c r="M53" s="97"/>
      <c r="N53" s="97"/>
      <c r="O53" s="97"/>
    </row>
    <row r="54" spans="1:22">
      <c r="A54" s="97"/>
      <c r="B54" s="97"/>
      <c r="C54" s="97"/>
      <c r="D54" s="97"/>
      <c r="E54" s="97"/>
      <c r="F54" s="97"/>
      <c r="G54" s="97"/>
      <c r="H54" s="97"/>
      <c r="I54" s="97"/>
      <c r="J54" s="97"/>
      <c r="K54" s="97"/>
      <c r="L54" s="97"/>
      <c r="M54" s="97"/>
      <c r="N54" s="97"/>
      <c r="O54" s="97"/>
    </row>
    <row r="55" spans="1:22">
      <c r="A55" s="97"/>
      <c r="B55" s="97"/>
      <c r="C55" s="97"/>
      <c r="D55" s="97"/>
      <c r="E55" s="97"/>
      <c r="F55" s="97"/>
      <c r="G55" s="97"/>
      <c r="H55" s="97"/>
      <c r="I55" s="97"/>
      <c r="J55" s="97"/>
      <c r="K55" s="97"/>
      <c r="L55" s="97"/>
      <c r="M55" s="97"/>
      <c r="N55" s="97"/>
      <c r="O55" s="97"/>
    </row>
    <row r="56" spans="1:22" s="3894" customFormat="1">
      <c r="A56" s="5144" t="s">
        <v>841</v>
      </c>
      <c r="B56" s="5135" t="s">
        <v>812</v>
      </c>
      <c r="C56" s="5136"/>
      <c r="D56" s="5135" t="s">
        <v>777</v>
      </c>
      <c r="E56" s="5136"/>
      <c r="F56" s="5135" t="s">
        <v>769</v>
      </c>
      <c r="G56" s="5136"/>
      <c r="H56" s="5135" t="s">
        <v>772</v>
      </c>
      <c r="I56" s="5136"/>
      <c r="J56" s="5135" t="s">
        <v>771</v>
      </c>
      <c r="K56" s="5136"/>
      <c r="L56" s="5135" t="s">
        <v>773</v>
      </c>
      <c r="M56" s="5136"/>
      <c r="N56" s="5135" t="s">
        <v>770</v>
      </c>
      <c r="O56" s="5136"/>
      <c r="U56" s="1832"/>
      <c r="V56" s="1832"/>
    </row>
    <row r="57" spans="1:22" s="3894" customFormat="1">
      <c r="A57" s="5145"/>
      <c r="B57" s="3915" t="s">
        <v>494</v>
      </c>
      <c r="C57" s="3915" t="s">
        <v>495</v>
      </c>
      <c r="D57" s="3915" t="s">
        <v>494</v>
      </c>
      <c r="E57" s="3915" t="s">
        <v>495</v>
      </c>
      <c r="F57" s="3915" t="s">
        <v>494</v>
      </c>
      <c r="G57" s="3915" t="s">
        <v>495</v>
      </c>
      <c r="H57" s="3915" t="s">
        <v>494</v>
      </c>
      <c r="I57" s="3915" t="s">
        <v>495</v>
      </c>
      <c r="J57" s="3915" t="s">
        <v>494</v>
      </c>
      <c r="K57" s="3915" t="s">
        <v>495</v>
      </c>
      <c r="L57" s="3915" t="s">
        <v>494</v>
      </c>
      <c r="M57" s="3915" t="s">
        <v>495</v>
      </c>
      <c r="N57" s="3915" t="s">
        <v>494</v>
      </c>
      <c r="O57" s="3915" t="s">
        <v>495</v>
      </c>
      <c r="U57" s="1832"/>
      <c r="V57" s="1832"/>
    </row>
    <row r="58" spans="1:22" s="1832" customFormat="1" ht="56.25">
      <c r="A58" s="3913" t="s">
        <v>843</v>
      </c>
      <c r="B58" s="3914">
        <v>188388875</v>
      </c>
      <c r="C58" s="3914">
        <v>85535079</v>
      </c>
      <c r="D58" s="3914">
        <v>675226</v>
      </c>
      <c r="E58" s="3914">
        <v>1371671</v>
      </c>
      <c r="F58" s="3914">
        <v>58622</v>
      </c>
      <c r="G58" s="3914">
        <v>329524</v>
      </c>
      <c r="H58" s="3914">
        <v>17240449</v>
      </c>
      <c r="I58" s="3914">
        <v>2664212</v>
      </c>
      <c r="J58" s="3914">
        <v>49923738</v>
      </c>
      <c r="K58" s="3914">
        <v>199463987</v>
      </c>
      <c r="L58" s="3914">
        <v>11979999</v>
      </c>
      <c r="M58" s="3914">
        <v>27788427</v>
      </c>
      <c r="N58" s="3914">
        <v>4103107</v>
      </c>
      <c r="O58" s="3914">
        <v>1130103</v>
      </c>
    </row>
    <row r="59" spans="1:22" s="1832" customFormat="1" ht="45">
      <c r="A59" s="3913" t="s">
        <v>844</v>
      </c>
      <c r="B59" s="3914">
        <v>10404574</v>
      </c>
      <c r="C59" s="3914">
        <v>1500290</v>
      </c>
      <c r="D59" s="3914">
        <v>1401463</v>
      </c>
      <c r="E59" s="3914">
        <v>3500750</v>
      </c>
      <c r="F59" s="3914">
        <v>4229173</v>
      </c>
      <c r="G59" s="3914">
        <v>12199</v>
      </c>
      <c r="H59" s="3914">
        <v>354976</v>
      </c>
      <c r="I59" s="3914">
        <v>9194534</v>
      </c>
      <c r="J59" s="3914">
        <v>11204373</v>
      </c>
      <c r="K59" s="3914">
        <v>2757780</v>
      </c>
      <c r="L59" s="3914">
        <v>3604270</v>
      </c>
      <c r="M59" s="3914">
        <v>1547802</v>
      </c>
      <c r="N59" s="3914">
        <v>227906</v>
      </c>
      <c r="O59" s="3914">
        <v>22324</v>
      </c>
    </row>
    <row r="60" spans="1:22" s="1832" customFormat="1" ht="36.75" customHeight="1">
      <c r="A60" s="3913" t="s">
        <v>842</v>
      </c>
      <c r="B60" s="3914">
        <v>814700021</v>
      </c>
      <c r="C60" s="3914">
        <v>1742146970</v>
      </c>
      <c r="D60" s="3914">
        <v>90902293</v>
      </c>
      <c r="E60" s="3914">
        <v>158742592</v>
      </c>
      <c r="F60" s="3914">
        <v>53251558</v>
      </c>
      <c r="G60" s="3914">
        <v>157931735</v>
      </c>
      <c r="H60" s="3914">
        <v>95916357</v>
      </c>
      <c r="I60" s="3914">
        <v>145414228</v>
      </c>
      <c r="J60" s="3914">
        <v>1028920723</v>
      </c>
      <c r="K60" s="3914">
        <v>933018337</v>
      </c>
      <c r="L60" s="3914">
        <v>544024250</v>
      </c>
      <c r="M60" s="3914">
        <v>867222092</v>
      </c>
      <c r="N60" s="3914">
        <v>194390972</v>
      </c>
      <c r="O60" s="3914">
        <v>986999382</v>
      </c>
    </row>
    <row r="61" spans="1:22" s="1832" customFormat="1" ht="56.25">
      <c r="A61" s="3913" t="s">
        <v>845</v>
      </c>
      <c r="B61" s="3914">
        <v>13714516</v>
      </c>
      <c r="C61" s="3914">
        <v>4590113</v>
      </c>
      <c r="D61" s="3914">
        <v>16176653</v>
      </c>
      <c r="E61" s="3914">
        <v>5546404</v>
      </c>
      <c r="F61" s="3914">
        <v>496598</v>
      </c>
      <c r="G61" s="3914">
        <v>9944</v>
      </c>
      <c r="H61" s="3914">
        <v>877900</v>
      </c>
      <c r="I61" s="3914">
        <v>1485</v>
      </c>
      <c r="J61" s="3914">
        <v>6803943</v>
      </c>
      <c r="K61" s="3914">
        <v>2579489</v>
      </c>
      <c r="L61" s="3914">
        <v>4574846</v>
      </c>
      <c r="M61" s="3914">
        <v>1710972</v>
      </c>
      <c r="N61" s="3914">
        <v>9562355</v>
      </c>
      <c r="O61" s="3914">
        <v>848297</v>
      </c>
    </row>
    <row r="62" spans="1:22" s="1832" customFormat="1" ht="22.5">
      <c r="A62" s="3913" t="s">
        <v>846</v>
      </c>
      <c r="B62" s="3914">
        <f>B63-SUM(B58:B61)</f>
        <v>1475207</v>
      </c>
      <c r="C62" s="3914">
        <f>C63-SUM(C58:C61)</f>
        <v>4458467</v>
      </c>
      <c r="D62" s="3914">
        <f t="shared" ref="C62:O62" si="8">D63-SUM(D58:D61)</f>
        <v>28850</v>
      </c>
      <c r="E62" s="3914">
        <f t="shared" si="8"/>
        <v>320146</v>
      </c>
      <c r="F62" s="3914">
        <f t="shared" si="8"/>
        <v>37074</v>
      </c>
      <c r="G62" s="3914">
        <f t="shared" si="8"/>
        <v>1229542</v>
      </c>
      <c r="H62" s="3914">
        <f t="shared" si="8"/>
        <v>69895</v>
      </c>
      <c r="I62" s="3914">
        <f t="shared" si="8"/>
        <v>301043</v>
      </c>
      <c r="J62" s="3914">
        <f t="shared" si="8"/>
        <v>12260572</v>
      </c>
      <c r="K62" s="3914">
        <f t="shared" si="8"/>
        <v>6183300</v>
      </c>
      <c r="L62" s="3914">
        <f t="shared" si="8"/>
        <v>731979</v>
      </c>
      <c r="M62" s="3914">
        <f t="shared" si="8"/>
        <v>17605760</v>
      </c>
      <c r="N62" s="3914">
        <f t="shared" si="8"/>
        <v>418519</v>
      </c>
      <c r="O62" s="3914">
        <f t="shared" si="8"/>
        <v>1953758</v>
      </c>
    </row>
    <row r="63" spans="1:22" s="1832" customFormat="1">
      <c r="A63" s="3916" t="s">
        <v>105</v>
      </c>
      <c r="B63" s="3914">
        <v>1028683193</v>
      </c>
      <c r="C63" s="3914">
        <v>1838230919</v>
      </c>
      <c r="D63" s="3914">
        <v>109184485</v>
      </c>
      <c r="E63" s="2973">
        <v>169481563</v>
      </c>
      <c r="F63" s="2973">
        <v>58073025</v>
      </c>
      <c r="G63" s="3914">
        <v>159512944</v>
      </c>
      <c r="H63" s="3914">
        <v>114459577</v>
      </c>
      <c r="I63" s="3914">
        <v>157575502</v>
      </c>
      <c r="J63" s="3914">
        <v>1109113349</v>
      </c>
      <c r="K63" s="3914">
        <v>1144002893</v>
      </c>
      <c r="L63" s="3914">
        <v>564915344</v>
      </c>
      <c r="M63" s="3914">
        <v>915875053</v>
      </c>
      <c r="N63" s="3914">
        <v>208702859</v>
      </c>
      <c r="O63" s="3914">
        <v>990953864</v>
      </c>
    </row>
    <row r="64" spans="1:22">
      <c r="B64" s="649"/>
      <c r="C64" s="216"/>
      <c r="D64" s="216"/>
      <c r="E64" s="216"/>
      <c r="F64" s="216"/>
      <c r="G64" s="216"/>
      <c r="H64" s="216"/>
      <c r="I64" s="216"/>
      <c r="J64" s="216"/>
      <c r="K64" s="216"/>
      <c r="L64" s="216"/>
      <c r="M64" s="216"/>
      <c r="N64" s="216"/>
      <c r="O64" s="216"/>
    </row>
    <row r="65" spans="3:15">
      <c r="C65" s="216"/>
      <c r="D65" s="216"/>
      <c r="E65" s="216"/>
      <c r="F65" s="216"/>
      <c r="H65" s="216"/>
      <c r="I65" s="216"/>
      <c r="L65" s="216"/>
      <c r="M65" s="216"/>
      <c r="N65" s="216"/>
      <c r="O65" s="216"/>
    </row>
    <row r="90" spans="6:6">
      <c r="F90" s="2584"/>
    </row>
    <row r="91" spans="6:6">
      <c r="F91" s="2584"/>
    </row>
    <row r="92" spans="6:6">
      <c r="F92" s="2584"/>
    </row>
    <row r="93" spans="6:6">
      <c r="F93" s="2584"/>
    </row>
    <row r="94" spans="6:6">
      <c r="F94" s="2584"/>
    </row>
    <row r="95" spans="6:6">
      <c r="F95" s="3250"/>
    </row>
    <row r="96" spans="6:6">
      <c r="F96" s="3250"/>
    </row>
    <row r="97" spans="6:6">
      <c r="F97" s="2584"/>
    </row>
    <row r="98" spans="6:6">
      <c r="F98" s="2584"/>
    </row>
  </sheetData>
  <sortState ref="A20:S26">
    <sortCondition ref="A20:A26"/>
  </sortState>
  <mergeCells count="11">
    <mergeCell ref="J56:K56"/>
    <mergeCell ref="L56:M56"/>
    <mergeCell ref="N56:O56"/>
    <mergeCell ref="A1:A2"/>
    <mergeCell ref="B1:O2"/>
    <mergeCell ref="A56:A57"/>
    <mergeCell ref="B56:C56"/>
    <mergeCell ref="D56:E56"/>
    <mergeCell ref="F56:G56"/>
    <mergeCell ref="H56:I56"/>
    <mergeCell ref="A53:K53"/>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36.xml><?xml version="1.0" encoding="utf-8"?>
<worksheet xmlns="http://schemas.openxmlformats.org/spreadsheetml/2006/main" xmlns:r="http://schemas.openxmlformats.org/officeDocument/2006/relationships">
  <dimension ref="B3:I25"/>
  <sheetViews>
    <sheetView topLeftCell="A4" workbookViewId="0">
      <selection activeCell="D1" sqref="D1"/>
    </sheetView>
  </sheetViews>
  <sheetFormatPr defaultColWidth="8.85546875" defaultRowHeight="12.75"/>
  <cols>
    <col min="1" max="1" width="12.28515625" customWidth="1"/>
    <col min="2" max="2" width="8" customWidth="1"/>
  </cols>
  <sheetData>
    <row r="3" spans="2:9" ht="63" customHeight="1"/>
    <row r="4" spans="2:9" ht="89.45" customHeight="1">
      <c r="C4" s="4315"/>
      <c r="D4" s="4316"/>
      <c r="E4" s="4316"/>
      <c r="F4" s="4316"/>
      <c r="G4" s="4316"/>
      <c r="H4" s="4316"/>
      <c r="I4" s="4316"/>
    </row>
    <row r="5" spans="2:9" ht="18.75">
      <c r="B5" s="862"/>
      <c r="C5" s="862"/>
      <c r="D5" s="1"/>
      <c r="E5" s="1"/>
      <c r="F5" s="1"/>
      <c r="G5" s="1"/>
      <c r="H5" s="1"/>
      <c r="I5" s="1"/>
    </row>
    <row r="6" spans="2:9" ht="48.2" customHeight="1">
      <c r="B6" s="862"/>
      <c r="C6" s="862"/>
      <c r="D6" s="1"/>
      <c r="E6" s="1"/>
      <c r="F6" s="1"/>
      <c r="G6" s="1"/>
      <c r="H6" s="1"/>
      <c r="I6" s="1"/>
    </row>
    <row r="7" spans="2:9" ht="48.2" customHeight="1">
      <c r="D7" s="1086" t="s">
        <v>915</v>
      </c>
    </row>
    <row r="11" spans="2:9" ht="26.45" customHeight="1">
      <c r="E11" s="863"/>
    </row>
    <row r="12" spans="2:9" ht="27" customHeight="1">
      <c r="E12" s="863"/>
    </row>
    <row r="13" spans="2:9" ht="19.5">
      <c r="E13" s="864"/>
    </row>
    <row r="14" spans="2:9" ht="19.5">
      <c r="E14" s="864"/>
    </row>
    <row r="15" spans="2:9" ht="19.5">
      <c r="E15" s="864"/>
    </row>
    <row r="16" spans="2:9" ht="19.5">
      <c r="E16" s="864"/>
    </row>
    <row r="17" spans="3:9" ht="19.5">
      <c r="E17" s="864"/>
    </row>
    <row r="18" spans="3:9" ht="19.5">
      <c r="E18" s="864"/>
    </row>
    <row r="21" spans="3:9">
      <c r="C21" s="865"/>
    </row>
    <row r="23" spans="3:9">
      <c r="C23" s="866"/>
      <c r="D23" s="558"/>
      <c r="E23" s="558"/>
      <c r="F23" s="146"/>
      <c r="G23" s="146"/>
      <c r="H23" s="146"/>
      <c r="I23" s="146"/>
    </row>
    <row r="24" spans="3:9">
      <c r="C24" s="866"/>
    </row>
    <row r="25" spans="3:9">
      <c r="C25" s="866"/>
      <c r="D25" s="867"/>
    </row>
  </sheetData>
  <mergeCells count="1">
    <mergeCell ref="C4:I4"/>
  </mergeCells>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C00000"/>
  </sheetPr>
  <dimension ref="A1:AM330"/>
  <sheetViews>
    <sheetView topLeftCell="A296" zoomScale="110" zoomScaleNormal="110" workbookViewId="0">
      <selection activeCell="A110" sqref="A110:XFD110"/>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3" max="23" width="17.5703125" customWidth="1"/>
    <col min="24" max="24" width="4" customWidth="1"/>
  </cols>
  <sheetData>
    <row r="1" spans="1:29" ht="18.75" customHeight="1" thickBot="1">
      <c r="A1" s="146" t="s">
        <v>8</v>
      </c>
      <c r="C1" s="4416" t="s">
        <v>138</v>
      </c>
      <c r="D1" s="4417"/>
      <c r="E1" s="4417"/>
      <c r="F1" s="4417"/>
      <c r="G1" s="4417"/>
      <c r="H1" s="4417"/>
      <c r="I1" s="4417"/>
      <c r="J1" s="4417"/>
      <c r="K1" s="4417"/>
      <c r="L1" s="4417"/>
      <c r="M1" s="4417"/>
      <c r="N1" s="4417"/>
      <c r="O1" s="4417"/>
      <c r="P1" s="4417"/>
      <c r="Q1" s="4417"/>
      <c r="R1" s="4417"/>
      <c r="S1" s="4417"/>
      <c r="T1" s="4418"/>
    </row>
    <row r="2" spans="1:29" ht="14.25" customHeight="1">
      <c r="A2" s="66" t="s">
        <v>99</v>
      </c>
      <c r="B2" s="67"/>
      <c r="C2" s="68"/>
      <c r="D2" s="68"/>
      <c r="E2" s="69" t="s">
        <v>139</v>
      </c>
      <c r="F2" s="70"/>
      <c r="G2" s="873"/>
      <c r="H2" s="873"/>
      <c r="I2" s="873"/>
      <c r="J2" s="873"/>
      <c r="K2" s="71"/>
      <c r="L2" s="71"/>
      <c r="M2" s="72"/>
      <c r="N2" s="72"/>
      <c r="O2" s="72"/>
      <c r="P2" s="72"/>
      <c r="Q2" s="73"/>
      <c r="R2" s="73"/>
      <c r="S2" s="74"/>
      <c r="T2" s="75"/>
    </row>
    <row r="3" spans="1:29" ht="34.5" customHeight="1">
      <c r="A3" s="76" t="s">
        <v>104</v>
      </c>
      <c r="B3" s="2474" t="s">
        <v>105</v>
      </c>
      <c r="C3" s="2475" t="s">
        <v>140</v>
      </c>
      <c r="D3" s="2476" t="s">
        <v>106</v>
      </c>
      <c r="E3" s="2477" t="s">
        <v>141</v>
      </c>
      <c r="F3" s="2478" t="s">
        <v>106</v>
      </c>
      <c r="G3" s="2424" t="s">
        <v>604</v>
      </c>
      <c r="H3" s="2425" t="s">
        <v>106</v>
      </c>
      <c r="I3" s="871" t="s">
        <v>605</v>
      </c>
      <c r="J3" s="2425" t="s">
        <v>106</v>
      </c>
      <c r="K3" s="2479" t="s">
        <v>142</v>
      </c>
      <c r="L3" s="2476" t="s">
        <v>106</v>
      </c>
      <c r="M3" s="2480" t="s">
        <v>143</v>
      </c>
      <c r="N3" s="2476" t="s">
        <v>106</v>
      </c>
      <c r="O3" s="2477" t="s">
        <v>59</v>
      </c>
      <c r="P3" s="2481" t="s">
        <v>106</v>
      </c>
      <c r="Q3" s="2477" t="s">
        <v>144</v>
      </c>
      <c r="R3" s="2481" t="s">
        <v>106</v>
      </c>
      <c r="S3" s="2477" t="s">
        <v>145</v>
      </c>
      <c r="T3" s="2482" t="s">
        <v>106</v>
      </c>
    </row>
    <row r="4" spans="1:29">
      <c r="A4" s="92" t="s">
        <v>124</v>
      </c>
      <c r="B4" s="1265">
        <v>15551</v>
      </c>
      <c r="C4" s="2428">
        <v>3554</v>
      </c>
      <c r="D4" s="83">
        <v>22.853835766188698</v>
      </c>
      <c r="E4" s="2434">
        <v>1779</v>
      </c>
      <c r="F4" s="2420">
        <f>SUM(E4/B4)*100</f>
        <v>11.439778792360618</v>
      </c>
      <c r="G4" s="4387">
        <v>23</v>
      </c>
      <c r="H4" s="4411"/>
      <c r="I4" s="4412"/>
      <c r="J4" s="159">
        <f t="shared" ref="J4:J11" si="0">SUM(G4/B4)*100</f>
        <v>0.14790045656227896</v>
      </c>
      <c r="K4" s="2434">
        <v>2531</v>
      </c>
      <c r="L4" s="32">
        <v>16.275480676483827</v>
      </c>
      <c r="M4" s="31">
        <v>3320</v>
      </c>
      <c r="N4" s="32">
        <v>21.349109382033308</v>
      </c>
      <c r="O4" s="31">
        <v>1456</v>
      </c>
      <c r="P4" s="32">
        <v>9.3627419458555732</v>
      </c>
      <c r="Q4" s="31">
        <v>2785</v>
      </c>
      <c r="R4" s="2418">
        <v>17.908816153302038</v>
      </c>
      <c r="S4" s="85">
        <v>103</v>
      </c>
      <c r="T4" s="2432">
        <v>0.66233682721368403</v>
      </c>
      <c r="AC4" s="216"/>
    </row>
    <row r="5" spans="1:29">
      <c r="A5" s="92" t="s">
        <v>125</v>
      </c>
      <c r="B5" s="1265">
        <v>15673</v>
      </c>
      <c r="C5" s="2428">
        <v>3577</v>
      </c>
      <c r="D5" s="83">
        <v>22.822688700312639</v>
      </c>
      <c r="E5" s="2434">
        <v>1779</v>
      </c>
      <c r="F5" s="2419">
        <f>SUM(E5/B5)*100</f>
        <v>11.35073055573279</v>
      </c>
      <c r="G5" s="4394">
        <v>22</v>
      </c>
      <c r="H5" s="4395"/>
      <c r="I5" s="4396"/>
      <c r="J5" s="32">
        <f t="shared" si="0"/>
        <v>0.14036878708607159</v>
      </c>
      <c r="K5" s="2434">
        <v>2582</v>
      </c>
      <c r="L5" s="32">
        <v>16.474191284374402</v>
      </c>
      <c r="M5" s="31">
        <v>3333</v>
      </c>
      <c r="N5" s="32">
        <v>21.265871243539848</v>
      </c>
      <c r="O5" s="31">
        <v>1462</v>
      </c>
      <c r="P5" s="32">
        <v>9.3281439418107563</v>
      </c>
      <c r="Q5" s="31">
        <v>2817</v>
      </c>
      <c r="R5" s="2418">
        <v>17.973585146430164</v>
      </c>
      <c r="S5" s="85">
        <v>101</v>
      </c>
      <c r="T5" s="2432">
        <v>0.64442034071332865</v>
      </c>
      <c r="AC5" s="216"/>
    </row>
    <row r="6" spans="1:29">
      <c r="A6" s="92" t="s">
        <v>126</v>
      </c>
      <c r="B6" s="1265">
        <v>15729</v>
      </c>
      <c r="C6" s="2428">
        <v>3561</v>
      </c>
      <c r="D6" s="83">
        <v>22.639710089643334</v>
      </c>
      <c r="E6" s="2434">
        <v>1785</v>
      </c>
      <c r="F6" s="2419">
        <f>SUM(E6/B6)*100</f>
        <v>11.348464619492656</v>
      </c>
      <c r="G6" s="4394">
        <v>23</v>
      </c>
      <c r="H6" s="4395"/>
      <c r="I6" s="4396"/>
      <c r="J6" s="32">
        <f t="shared" si="0"/>
        <v>0.14622671498505943</v>
      </c>
      <c r="K6" s="2434">
        <v>2612</v>
      </c>
      <c r="L6" s="32">
        <v>16.606268675694576</v>
      </c>
      <c r="M6" s="31">
        <v>3329</v>
      </c>
      <c r="N6" s="32">
        <v>21.164727573272298</v>
      </c>
      <c r="O6" s="31">
        <v>1475</v>
      </c>
      <c r="P6" s="32">
        <v>9.3775828088244637</v>
      </c>
      <c r="Q6" s="31">
        <v>2849</v>
      </c>
      <c r="R6" s="2418">
        <v>18.113039608366709</v>
      </c>
      <c r="S6" s="85">
        <v>95</v>
      </c>
      <c r="T6" s="2432">
        <v>0.60397990972089777</v>
      </c>
      <c r="AC6" s="216"/>
    </row>
    <row r="7" spans="1:29">
      <c r="A7" s="91" t="s">
        <v>127</v>
      </c>
      <c r="B7" s="1266">
        <v>15759</v>
      </c>
      <c r="C7" s="2414">
        <v>3554</v>
      </c>
      <c r="D7" s="86">
        <v>22.552192397994798</v>
      </c>
      <c r="E7" s="2406">
        <v>1780</v>
      </c>
      <c r="F7" s="2421">
        <f>SUM(E7/B7)*100</f>
        <v>11.295132939907354</v>
      </c>
      <c r="G7" s="4391">
        <v>23</v>
      </c>
      <c r="H7" s="4392"/>
      <c r="I7" s="4413"/>
      <c r="J7" s="42">
        <f t="shared" si="0"/>
        <v>0.14594834697633097</v>
      </c>
      <c r="K7" s="2406">
        <v>2632</v>
      </c>
      <c r="L7" s="42">
        <v>16.70156735833492</v>
      </c>
      <c r="M7" s="41">
        <v>3326</v>
      </c>
      <c r="N7" s="42">
        <v>21.105400088838124</v>
      </c>
      <c r="O7" s="41">
        <v>1473</v>
      </c>
      <c r="P7" s="42">
        <v>9.3470397867885033</v>
      </c>
      <c r="Q7" s="41">
        <v>2876</v>
      </c>
      <c r="R7" s="2408">
        <v>18.249888952344691</v>
      </c>
      <c r="S7" s="87">
        <v>95</v>
      </c>
      <c r="T7" s="2431">
        <v>0.6028301288152802</v>
      </c>
      <c r="AC7" s="216"/>
    </row>
    <row r="8" spans="1:29">
      <c r="A8" s="92" t="s">
        <v>128</v>
      </c>
      <c r="B8" s="1265">
        <v>15701</v>
      </c>
      <c r="C8" s="2428">
        <v>3468</v>
      </c>
      <c r="D8" s="83">
        <f t="shared" ref="D8:D19" si="1">SUM(C8/B8)*100</f>
        <v>22.087765110502517</v>
      </c>
      <c r="E8" s="2434">
        <v>1769</v>
      </c>
      <c r="F8" s="2420">
        <f>SUM(E8/B8)*100</f>
        <v>11.266798293102351</v>
      </c>
      <c r="G8" s="4387">
        <v>24</v>
      </c>
      <c r="H8" s="4411"/>
      <c r="I8" s="4412"/>
      <c r="J8" s="159">
        <f t="shared" si="0"/>
        <v>0.15285650595503469</v>
      </c>
      <c r="K8" s="2434">
        <v>2654</v>
      </c>
      <c r="L8" s="32">
        <f t="shared" ref="L8:L19" si="2">SUM(K8/B8)*100</f>
        <v>16.903381950194255</v>
      </c>
      <c r="M8" s="31">
        <v>3312</v>
      </c>
      <c r="N8" s="32">
        <f t="shared" ref="N8:N19" si="3">SUM(M8/B8)*100</f>
        <v>21.09419782179479</v>
      </c>
      <c r="O8" s="31">
        <v>1476</v>
      </c>
      <c r="P8" s="32">
        <f t="shared" ref="P8:P19" si="4">SUM(O8/B8)*100</f>
        <v>9.400675116234634</v>
      </c>
      <c r="Q8" s="31">
        <v>2897</v>
      </c>
      <c r="R8" s="2418">
        <f t="shared" ref="R8:R19" si="5">SUM(Q8/B8)*100</f>
        <v>18.451054072988981</v>
      </c>
      <c r="S8" s="85">
        <v>101</v>
      </c>
      <c r="T8" s="2432">
        <f t="shared" ref="T8:T19" si="6">SUM(S8/B8)*100</f>
        <v>0.64327112922743768</v>
      </c>
      <c r="AC8" s="216"/>
    </row>
    <row r="9" spans="1:29">
      <c r="A9" s="92" t="s">
        <v>129</v>
      </c>
      <c r="B9" s="1265">
        <v>15840</v>
      </c>
      <c r="C9" s="2428">
        <v>3479</v>
      </c>
      <c r="D9" s="83">
        <f t="shared" si="1"/>
        <v>21.963383838383837</v>
      </c>
      <c r="E9" s="2434">
        <v>1780</v>
      </c>
      <c r="F9" s="2419">
        <f t="shared" ref="F9:F19" si="7">SUM(E9/B9)*100</f>
        <v>11.237373737373737</v>
      </c>
      <c r="G9" s="4394">
        <v>24</v>
      </c>
      <c r="H9" s="4395"/>
      <c r="I9" s="4396"/>
      <c r="J9" s="32">
        <f t="shared" si="0"/>
        <v>0.15151515151515152</v>
      </c>
      <c r="K9" s="2434">
        <v>2712</v>
      </c>
      <c r="L9" s="32">
        <f t="shared" si="2"/>
        <v>17.121212121212121</v>
      </c>
      <c r="M9" s="31">
        <v>3327</v>
      </c>
      <c r="N9" s="32">
        <f t="shared" si="3"/>
        <v>21.003787878787879</v>
      </c>
      <c r="O9" s="31">
        <v>1487</v>
      </c>
      <c r="P9" s="32">
        <f t="shared" si="4"/>
        <v>9.387626262626263</v>
      </c>
      <c r="Q9" s="31">
        <v>2947</v>
      </c>
      <c r="R9" s="2418">
        <f t="shared" si="5"/>
        <v>18.604797979797979</v>
      </c>
      <c r="S9" s="85">
        <v>84</v>
      </c>
      <c r="T9" s="2432">
        <f t="shared" si="6"/>
        <v>0.53030303030303039</v>
      </c>
      <c r="AC9" s="216"/>
    </row>
    <row r="10" spans="1:29">
      <c r="A10" s="92" t="s">
        <v>130</v>
      </c>
      <c r="B10" s="1265">
        <v>15864</v>
      </c>
      <c r="C10" s="2428">
        <v>3461</v>
      </c>
      <c r="D10" s="83">
        <f t="shared" si="1"/>
        <v>21.816691880988401</v>
      </c>
      <c r="E10" s="2434">
        <v>1772</v>
      </c>
      <c r="F10" s="2419">
        <f t="shared" si="7"/>
        <v>11.169944528492183</v>
      </c>
      <c r="G10" s="4394">
        <v>25</v>
      </c>
      <c r="H10" s="4395"/>
      <c r="I10" s="4396"/>
      <c r="J10" s="32">
        <f t="shared" si="0"/>
        <v>0.15758951084215836</v>
      </c>
      <c r="K10" s="2434">
        <v>2731</v>
      </c>
      <c r="L10" s="32">
        <f t="shared" si="2"/>
        <v>17.215078164397376</v>
      </c>
      <c r="M10" s="31">
        <v>3337</v>
      </c>
      <c r="N10" s="32">
        <f t="shared" si="3"/>
        <v>21.035047907211297</v>
      </c>
      <c r="O10" s="31">
        <v>1490</v>
      </c>
      <c r="P10" s="32">
        <f t="shared" si="4"/>
        <v>9.3923348461926377</v>
      </c>
      <c r="Q10" s="31">
        <v>2966</v>
      </c>
      <c r="R10" s="2418">
        <f t="shared" si="5"/>
        <v>18.696419566313665</v>
      </c>
      <c r="S10" s="85">
        <v>82</v>
      </c>
      <c r="T10" s="2432">
        <f t="shared" si="6"/>
        <v>0.51689359556227943</v>
      </c>
      <c r="AC10" s="216"/>
    </row>
    <row r="11" spans="1:29">
      <c r="A11" s="91" t="s">
        <v>405</v>
      </c>
      <c r="B11" s="1266">
        <v>15871</v>
      </c>
      <c r="C11" s="2414">
        <v>3441</v>
      </c>
      <c r="D11" s="86">
        <f t="shared" si="1"/>
        <v>21.681053493793712</v>
      </c>
      <c r="E11" s="2406">
        <v>1763</v>
      </c>
      <c r="F11" s="2421"/>
      <c r="G11" s="4391">
        <v>25</v>
      </c>
      <c r="H11" s="4392"/>
      <c r="I11" s="4413"/>
      <c r="J11" s="42">
        <f t="shared" si="0"/>
        <v>0.15752000504064015</v>
      </c>
      <c r="K11" s="2406">
        <v>2737</v>
      </c>
      <c r="L11" s="42">
        <f t="shared" si="2"/>
        <v>17.245290151849286</v>
      </c>
      <c r="M11" s="41">
        <v>3341</v>
      </c>
      <c r="N11" s="42">
        <f t="shared" si="3"/>
        <v>21.050973473631153</v>
      </c>
      <c r="O11" s="41">
        <v>1493</v>
      </c>
      <c r="P11" s="42">
        <f t="shared" si="4"/>
        <v>9.4070947010270309</v>
      </c>
      <c r="Q11" s="41">
        <v>2989</v>
      </c>
      <c r="R11" s="2408">
        <f t="shared" si="5"/>
        <v>18.833091802658938</v>
      </c>
      <c r="S11" s="87">
        <v>82</v>
      </c>
      <c r="T11" s="2431">
        <f t="shared" si="6"/>
        <v>0.51666561653329979</v>
      </c>
      <c r="AC11" s="216"/>
    </row>
    <row r="12" spans="1:29">
      <c r="A12" s="92" t="s">
        <v>425</v>
      </c>
      <c r="B12" s="1265">
        <v>15798</v>
      </c>
      <c r="C12" s="2428">
        <f>3358+8</f>
        <v>3366</v>
      </c>
      <c r="D12" s="83">
        <f t="shared" si="1"/>
        <v>21.306494492973794</v>
      </c>
      <c r="E12" s="2434">
        <v>1732</v>
      </c>
      <c r="F12" s="2420">
        <f>SUM(E12/B12)*100</f>
        <v>10.96341309026459</v>
      </c>
      <c r="G12" s="4387">
        <v>28</v>
      </c>
      <c r="H12" s="4411"/>
      <c r="I12" s="4412"/>
      <c r="J12" s="159">
        <f>SUM(G12/B12)*100</f>
        <v>0.1772376250158248</v>
      </c>
      <c r="K12" s="2434">
        <v>2759</v>
      </c>
      <c r="L12" s="32">
        <f t="shared" si="2"/>
        <v>17.464235979237877</v>
      </c>
      <c r="M12" s="31">
        <v>3336</v>
      </c>
      <c r="N12" s="32">
        <f t="shared" si="3"/>
        <v>21.116597037599696</v>
      </c>
      <c r="O12" s="31">
        <v>1490</v>
      </c>
      <c r="P12" s="32">
        <f t="shared" si="4"/>
        <v>9.431573616913532</v>
      </c>
      <c r="Q12" s="31">
        <f>589+319+1302+38+67+661</f>
        <v>2976</v>
      </c>
      <c r="R12" s="2418">
        <f t="shared" si="5"/>
        <v>18.837827573110523</v>
      </c>
      <c r="S12" s="121">
        <v>83</v>
      </c>
      <c r="T12" s="2432">
        <f t="shared" si="6"/>
        <v>0.52538295986833783</v>
      </c>
      <c r="U12" s="216"/>
      <c r="V12" s="216"/>
      <c r="W12" s="216"/>
      <c r="X12" s="216"/>
      <c r="Y12" s="216"/>
      <c r="Z12" s="216"/>
      <c r="AA12" s="216"/>
      <c r="AB12" s="216"/>
      <c r="AC12" s="216"/>
    </row>
    <row r="13" spans="1:29">
      <c r="A13" s="92" t="s">
        <v>575</v>
      </c>
      <c r="B13" s="1265">
        <v>15858</v>
      </c>
      <c r="C13" s="2428">
        <v>3354</v>
      </c>
      <c r="D13" s="83">
        <f t="shared" si="1"/>
        <v>21.150208096859629</v>
      </c>
      <c r="E13" s="2434">
        <v>1745</v>
      </c>
      <c r="F13" s="2419">
        <f t="shared" si="7"/>
        <v>11.003909698574851</v>
      </c>
      <c r="G13" s="4394">
        <v>27</v>
      </c>
      <c r="H13" s="4395"/>
      <c r="I13" s="4396"/>
      <c r="J13" s="32">
        <f t="shared" ref="J13:J19" si="8">SUM(G13/B13)*100</f>
        <v>0.170261066969353</v>
      </c>
      <c r="K13" s="2434">
        <v>2788</v>
      </c>
      <c r="L13" s="32">
        <f t="shared" si="2"/>
        <v>17.581031655946525</v>
      </c>
      <c r="M13" s="31">
        <v>3332</v>
      </c>
      <c r="N13" s="32">
        <f t="shared" si="3"/>
        <v>21.011476857106821</v>
      </c>
      <c r="O13" s="31">
        <v>1486</v>
      </c>
      <c r="P13" s="32">
        <f t="shared" si="4"/>
        <v>9.3706646487577245</v>
      </c>
      <c r="Q13" s="31">
        <v>2997</v>
      </c>
      <c r="R13" s="2418">
        <f t="shared" si="5"/>
        <v>18.898978433598185</v>
      </c>
      <c r="S13" s="85">
        <v>102</v>
      </c>
      <c r="T13" s="2432">
        <f t="shared" si="6"/>
        <v>0.64320847521755586</v>
      </c>
      <c r="U13" s="216"/>
      <c r="V13" s="216"/>
      <c r="W13" s="216"/>
      <c r="X13" s="216"/>
      <c r="Y13" s="216"/>
      <c r="Z13" s="216"/>
      <c r="AA13" s="216"/>
      <c r="AB13" s="216"/>
      <c r="AC13" s="216"/>
    </row>
    <row r="14" spans="1:29">
      <c r="A14" s="51" t="s">
        <v>426</v>
      </c>
      <c r="B14" s="1265">
        <v>15862</v>
      </c>
      <c r="C14" s="2428">
        <v>3341</v>
      </c>
      <c r="D14" s="83">
        <f t="shared" si="1"/>
        <v>21.062917664859413</v>
      </c>
      <c r="E14" s="2434">
        <v>1753</v>
      </c>
      <c r="F14" s="2419">
        <f t="shared" si="7"/>
        <v>11.051569789433866</v>
      </c>
      <c r="G14" s="4394">
        <v>26</v>
      </c>
      <c r="H14" s="4395"/>
      <c r="I14" s="4396"/>
      <c r="J14" s="32">
        <f t="shared" si="8"/>
        <v>0.16391375614676584</v>
      </c>
      <c r="K14" s="2434">
        <v>2782</v>
      </c>
      <c r="L14" s="32">
        <f t="shared" si="2"/>
        <v>17.538771907703946</v>
      </c>
      <c r="M14" s="31">
        <v>3340</v>
      </c>
      <c r="N14" s="2419">
        <f t="shared" si="3"/>
        <v>21.056613289622998</v>
      </c>
      <c r="O14" s="31">
        <v>1499</v>
      </c>
      <c r="P14" s="32">
        <f t="shared" si="4"/>
        <v>9.4502584793846935</v>
      </c>
      <c r="Q14" s="31">
        <v>3027</v>
      </c>
      <c r="R14" s="2418">
        <f t="shared" si="5"/>
        <v>19.083343840625393</v>
      </c>
      <c r="S14" s="85">
        <v>84</v>
      </c>
      <c r="T14" s="2432">
        <f t="shared" si="6"/>
        <v>0.52956751985878203</v>
      </c>
      <c r="U14" s="216"/>
      <c r="V14" s="216"/>
      <c r="W14" s="216"/>
      <c r="X14" s="216"/>
      <c r="Y14" s="216"/>
      <c r="Z14" s="216"/>
      <c r="AA14" s="216"/>
      <c r="AB14" s="216"/>
      <c r="AC14" s="216"/>
    </row>
    <row r="15" spans="1:29">
      <c r="A15" s="52" t="s">
        <v>479</v>
      </c>
      <c r="B15" s="1267">
        <v>15658</v>
      </c>
      <c r="C15" s="2430">
        <v>3288</v>
      </c>
      <c r="D15" s="86">
        <f t="shared" si="1"/>
        <v>20.998850427896283</v>
      </c>
      <c r="E15" s="2430">
        <v>1706</v>
      </c>
      <c r="F15" s="2421">
        <f t="shared" si="7"/>
        <v>10.895388938561759</v>
      </c>
      <c r="G15" s="4391">
        <v>26</v>
      </c>
      <c r="H15" s="4392"/>
      <c r="I15" s="4413"/>
      <c r="J15" s="42">
        <f t="shared" si="8"/>
        <v>0.16604930387022609</v>
      </c>
      <c r="K15" s="2414">
        <v>2758</v>
      </c>
      <c r="L15" s="2421">
        <f t="shared" si="2"/>
        <v>17.613999233618596</v>
      </c>
      <c r="M15" s="41">
        <v>3288</v>
      </c>
      <c r="N15" s="2421">
        <f t="shared" si="3"/>
        <v>20.998850427896283</v>
      </c>
      <c r="O15" s="41">
        <v>1477</v>
      </c>
      <c r="P15" s="2421">
        <f t="shared" si="4"/>
        <v>9.4328777621663047</v>
      </c>
      <c r="Q15" s="41">
        <v>3012</v>
      </c>
      <c r="R15" s="2421">
        <f t="shared" si="5"/>
        <v>19.236173202196959</v>
      </c>
      <c r="S15" s="87">
        <v>77</v>
      </c>
      <c r="T15" s="48">
        <f t="shared" si="6"/>
        <v>0.49176139992336187</v>
      </c>
      <c r="U15" s="216"/>
      <c r="V15" s="216"/>
      <c r="W15" s="216"/>
      <c r="X15" s="216"/>
      <c r="Y15" s="216"/>
      <c r="Z15" s="216"/>
      <c r="AA15" s="216"/>
      <c r="AB15" s="216"/>
      <c r="AC15" s="216"/>
    </row>
    <row r="16" spans="1:29">
      <c r="A16" s="51" t="s">
        <v>526</v>
      </c>
      <c r="B16" s="1268">
        <v>15594</v>
      </c>
      <c r="C16" s="2427">
        <v>3209</v>
      </c>
      <c r="D16" s="83">
        <f t="shared" si="1"/>
        <v>20.578427600359113</v>
      </c>
      <c r="E16" s="2427">
        <v>1717</v>
      </c>
      <c r="F16" s="2420">
        <f t="shared" si="7"/>
        <v>11.010645119917918</v>
      </c>
      <c r="G16" s="4387">
        <v>26</v>
      </c>
      <c r="H16" s="4411"/>
      <c r="I16" s="4412"/>
      <c r="J16" s="159">
        <f t="shared" si="8"/>
        <v>0.16673079389508785</v>
      </c>
      <c r="K16" s="2428">
        <v>2752</v>
      </c>
      <c r="L16" s="2419">
        <f t="shared" si="2"/>
        <v>17.647813261510837</v>
      </c>
      <c r="M16" s="31">
        <v>3284</v>
      </c>
      <c r="N16" s="2419">
        <f t="shared" si="3"/>
        <v>21.059381813518019</v>
      </c>
      <c r="O16" s="31">
        <v>1482</v>
      </c>
      <c r="P16" s="2419">
        <f t="shared" si="4"/>
        <v>9.5036552520200068</v>
      </c>
      <c r="Q16" s="31">
        <v>3003</v>
      </c>
      <c r="R16" s="2419">
        <f t="shared" si="5"/>
        <v>19.257406694882647</v>
      </c>
      <c r="S16" s="121">
        <v>95</v>
      </c>
      <c r="T16" s="2432">
        <f t="shared" si="6"/>
        <v>0.60920867000128254</v>
      </c>
      <c r="U16" s="216"/>
      <c r="V16" s="216"/>
      <c r="W16" s="216"/>
      <c r="X16" s="216"/>
      <c r="Y16" s="216"/>
      <c r="Z16" s="216"/>
      <c r="AA16" s="216"/>
      <c r="AB16" s="216"/>
      <c r="AC16" s="216"/>
    </row>
    <row r="17" spans="1:39">
      <c r="A17" s="92" t="s">
        <v>484</v>
      </c>
      <c r="B17" s="1265">
        <v>15494</v>
      </c>
      <c r="C17" s="2428">
        <v>3217</v>
      </c>
      <c r="D17" s="83">
        <f t="shared" si="1"/>
        <v>20.762875951981414</v>
      </c>
      <c r="E17" s="2428">
        <v>1676</v>
      </c>
      <c r="F17" s="2419">
        <f t="shared" si="7"/>
        <v>10.817090486639989</v>
      </c>
      <c r="G17" s="4394">
        <v>28</v>
      </c>
      <c r="H17" s="4395"/>
      <c r="I17" s="4396"/>
      <c r="J17" s="32">
        <f t="shared" si="8"/>
        <v>0.18071511552859171</v>
      </c>
      <c r="K17" s="2428">
        <v>2745</v>
      </c>
      <c r="L17" s="2419">
        <f t="shared" si="2"/>
        <v>17.716535433070867</v>
      </c>
      <c r="M17" s="31">
        <v>3250</v>
      </c>
      <c r="N17" s="2419">
        <f t="shared" si="3"/>
        <v>20.975861623854396</v>
      </c>
      <c r="O17" s="31">
        <v>1466</v>
      </c>
      <c r="P17" s="2419">
        <f t="shared" si="4"/>
        <v>9.4617271201755511</v>
      </c>
      <c r="Q17" s="31">
        <v>3005</v>
      </c>
      <c r="R17" s="2418">
        <f t="shared" si="5"/>
        <v>19.394604362979216</v>
      </c>
      <c r="S17" s="85">
        <v>79</v>
      </c>
      <c r="T17" s="2432">
        <f t="shared" si="6"/>
        <v>0.50987479024138382</v>
      </c>
      <c r="U17" s="216"/>
      <c r="V17" s="216"/>
      <c r="W17" s="216"/>
      <c r="X17" s="216"/>
      <c r="Y17" s="216"/>
      <c r="Z17" s="216"/>
      <c r="AA17" s="216"/>
      <c r="AB17" s="216"/>
      <c r="AC17" s="216"/>
    </row>
    <row r="18" spans="1:39">
      <c r="A18" s="92" t="s">
        <v>498</v>
      </c>
      <c r="B18" s="1265">
        <v>15667</v>
      </c>
      <c r="C18" s="2428">
        <v>3210</v>
      </c>
      <c r="D18" s="83">
        <f t="shared" si="1"/>
        <v>20.488925767536863</v>
      </c>
      <c r="E18" s="2428">
        <v>1717</v>
      </c>
      <c r="F18" s="2419">
        <f t="shared" si="7"/>
        <v>10.959341290610839</v>
      </c>
      <c r="G18" s="4394">
        <v>30</v>
      </c>
      <c r="H18" s="4395"/>
      <c r="I18" s="4396"/>
      <c r="J18" s="32">
        <f t="shared" si="8"/>
        <v>0.19148528754707347</v>
      </c>
      <c r="K18" s="2428">
        <v>2776</v>
      </c>
      <c r="L18" s="2419">
        <f t="shared" si="2"/>
        <v>17.718771941022531</v>
      </c>
      <c r="M18" s="31">
        <v>3282</v>
      </c>
      <c r="N18" s="2419">
        <f t="shared" si="3"/>
        <v>20.948490457649839</v>
      </c>
      <c r="O18" s="31">
        <v>1491</v>
      </c>
      <c r="P18" s="2419">
        <f t="shared" si="4"/>
        <v>9.5168187910895519</v>
      </c>
      <c r="Q18" s="31">
        <v>3046</v>
      </c>
      <c r="R18" s="2418">
        <f t="shared" si="5"/>
        <v>19.442139528946193</v>
      </c>
      <c r="S18" s="85">
        <v>85</v>
      </c>
      <c r="T18" s="2432">
        <f t="shared" si="6"/>
        <v>0.54254164805004157</v>
      </c>
      <c r="U18" s="216"/>
      <c r="V18" s="216"/>
      <c r="W18" s="216"/>
      <c r="X18" s="216"/>
      <c r="Y18" s="216"/>
      <c r="Z18" s="216"/>
      <c r="AA18" s="216"/>
      <c r="AB18" s="216"/>
      <c r="AC18" s="216"/>
    </row>
    <row r="19" spans="1:39">
      <c r="A19" s="91" t="s">
        <v>428</v>
      </c>
      <c r="B19" s="1266">
        <v>15600</v>
      </c>
      <c r="C19" s="2414">
        <v>3179</v>
      </c>
      <c r="D19" s="86">
        <f t="shared" si="1"/>
        <v>20.378205128205128</v>
      </c>
      <c r="E19" s="2414">
        <v>1708</v>
      </c>
      <c r="F19" s="2421">
        <f t="shared" si="7"/>
        <v>10.948717948717949</v>
      </c>
      <c r="G19" s="4391">
        <v>30</v>
      </c>
      <c r="H19" s="4392"/>
      <c r="I19" s="4413"/>
      <c r="J19" s="42">
        <f t="shared" si="8"/>
        <v>0.19230769230769232</v>
      </c>
      <c r="K19" s="2414">
        <v>2762</v>
      </c>
      <c r="L19" s="2421">
        <f t="shared" si="2"/>
        <v>17.705128205128204</v>
      </c>
      <c r="M19" s="41">
        <v>3283</v>
      </c>
      <c r="N19" s="2421">
        <f t="shared" si="3"/>
        <v>21.044871794871796</v>
      </c>
      <c r="O19" s="41">
        <v>1486</v>
      </c>
      <c r="P19" s="2421">
        <f t="shared" si="4"/>
        <v>9.5256410256410255</v>
      </c>
      <c r="Q19" s="41">
        <v>3034</v>
      </c>
      <c r="R19" s="2408">
        <f t="shared" si="5"/>
        <v>19.448717948717949</v>
      </c>
      <c r="S19" s="87">
        <v>88</v>
      </c>
      <c r="T19" s="2431">
        <f t="shared" si="6"/>
        <v>0.5641025641025641</v>
      </c>
      <c r="U19" s="216"/>
      <c r="V19" s="216"/>
      <c r="W19" s="216"/>
      <c r="X19" s="216"/>
      <c r="Y19" s="216"/>
      <c r="Z19" s="216"/>
      <c r="AA19" s="216"/>
      <c r="AB19" s="216"/>
      <c r="AC19" s="216"/>
    </row>
    <row r="20" spans="1:39">
      <c r="A20" s="51" t="s">
        <v>416</v>
      </c>
      <c r="B20" s="1269">
        <v>15446</v>
      </c>
      <c r="C20" s="107">
        <v>3065</v>
      </c>
      <c r="D20" s="83">
        <f t="shared" ref="D20:D26" si="9">SUM(C20/B20)*100</f>
        <v>19.843325132720445</v>
      </c>
      <c r="E20" s="107">
        <v>1535</v>
      </c>
      <c r="F20" s="2418">
        <f t="shared" ref="F20:F26" si="10">SUM(E20/B20)*100</f>
        <v>9.9378479865337308</v>
      </c>
      <c r="G20" s="2426">
        <v>29</v>
      </c>
      <c r="H20" s="32">
        <f t="shared" ref="H20:H30" si="11">SUM(G20/B20)*100</f>
        <v>0.18775087401268936</v>
      </c>
      <c r="I20" s="2429">
        <v>34</v>
      </c>
      <c r="J20" s="32">
        <f t="shared" ref="J20:J30" si="12">SUM(I20/B20)*100</f>
        <v>0.22012171435970479</v>
      </c>
      <c r="K20" s="31">
        <v>2794</v>
      </c>
      <c r="L20" s="2419">
        <f t="shared" ref="L20:L30" si="13">SUM(K20/B20)*100</f>
        <v>18.088825585912211</v>
      </c>
      <c r="M20" s="31">
        <v>3169</v>
      </c>
      <c r="N20" s="2419">
        <f t="shared" ref="N20:N30" si="14">SUM(M20/B20)*100</f>
        <v>20.516638611938365</v>
      </c>
      <c r="O20" s="31">
        <v>1609</v>
      </c>
      <c r="P20" s="2419">
        <f t="shared" ref="P20:P30" si="15">SUM(O20/B20)*100</f>
        <v>10.416936423669558</v>
      </c>
      <c r="Q20" s="31">
        <v>3112</v>
      </c>
      <c r="R20" s="2418">
        <f t="shared" ref="R20:R30" si="16">SUM(Q20/B20)*100</f>
        <v>20.14761103198239</v>
      </c>
      <c r="S20" s="85">
        <v>99</v>
      </c>
      <c r="T20" s="2432">
        <f t="shared" ref="T20:T30" si="17">SUM(S20/B20)*100</f>
        <v>0.64094263887090508</v>
      </c>
      <c r="U20" s="216"/>
      <c r="V20" s="216"/>
      <c r="W20" s="216"/>
      <c r="X20" s="216"/>
      <c r="Y20" s="216"/>
      <c r="Z20" s="216"/>
      <c r="AA20" s="216"/>
      <c r="AB20" s="216"/>
      <c r="AC20" s="216"/>
    </row>
    <row r="21" spans="1:39">
      <c r="A21" s="51" t="s">
        <v>211</v>
      </c>
      <c r="B21" s="1269">
        <v>15517</v>
      </c>
      <c r="C21" s="31">
        <v>3077</v>
      </c>
      <c r="D21" s="83">
        <f t="shared" si="9"/>
        <v>19.829864020106982</v>
      </c>
      <c r="E21" s="2434">
        <v>1542</v>
      </c>
      <c r="F21" s="2418">
        <f t="shared" si="10"/>
        <v>9.9374879164787</v>
      </c>
      <c r="G21" s="2426">
        <v>32</v>
      </c>
      <c r="H21" s="32">
        <f t="shared" si="11"/>
        <v>0.20622543017335826</v>
      </c>
      <c r="I21" s="2429">
        <v>35</v>
      </c>
      <c r="J21" s="32">
        <f t="shared" si="12"/>
        <v>0.22555906425211059</v>
      </c>
      <c r="K21" s="31">
        <v>2803</v>
      </c>
      <c r="L21" s="2419">
        <f t="shared" si="13"/>
        <v>18.064058774247599</v>
      </c>
      <c r="M21" s="31">
        <v>3199</v>
      </c>
      <c r="N21" s="2419">
        <f t="shared" si="14"/>
        <v>20.616098472642907</v>
      </c>
      <c r="O21" s="31">
        <v>1619</v>
      </c>
      <c r="P21" s="2419">
        <f t="shared" si="15"/>
        <v>10.433717857833344</v>
      </c>
      <c r="Q21" s="31">
        <v>3121</v>
      </c>
      <c r="R21" s="2418">
        <f t="shared" si="16"/>
        <v>20.113423986595347</v>
      </c>
      <c r="S21" s="85">
        <v>89</v>
      </c>
      <c r="T21" s="2432">
        <f t="shared" si="17"/>
        <v>0.57356447766965268</v>
      </c>
      <c r="U21" s="216"/>
      <c r="V21" s="216"/>
      <c r="W21" s="216"/>
      <c r="X21" s="216"/>
      <c r="Y21" s="216"/>
      <c r="Z21" s="216"/>
      <c r="AA21" s="216"/>
      <c r="AB21" s="216"/>
      <c r="AC21" s="216"/>
    </row>
    <row r="22" spans="1:39">
      <c r="A22" s="51" t="s">
        <v>61</v>
      </c>
      <c r="B22" s="1269">
        <v>15527</v>
      </c>
      <c r="C22" s="31">
        <v>3064</v>
      </c>
      <c r="D22" s="83">
        <f t="shared" si="9"/>
        <v>19.733367682102145</v>
      </c>
      <c r="E22" s="2434">
        <v>1531</v>
      </c>
      <c r="F22" s="2418">
        <f t="shared" si="10"/>
        <v>9.8602434468989504</v>
      </c>
      <c r="G22" s="2426">
        <v>34</v>
      </c>
      <c r="H22" s="32">
        <f t="shared" si="11"/>
        <v>0.21897340117215175</v>
      </c>
      <c r="I22" s="2426">
        <v>34</v>
      </c>
      <c r="J22" s="32">
        <f t="shared" si="12"/>
        <v>0.21897340117215175</v>
      </c>
      <c r="K22" s="31">
        <v>2801</v>
      </c>
      <c r="L22" s="2419">
        <f t="shared" si="13"/>
        <v>18.039544020094031</v>
      </c>
      <c r="M22" s="31">
        <v>3204</v>
      </c>
      <c r="N22" s="2419">
        <f t="shared" si="14"/>
        <v>20.635022863399239</v>
      </c>
      <c r="O22" s="31">
        <v>1633</v>
      </c>
      <c r="P22" s="2419">
        <f t="shared" si="15"/>
        <v>10.517163650415405</v>
      </c>
      <c r="Q22" s="31">
        <v>3139</v>
      </c>
      <c r="R22" s="2418">
        <f t="shared" si="16"/>
        <v>20.216397243511302</v>
      </c>
      <c r="S22" s="85">
        <v>87</v>
      </c>
      <c r="T22" s="2432">
        <f t="shared" si="17"/>
        <v>0.56031429123462351</v>
      </c>
      <c r="U22" s="216"/>
      <c r="V22" s="216"/>
      <c r="W22" s="216"/>
      <c r="X22" s="216"/>
      <c r="Y22" s="216"/>
      <c r="Z22" s="216"/>
      <c r="AA22" s="216"/>
      <c r="AB22" s="216"/>
      <c r="AC22" s="216"/>
    </row>
    <row r="23" spans="1:39">
      <c r="A23" s="52" t="s">
        <v>551</v>
      </c>
      <c r="B23" s="1267">
        <v>15487</v>
      </c>
      <c r="C23" s="41">
        <v>3048</v>
      </c>
      <c r="D23" s="86">
        <f t="shared" si="9"/>
        <v>19.681022793310518</v>
      </c>
      <c r="E23" s="2484">
        <v>1517</v>
      </c>
      <c r="F23" s="2408">
        <f t="shared" si="10"/>
        <v>9.7953121973267905</v>
      </c>
      <c r="G23" s="2423">
        <v>34</v>
      </c>
      <c r="H23" s="42">
        <f t="shared" si="11"/>
        <v>0.21953896816684962</v>
      </c>
      <c r="I23" s="2423">
        <v>35</v>
      </c>
      <c r="J23" s="42">
        <f t="shared" si="12"/>
        <v>0.22599599664234518</v>
      </c>
      <c r="K23" s="41">
        <v>2792</v>
      </c>
      <c r="L23" s="2421">
        <f t="shared" si="13"/>
        <v>18.02802350358365</v>
      </c>
      <c r="M23" s="41">
        <v>3210</v>
      </c>
      <c r="N23" s="2421">
        <f t="shared" si="14"/>
        <v>20.727061406340802</v>
      </c>
      <c r="O23" s="41">
        <v>1628</v>
      </c>
      <c r="P23" s="2421">
        <f t="shared" si="15"/>
        <v>10.512042358106799</v>
      </c>
      <c r="Q23" s="41">
        <v>3135</v>
      </c>
      <c r="R23" s="2408">
        <f t="shared" si="16"/>
        <v>20.242784270678634</v>
      </c>
      <c r="S23" s="87">
        <v>88</v>
      </c>
      <c r="T23" s="2431">
        <f t="shared" si="17"/>
        <v>0.56821850584361078</v>
      </c>
      <c r="U23" s="216"/>
      <c r="V23" s="216"/>
      <c r="W23" s="216"/>
      <c r="X23" s="216"/>
      <c r="Y23" s="216"/>
      <c r="Z23" s="216"/>
      <c r="AA23" s="216"/>
      <c r="AB23" s="216"/>
      <c r="AC23" s="216"/>
    </row>
    <row r="24" spans="1:39">
      <c r="A24" s="51" t="s">
        <v>603</v>
      </c>
      <c r="B24" s="1269">
        <v>15360</v>
      </c>
      <c r="C24" s="31">
        <v>2976</v>
      </c>
      <c r="D24" s="83">
        <f t="shared" si="9"/>
        <v>19.375</v>
      </c>
      <c r="E24" s="557">
        <v>1501</v>
      </c>
      <c r="F24" s="2418">
        <f t="shared" si="10"/>
        <v>9.7721354166666661</v>
      </c>
      <c r="G24" s="2426">
        <v>34</v>
      </c>
      <c r="H24" s="32">
        <f t="shared" si="11"/>
        <v>0.22135416666666666</v>
      </c>
      <c r="I24" s="2426">
        <v>35</v>
      </c>
      <c r="J24" s="32">
        <f t="shared" si="12"/>
        <v>0.22786458333333334</v>
      </c>
      <c r="K24" s="31">
        <v>2763</v>
      </c>
      <c r="L24" s="2419">
        <f t="shared" si="13"/>
        <v>17.98828125</v>
      </c>
      <c r="M24" s="31">
        <v>3181</v>
      </c>
      <c r="N24" s="2419">
        <f t="shared" si="14"/>
        <v>20.709635416666668</v>
      </c>
      <c r="O24" s="31">
        <v>1627</v>
      </c>
      <c r="P24" s="2419">
        <f t="shared" si="15"/>
        <v>10.592447916666666</v>
      </c>
      <c r="Q24" s="31">
        <v>3158</v>
      </c>
      <c r="R24" s="2418">
        <f t="shared" si="16"/>
        <v>20.559895833333332</v>
      </c>
      <c r="S24" s="85">
        <v>85</v>
      </c>
      <c r="T24" s="2432">
        <f t="shared" si="17"/>
        <v>0.55338541666666674</v>
      </c>
      <c r="U24" s="216"/>
      <c r="V24" s="216"/>
      <c r="W24" s="216"/>
      <c r="X24" s="216"/>
      <c r="Y24" s="216"/>
      <c r="Z24" s="216"/>
      <c r="AA24" s="216"/>
      <c r="AB24" s="216"/>
      <c r="AC24" s="216"/>
    </row>
    <row r="25" spans="1:39">
      <c r="A25" s="51" t="s">
        <v>641</v>
      </c>
      <c r="B25" s="1269">
        <v>15395</v>
      </c>
      <c r="C25" s="31">
        <v>2994</v>
      </c>
      <c r="D25" s="83">
        <f t="shared" si="9"/>
        <v>19.447872685936993</v>
      </c>
      <c r="E25" s="557">
        <v>1492</v>
      </c>
      <c r="F25" s="2418">
        <f t="shared" si="10"/>
        <v>9.6914582656706738</v>
      </c>
      <c r="G25" s="872">
        <v>35</v>
      </c>
      <c r="H25" s="2418">
        <f t="shared" si="11"/>
        <v>0.22734654108476776</v>
      </c>
      <c r="I25" s="872">
        <v>34</v>
      </c>
      <c r="J25" s="2422">
        <f t="shared" si="12"/>
        <v>0.220850925625203</v>
      </c>
      <c r="K25" s="2427">
        <v>2770</v>
      </c>
      <c r="L25" s="2419">
        <f t="shared" si="13"/>
        <v>17.992854822994477</v>
      </c>
      <c r="M25" s="31">
        <v>3188</v>
      </c>
      <c r="N25" s="2419">
        <f t="shared" si="14"/>
        <v>20.708022085092562</v>
      </c>
      <c r="O25" s="31">
        <v>1629</v>
      </c>
      <c r="P25" s="2419">
        <f t="shared" si="15"/>
        <v>10.581357583631048</v>
      </c>
      <c r="Q25" s="31">
        <v>3165</v>
      </c>
      <c r="R25" s="2418">
        <f t="shared" si="16"/>
        <v>20.558622929522571</v>
      </c>
      <c r="S25" s="85">
        <v>88</v>
      </c>
      <c r="T25" s="2432">
        <f t="shared" si="17"/>
        <v>0.57161416044170188</v>
      </c>
      <c r="U25" s="216"/>
      <c r="V25" s="216"/>
      <c r="W25" s="216"/>
      <c r="X25" s="216"/>
      <c r="Y25" s="216"/>
      <c r="Z25" s="216"/>
      <c r="AA25" s="216"/>
      <c r="AB25" s="216"/>
      <c r="AC25" s="216"/>
    </row>
    <row r="26" spans="1:39">
      <c r="A26" s="51" t="s">
        <v>654</v>
      </c>
      <c r="B26" s="1269">
        <v>15430</v>
      </c>
      <c r="C26" s="31">
        <v>3018</v>
      </c>
      <c r="D26" s="83">
        <f t="shared" si="9"/>
        <v>19.559300064808813</v>
      </c>
      <c r="E26" s="557">
        <v>1482</v>
      </c>
      <c r="F26" s="2418">
        <f t="shared" si="10"/>
        <v>9.6046662346079081</v>
      </c>
      <c r="G26" s="872">
        <v>37</v>
      </c>
      <c r="H26" s="2418">
        <f t="shared" si="11"/>
        <v>0.23979261179520417</v>
      </c>
      <c r="I26" s="872">
        <v>34</v>
      </c>
      <c r="J26" s="2422">
        <f t="shared" si="12"/>
        <v>0.220349967595593</v>
      </c>
      <c r="K26" s="2427">
        <v>2771</v>
      </c>
      <c r="L26" s="2419">
        <f t="shared" si="13"/>
        <v>17.958522359040828</v>
      </c>
      <c r="M26" s="31">
        <v>3183</v>
      </c>
      <c r="N26" s="2419">
        <f t="shared" si="14"/>
        <v>20.628645495787428</v>
      </c>
      <c r="O26" s="31">
        <v>1643</v>
      </c>
      <c r="P26" s="2419">
        <f t="shared" si="15"/>
        <v>10.648088139987038</v>
      </c>
      <c r="Q26" s="31">
        <v>3176</v>
      </c>
      <c r="R26" s="2418">
        <f t="shared" si="16"/>
        <v>20.583279325988336</v>
      </c>
      <c r="S26" s="85">
        <v>86</v>
      </c>
      <c r="T26" s="2432">
        <f t="shared" si="17"/>
        <v>0.55735580038885291</v>
      </c>
      <c r="U26" s="216"/>
      <c r="V26" s="216"/>
      <c r="W26" s="216"/>
      <c r="X26" s="216"/>
      <c r="Y26" s="216"/>
      <c r="Z26" s="216"/>
      <c r="AA26" s="216"/>
      <c r="AB26" s="216"/>
      <c r="AC26" s="216" t="s">
        <v>99</v>
      </c>
    </row>
    <row r="27" spans="1:39">
      <c r="A27" s="52" t="s">
        <v>655</v>
      </c>
      <c r="B27" s="1267">
        <v>15376</v>
      </c>
      <c r="C27" s="41">
        <v>2994</v>
      </c>
      <c r="D27" s="86">
        <f t="shared" ref="D27:D42" si="18">SUM(C27/B27)*100</f>
        <v>19.471904266389178</v>
      </c>
      <c r="E27" s="2484">
        <v>1490</v>
      </c>
      <c r="F27" s="2408">
        <f t="shared" ref="F27:F43" si="19">SUM(E27/B27)*100</f>
        <v>9.6904266389177938</v>
      </c>
      <c r="G27" s="1306">
        <v>38</v>
      </c>
      <c r="H27" s="2408">
        <f t="shared" si="11"/>
        <v>0.24713839750260144</v>
      </c>
      <c r="I27" s="1306">
        <v>32</v>
      </c>
      <c r="J27" s="2405">
        <f t="shared" si="12"/>
        <v>0.20811654526534862</v>
      </c>
      <c r="K27" s="2430">
        <v>2771</v>
      </c>
      <c r="L27" s="2421">
        <f t="shared" si="13"/>
        <v>18.021592091571282</v>
      </c>
      <c r="M27" s="41">
        <v>3201</v>
      </c>
      <c r="N27" s="2421">
        <f t="shared" si="14"/>
        <v>20.818158168574403</v>
      </c>
      <c r="O27" s="41">
        <v>1636</v>
      </c>
      <c r="P27" s="2421">
        <f t="shared" si="15"/>
        <v>10.639958376690947</v>
      </c>
      <c r="Q27" s="41">
        <v>3170</v>
      </c>
      <c r="R27" s="2408">
        <f t="shared" si="16"/>
        <v>20.616545265348595</v>
      </c>
      <c r="S27" s="87">
        <v>44</v>
      </c>
      <c r="T27" s="2431">
        <f t="shared" si="17"/>
        <v>0.28616024973985432</v>
      </c>
      <c r="U27" s="216"/>
      <c r="V27" s="216"/>
      <c r="W27" s="216"/>
      <c r="X27" s="216"/>
      <c r="Y27" s="216"/>
      <c r="Z27" s="216"/>
      <c r="AA27" s="216"/>
      <c r="AB27" s="216"/>
      <c r="AC27" s="216"/>
    </row>
    <row r="28" spans="1:39">
      <c r="A28" s="701" t="s">
        <v>705</v>
      </c>
      <c r="B28" s="1268">
        <v>15213</v>
      </c>
      <c r="C28" s="107">
        <v>2895</v>
      </c>
      <c r="D28" s="169">
        <f t="shared" si="18"/>
        <v>19.029777164267404</v>
      </c>
      <c r="E28" s="2485">
        <v>1483</v>
      </c>
      <c r="F28" s="2486">
        <f t="shared" si="19"/>
        <v>9.748241635443371</v>
      </c>
      <c r="G28" s="1604">
        <v>40</v>
      </c>
      <c r="H28" s="2486">
        <f t="shared" si="11"/>
        <v>0.26293301781371198</v>
      </c>
      <c r="I28" s="1604">
        <v>31</v>
      </c>
      <c r="J28" s="159">
        <f t="shared" si="12"/>
        <v>0.20377308880562675</v>
      </c>
      <c r="K28" s="2433">
        <v>2725</v>
      </c>
      <c r="L28" s="2420">
        <f t="shared" si="13"/>
        <v>17.912311838559127</v>
      </c>
      <c r="M28" s="107">
        <v>3182</v>
      </c>
      <c r="N28" s="159">
        <f t="shared" si="14"/>
        <v>20.916321567080786</v>
      </c>
      <c r="O28" s="107">
        <v>1654</v>
      </c>
      <c r="P28" s="159">
        <f t="shared" si="15"/>
        <v>10.87228028659699</v>
      </c>
      <c r="Q28" s="107">
        <v>3199</v>
      </c>
      <c r="R28" s="159">
        <f t="shared" si="16"/>
        <v>21.028068099651616</v>
      </c>
      <c r="S28" s="121">
        <v>4</v>
      </c>
      <c r="T28" s="2487">
        <f t="shared" si="17"/>
        <v>2.6293301781371195E-2</v>
      </c>
      <c r="U28" s="216"/>
      <c r="V28" s="216"/>
      <c r="W28" s="216"/>
      <c r="X28" s="216"/>
      <c r="Y28" s="216"/>
      <c r="Z28" s="216"/>
      <c r="AA28" s="216"/>
      <c r="AB28" s="216"/>
      <c r="AC28" s="217"/>
    </row>
    <row r="29" spans="1:39">
      <c r="A29" s="51" t="s">
        <v>723</v>
      </c>
      <c r="B29" s="1269">
        <v>15268</v>
      </c>
      <c r="C29" s="31">
        <v>2907</v>
      </c>
      <c r="D29" s="83">
        <f t="shared" si="18"/>
        <v>19.039821849620118</v>
      </c>
      <c r="E29" s="124">
        <v>1459</v>
      </c>
      <c r="F29" s="32">
        <f t="shared" si="19"/>
        <v>9.5559339795651042</v>
      </c>
      <c r="G29" s="872">
        <v>40</v>
      </c>
      <c r="H29" s="32">
        <f t="shared" si="11"/>
        <v>0.2619858527639507</v>
      </c>
      <c r="I29" s="872">
        <v>31</v>
      </c>
      <c r="J29" s="2422">
        <f t="shared" si="12"/>
        <v>0.20303903589206185</v>
      </c>
      <c r="K29" s="31">
        <v>2728</v>
      </c>
      <c r="L29" s="32">
        <f t="shared" si="13"/>
        <v>17.86743515850144</v>
      </c>
      <c r="M29" s="31">
        <v>3190</v>
      </c>
      <c r="N29" s="2419">
        <f t="shared" si="14"/>
        <v>20.893371757925074</v>
      </c>
      <c r="O29" s="31">
        <v>1644</v>
      </c>
      <c r="P29" s="2419">
        <f t="shared" si="15"/>
        <v>10.767618548598376</v>
      </c>
      <c r="Q29" s="31">
        <v>3219</v>
      </c>
      <c r="R29" s="2418">
        <f t="shared" si="16"/>
        <v>21.083311501178937</v>
      </c>
      <c r="S29" s="85">
        <v>20</v>
      </c>
      <c r="T29" s="105">
        <f t="shared" si="17"/>
        <v>0.13099292638197535</v>
      </c>
      <c r="U29" s="216"/>
      <c r="V29" s="216"/>
      <c r="W29" s="216"/>
      <c r="X29" s="216"/>
      <c r="Y29" s="216"/>
      <c r="Z29" s="216"/>
      <c r="AA29" s="216"/>
      <c r="AB29" s="216"/>
      <c r="AC29" s="216"/>
    </row>
    <row r="30" spans="1:39">
      <c r="A30" s="51" t="s">
        <v>724</v>
      </c>
      <c r="B30" s="1269">
        <v>15305</v>
      </c>
      <c r="C30" s="31">
        <v>2889</v>
      </c>
      <c r="D30" s="83">
        <f t="shared" si="18"/>
        <v>18.876184253511923</v>
      </c>
      <c r="E30" s="557">
        <v>1451</v>
      </c>
      <c r="F30" s="2422">
        <f t="shared" si="19"/>
        <v>9.4805619078732448</v>
      </c>
      <c r="G30" s="872">
        <v>45</v>
      </c>
      <c r="H30" s="2418">
        <f t="shared" si="11"/>
        <v>0.29402156158118264</v>
      </c>
      <c r="I30" s="872">
        <v>31</v>
      </c>
      <c r="J30" s="2422">
        <f t="shared" si="12"/>
        <v>0.20254818686703691</v>
      </c>
      <c r="K30" s="31">
        <v>2735</v>
      </c>
      <c r="L30" s="32">
        <f t="shared" si="13"/>
        <v>17.869977131656324</v>
      </c>
      <c r="M30" s="31">
        <v>3201</v>
      </c>
      <c r="N30" s="2419">
        <f t="shared" si="14"/>
        <v>20.914733747141455</v>
      </c>
      <c r="O30" s="31">
        <v>1662</v>
      </c>
      <c r="P30" s="2419">
        <f t="shared" si="15"/>
        <v>10.859196341065012</v>
      </c>
      <c r="Q30" s="31">
        <v>3241</v>
      </c>
      <c r="R30" s="2418">
        <f t="shared" si="16"/>
        <v>21.176086246324729</v>
      </c>
      <c r="S30" s="85">
        <v>20</v>
      </c>
      <c r="T30" s="2432">
        <f t="shared" si="17"/>
        <v>0.13067624959163671</v>
      </c>
      <c r="U30" s="216"/>
      <c r="V30" s="216"/>
      <c r="W30" s="216"/>
      <c r="X30" s="216"/>
      <c r="Y30" s="216"/>
      <c r="Z30" s="216"/>
      <c r="AA30" s="216"/>
      <c r="AB30" s="216"/>
      <c r="AC30" s="1951"/>
      <c r="AD30" s="375"/>
      <c r="AE30" s="1949"/>
      <c r="AF30" s="1949"/>
      <c r="AG30" s="1951"/>
      <c r="AH30" s="1951"/>
      <c r="AI30" s="1951"/>
      <c r="AJ30" s="1951"/>
      <c r="AK30" s="1950"/>
      <c r="AL30" s="217"/>
      <c r="AM30" s="20"/>
    </row>
    <row r="31" spans="1:39">
      <c r="A31" s="52" t="s">
        <v>725</v>
      </c>
      <c r="B31" s="1267">
        <f>SUM(C31,E31,G31,I31,K31,M31,O31,Q31,S31)</f>
        <v>15186</v>
      </c>
      <c r="C31" s="41">
        <v>2870</v>
      </c>
      <c r="D31" s="86">
        <f t="shared" si="18"/>
        <v>18.898985908073225</v>
      </c>
      <c r="E31" s="2484">
        <v>1430</v>
      </c>
      <c r="F31" s="2405">
        <f t="shared" si="19"/>
        <v>9.4165678914789943</v>
      </c>
      <c r="G31" s="1306">
        <v>51</v>
      </c>
      <c r="H31" s="2408">
        <f t="shared" ref="H31:H39" si="20">SUM(G31/B31)*100</f>
        <v>0.33583563808771233</v>
      </c>
      <c r="I31" s="1306">
        <v>30</v>
      </c>
      <c r="J31" s="2405">
        <f t="shared" ref="J31:J43" si="21">SUM(I31/B31)*100</f>
        <v>0.19755037534571318</v>
      </c>
      <c r="K31" s="41">
        <v>2698</v>
      </c>
      <c r="L31" s="42">
        <f t="shared" ref="L31:L43" si="22">SUM(K31/B31)*100</f>
        <v>17.766363756091135</v>
      </c>
      <c r="M31" s="41">
        <v>3182</v>
      </c>
      <c r="N31" s="2421">
        <f t="shared" ref="N31:N43" si="23">SUM(M31/B31)*100</f>
        <v>20.953509811668642</v>
      </c>
      <c r="O31" s="41">
        <v>1648</v>
      </c>
      <c r="P31" s="2421">
        <f t="shared" ref="P31:P43" si="24">SUM(O31/B31)*100</f>
        <v>10.852100618991175</v>
      </c>
      <c r="Q31" s="41">
        <v>3262</v>
      </c>
      <c r="R31" s="2408">
        <f t="shared" ref="R31:R43" si="25">SUM(Q31/B31)*100</f>
        <v>21.480310812590545</v>
      </c>
      <c r="S31" s="87">
        <v>15</v>
      </c>
      <c r="T31" s="2431">
        <f t="shared" ref="T31:T43" si="26">SUM(S31/B31)*100</f>
        <v>9.877518767285659E-2</v>
      </c>
      <c r="U31" s="216"/>
      <c r="V31" s="216"/>
      <c r="W31" s="216"/>
      <c r="X31" s="216"/>
      <c r="Y31" s="216"/>
      <c r="Z31" s="216"/>
      <c r="AA31" s="216"/>
      <c r="AB31" s="216"/>
      <c r="AC31" s="216"/>
    </row>
    <row r="32" spans="1:39">
      <c r="A32" s="701" t="s">
        <v>746</v>
      </c>
      <c r="B32" s="1268">
        <v>15018</v>
      </c>
      <c r="C32" s="107">
        <v>2824</v>
      </c>
      <c r="D32" s="169">
        <f t="shared" si="18"/>
        <v>18.804101744573178</v>
      </c>
      <c r="E32" s="2485">
        <v>1404</v>
      </c>
      <c r="F32" s="2486">
        <f t="shared" si="19"/>
        <v>9.3487814622453058</v>
      </c>
      <c r="G32" s="1604">
        <v>54</v>
      </c>
      <c r="H32" s="2486">
        <f t="shared" si="20"/>
        <v>0.35956851777866561</v>
      </c>
      <c r="I32" s="1604">
        <v>29</v>
      </c>
      <c r="J32" s="159">
        <f t="shared" si="21"/>
        <v>0.19310161139965376</v>
      </c>
      <c r="K32" s="2433">
        <v>2650</v>
      </c>
      <c r="L32" s="2420">
        <f t="shared" si="22"/>
        <v>17.645492076175255</v>
      </c>
      <c r="M32" s="107">
        <v>3154</v>
      </c>
      <c r="N32" s="159">
        <f t="shared" si="23"/>
        <v>21.001464908776136</v>
      </c>
      <c r="O32" s="107">
        <v>1649</v>
      </c>
      <c r="P32" s="159">
        <f t="shared" si="24"/>
        <v>10.980157144759623</v>
      </c>
      <c r="Q32" s="107">
        <v>3238</v>
      </c>
      <c r="R32" s="159">
        <f t="shared" si="25"/>
        <v>21.560793714209613</v>
      </c>
      <c r="S32" s="121">
        <v>16</v>
      </c>
      <c r="T32" s="2487">
        <f t="shared" si="26"/>
        <v>0.10653882008256757</v>
      </c>
      <c r="U32" s="216"/>
      <c r="V32" s="216"/>
      <c r="W32" s="216"/>
      <c r="X32" s="216"/>
      <c r="Y32" s="216"/>
      <c r="Z32" s="216"/>
      <c r="AA32" s="216"/>
      <c r="AB32" s="216"/>
      <c r="AC32" s="216"/>
    </row>
    <row r="33" spans="1:30">
      <c r="A33" s="51" t="s">
        <v>747</v>
      </c>
      <c r="B33" s="1269">
        <v>15057</v>
      </c>
      <c r="C33" s="31">
        <v>2849</v>
      </c>
      <c r="D33" s="83">
        <f t="shared" si="18"/>
        <v>18.92143189214319</v>
      </c>
      <c r="E33" s="124">
        <v>1396</v>
      </c>
      <c r="F33" s="32">
        <f t="shared" si="19"/>
        <v>9.2714352128578064</v>
      </c>
      <c r="G33" s="872">
        <v>58</v>
      </c>
      <c r="H33" s="32">
        <f t="shared" si="20"/>
        <v>0.38520289566314669</v>
      </c>
      <c r="I33" s="872">
        <v>29</v>
      </c>
      <c r="J33" s="2422">
        <f t="shared" si="21"/>
        <v>0.19260144783157335</v>
      </c>
      <c r="K33" s="31">
        <v>2647</v>
      </c>
      <c r="L33" s="32">
        <f t="shared" si="22"/>
        <v>17.579863186557748</v>
      </c>
      <c r="M33" s="31">
        <v>3151</v>
      </c>
      <c r="N33" s="2419">
        <f t="shared" si="23"/>
        <v>20.927143521285782</v>
      </c>
      <c r="O33" s="31">
        <v>1673</v>
      </c>
      <c r="P33" s="2419">
        <f t="shared" si="24"/>
        <v>11.111111111111111</v>
      </c>
      <c r="Q33" s="31">
        <v>3240</v>
      </c>
      <c r="R33" s="2418">
        <f t="shared" si="25"/>
        <v>21.518230723251644</v>
      </c>
      <c r="S33" s="85">
        <v>14</v>
      </c>
      <c r="T33" s="105">
        <f t="shared" si="26"/>
        <v>9.2980009298000932E-2</v>
      </c>
      <c r="U33" s="216"/>
      <c r="V33" s="216"/>
      <c r="W33" s="216"/>
      <c r="X33" s="216"/>
      <c r="Y33" s="216"/>
      <c r="Z33" s="216"/>
      <c r="AA33" s="216"/>
      <c r="AB33" s="216"/>
      <c r="AC33" s="216"/>
    </row>
    <row r="34" spans="1:30" ht="13.5" customHeight="1">
      <c r="A34" s="51" t="s">
        <v>748</v>
      </c>
      <c r="B34" s="1269">
        <v>15028</v>
      </c>
      <c r="C34" s="31">
        <v>2838</v>
      </c>
      <c r="D34" s="83">
        <f t="shared" si="18"/>
        <v>18.884748469523558</v>
      </c>
      <c r="E34" s="557">
        <v>1383</v>
      </c>
      <c r="F34" s="2422">
        <f t="shared" si="19"/>
        <v>9.2028214000532333</v>
      </c>
      <c r="G34" s="872">
        <v>60</v>
      </c>
      <c r="H34" s="2418">
        <f t="shared" si="20"/>
        <v>0.3992547245142401</v>
      </c>
      <c r="I34" s="872">
        <v>29</v>
      </c>
      <c r="J34" s="2422">
        <f t="shared" si="21"/>
        <v>0.19297311684854937</v>
      </c>
      <c r="K34" s="31">
        <v>2636</v>
      </c>
      <c r="L34" s="32">
        <f t="shared" si="22"/>
        <v>17.540590896992281</v>
      </c>
      <c r="M34" s="31">
        <v>3141</v>
      </c>
      <c r="N34" s="2419">
        <f t="shared" si="23"/>
        <v>20.900984828320468</v>
      </c>
      <c r="O34" s="31">
        <v>1676</v>
      </c>
      <c r="P34" s="2419">
        <f t="shared" si="24"/>
        <v>11.152515304764439</v>
      </c>
      <c r="Q34" s="31">
        <v>3253</v>
      </c>
      <c r="R34" s="2418">
        <f t="shared" si="25"/>
        <v>21.646260314080383</v>
      </c>
      <c r="S34" s="85">
        <v>12</v>
      </c>
      <c r="T34" s="2432">
        <f t="shared" si="26"/>
        <v>7.9850944902848012E-2</v>
      </c>
      <c r="AC34" s="216"/>
      <c r="AD34" s="216"/>
    </row>
    <row r="35" spans="1:30" ht="13.5" customHeight="1">
      <c r="A35" s="52" t="s">
        <v>749</v>
      </c>
      <c r="B35" s="1267">
        <v>14803</v>
      </c>
      <c r="C35" s="41">
        <v>2774</v>
      </c>
      <c r="D35" s="86">
        <f t="shared" si="18"/>
        <v>18.739444707153954</v>
      </c>
      <c r="E35" s="2484">
        <v>1364</v>
      </c>
      <c r="F35" s="2405">
        <f t="shared" si="19"/>
        <v>9.2143484428831997</v>
      </c>
      <c r="G35" s="1306">
        <v>62</v>
      </c>
      <c r="H35" s="2408">
        <f t="shared" si="20"/>
        <v>0.41883402013105453</v>
      </c>
      <c r="I35" s="1306">
        <v>29</v>
      </c>
      <c r="J35" s="2405">
        <f t="shared" si="21"/>
        <v>0.19590623522259001</v>
      </c>
      <c r="K35" s="41">
        <v>2595</v>
      </c>
      <c r="L35" s="42">
        <f t="shared" si="22"/>
        <v>17.530230358711073</v>
      </c>
      <c r="M35" s="41">
        <v>3072</v>
      </c>
      <c r="N35" s="2421">
        <f t="shared" si="23"/>
        <v>20.752550158751603</v>
      </c>
      <c r="O35" s="41">
        <v>1662</v>
      </c>
      <c r="P35" s="2421">
        <f t="shared" si="24"/>
        <v>11.227453894480849</v>
      </c>
      <c r="Q35" s="41">
        <f>B35-SUM(C35,E35,G35,I35,K35,M35,O35,S35)</f>
        <v>3232</v>
      </c>
      <c r="R35" s="2408">
        <f t="shared" si="25"/>
        <v>21.833412146186586</v>
      </c>
      <c r="S35" s="87">
        <v>13</v>
      </c>
      <c r="T35" s="2431">
        <f t="shared" si="26"/>
        <v>8.7820036479092076E-2</v>
      </c>
      <c r="AC35" s="216"/>
      <c r="AD35" s="216"/>
    </row>
    <row r="36" spans="1:30" ht="13.5" customHeight="1">
      <c r="A36" s="701" t="s">
        <v>809</v>
      </c>
      <c r="B36" s="1269">
        <v>14599</v>
      </c>
      <c r="C36" s="31">
        <v>2678</v>
      </c>
      <c r="D36" s="83">
        <f t="shared" si="18"/>
        <v>18.343722172751558</v>
      </c>
      <c r="E36" s="557">
        <v>1345</v>
      </c>
      <c r="F36" s="2422">
        <f t="shared" si="19"/>
        <v>9.2129597917665595</v>
      </c>
      <c r="G36" s="872">
        <v>64</v>
      </c>
      <c r="H36" s="2418">
        <f t="shared" si="20"/>
        <v>0.4383861908349887</v>
      </c>
      <c r="I36" s="872">
        <v>32</v>
      </c>
      <c r="J36" s="2422">
        <f t="shared" si="21"/>
        <v>0.21919309541749435</v>
      </c>
      <c r="K36" s="31">
        <v>2547</v>
      </c>
      <c r="L36" s="32">
        <f t="shared" si="22"/>
        <v>17.446400438386192</v>
      </c>
      <c r="M36" s="31">
        <v>3049</v>
      </c>
      <c r="N36" s="2419">
        <f t="shared" si="23"/>
        <v>20.884992122748134</v>
      </c>
      <c r="O36" s="31">
        <v>1653</v>
      </c>
      <c r="P36" s="2419">
        <f t="shared" si="24"/>
        <v>11.322693335159942</v>
      </c>
      <c r="Q36" s="31">
        <v>3219</v>
      </c>
      <c r="R36" s="2418">
        <f t="shared" si="25"/>
        <v>22.049455442153572</v>
      </c>
      <c r="S36" s="85">
        <v>12</v>
      </c>
      <c r="T36" s="2432">
        <f t="shared" si="26"/>
        <v>8.2197410781560384E-2</v>
      </c>
      <c r="W36" s="20"/>
      <c r="Z36" s="20"/>
      <c r="AC36" s="216"/>
      <c r="AD36" s="216"/>
    </row>
    <row r="37" spans="1:30" ht="13.5" customHeight="1">
      <c r="A37" s="51" t="s">
        <v>817</v>
      </c>
      <c r="B37" s="1269">
        <v>14575</v>
      </c>
      <c r="C37" s="31">
        <v>2644</v>
      </c>
      <c r="D37" s="83">
        <f t="shared" si="18"/>
        <v>18.140651801029158</v>
      </c>
      <c r="E37" s="557">
        <v>1345</v>
      </c>
      <c r="F37" s="2422">
        <f t="shared" si="19"/>
        <v>9.2281303602058316</v>
      </c>
      <c r="G37" s="872">
        <v>65</v>
      </c>
      <c r="H37" s="2418">
        <f t="shared" si="20"/>
        <v>0.44596912521440824</v>
      </c>
      <c r="I37" s="872">
        <v>32</v>
      </c>
      <c r="J37" s="2422">
        <f t="shared" si="21"/>
        <v>0.21955403087478559</v>
      </c>
      <c r="K37" s="31">
        <v>2544</v>
      </c>
      <c r="L37" s="32">
        <f t="shared" si="22"/>
        <v>17.454545454545457</v>
      </c>
      <c r="M37" s="31">
        <v>3060</v>
      </c>
      <c r="N37" s="2419">
        <f t="shared" si="23"/>
        <v>20.994854202401374</v>
      </c>
      <c r="O37" s="31">
        <v>1656</v>
      </c>
      <c r="P37" s="2419">
        <f t="shared" si="24"/>
        <v>11.361921097770153</v>
      </c>
      <c r="Q37" s="31">
        <v>3222</v>
      </c>
      <c r="R37" s="2418">
        <f t="shared" si="25"/>
        <v>22.106346483704975</v>
      </c>
      <c r="S37" s="85">
        <v>7</v>
      </c>
      <c r="T37" s="2432">
        <f t="shared" si="26"/>
        <v>4.8027444253859346E-2</v>
      </c>
      <c r="V37" s="217"/>
      <c r="W37" s="216"/>
      <c r="Y37" s="217"/>
      <c r="Z37" s="216"/>
      <c r="AC37" s="216"/>
      <c r="AD37" s="216"/>
    </row>
    <row r="38" spans="1:30" ht="13.5" customHeight="1">
      <c r="A38" s="51" t="s">
        <v>797</v>
      </c>
      <c r="B38" s="1269">
        <v>14578</v>
      </c>
      <c r="C38" s="31">
        <v>2621</v>
      </c>
      <c r="D38" s="83">
        <f t="shared" si="18"/>
        <v>17.979146659349706</v>
      </c>
      <c r="E38" s="557">
        <v>1346</v>
      </c>
      <c r="F38" s="2422">
        <f t="shared" si="19"/>
        <v>9.2330909589792842</v>
      </c>
      <c r="G38" s="872">
        <v>67</v>
      </c>
      <c r="H38" s="2418">
        <f t="shared" si="20"/>
        <v>0.45959665249005355</v>
      </c>
      <c r="I38" s="872">
        <v>33</v>
      </c>
      <c r="J38" s="2422">
        <f t="shared" si="21"/>
        <v>0.22636850048017559</v>
      </c>
      <c r="K38" s="31">
        <v>2533</v>
      </c>
      <c r="L38" s="32">
        <f t="shared" si="22"/>
        <v>17.375497324735903</v>
      </c>
      <c r="M38" s="31">
        <v>3072</v>
      </c>
      <c r="N38" s="2419">
        <f t="shared" si="23"/>
        <v>21.072849499245439</v>
      </c>
      <c r="O38" s="31">
        <v>1658</v>
      </c>
      <c r="P38" s="2419">
        <f t="shared" si="24"/>
        <v>11.373302236246399</v>
      </c>
      <c r="Q38" s="31">
        <v>3239</v>
      </c>
      <c r="R38" s="2418">
        <f t="shared" si="25"/>
        <v>22.218411304705722</v>
      </c>
      <c r="S38" s="85">
        <v>9</v>
      </c>
      <c r="T38" s="2432">
        <f t="shared" si="26"/>
        <v>6.173686376732062E-2</v>
      </c>
      <c r="V38" s="216"/>
      <c r="Y38" s="216"/>
      <c r="AC38" s="216"/>
      <c r="AD38" s="216"/>
    </row>
    <row r="39" spans="1:30" ht="13.5" customHeight="1">
      <c r="A39" s="52" t="s">
        <v>818</v>
      </c>
      <c r="B39" s="1267">
        <v>14493</v>
      </c>
      <c r="C39" s="41">
        <v>2611</v>
      </c>
      <c r="D39" s="86">
        <f t="shared" si="18"/>
        <v>18.015593734906506</v>
      </c>
      <c r="E39" s="2484">
        <v>1329</v>
      </c>
      <c r="F39" s="2405">
        <f t="shared" si="19"/>
        <v>9.1699441109501141</v>
      </c>
      <c r="G39" s="1306">
        <v>68</v>
      </c>
      <c r="H39" s="2408">
        <f t="shared" si="20"/>
        <v>0.46919202373559654</v>
      </c>
      <c r="I39" s="1306">
        <v>30</v>
      </c>
      <c r="J39" s="2405">
        <f t="shared" si="21"/>
        <v>0.20699648105982196</v>
      </c>
      <c r="K39" s="41">
        <v>2502</v>
      </c>
      <c r="L39" s="42">
        <f t="shared" si="22"/>
        <v>17.263506520389154</v>
      </c>
      <c r="M39" s="41">
        <v>3058</v>
      </c>
      <c r="N39" s="2421">
        <f t="shared" si="23"/>
        <v>21.099841302697854</v>
      </c>
      <c r="O39" s="41">
        <v>1648</v>
      </c>
      <c r="P39" s="2421">
        <f t="shared" si="24"/>
        <v>11.371006692886221</v>
      </c>
      <c r="Q39" s="41">
        <v>3242</v>
      </c>
      <c r="R39" s="2408">
        <f t="shared" si="25"/>
        <v>22.369419719864762</v>
      </c>
      <c r="S39" s="87">
        <v>5</v>
      </c>
      <c r="T39" s="2431">
        <f t="shared" si="26"/>
        <v>3.4499413509970329E-2</v>
      </c>
      <c r="V39" s="216"/>
      <c r="W39" s="216"/>
      <c r="Y39" s="216"/>
      <c r="Z39" s="216"/>
      <c r="AC39" s="216"/>
      <c r="AD39" s="216"/>
    </row>
    <row r="40" spans="1:30" ht="13.5" customHeight="1">
      <c r="A40" s="51" t="s">
        <v>866</v>
      </c>
      <c r="B40" s="1269">
        <v>14337</v>
      </c>
      <c r="C40" s="31">
        <v>2545</v>
      </c>
      <c r="D40" s="83">
        <f t="shared" si="18"/>
        <v>17.751272930180651</v>
      </c>
      <c r="E40" s="557">
        <v>1312</v>
      </c>
      <c r="F40" s="2422">
        <f t="shared" si="19"/>
        <v>9.1511473809025592</v>
      </c>
      <c r="G40" s="872">
        <v>67</v>
      </c>
      <c r="H40" s="2418">
        <f t="shared" ref="H40:H51" si="27">SUM(G40/B40)*100</f>
        <v>0.4673223128967009</v>
      </c>
      <c r="I40" s="872">
        <v>29</v>
      </c>
      <c r="J40" s="2422">
        <f t="shared" si="21"/>
        <v>0.20227383692543766</v>
      </c>
      <c r="K40" s="31">
        <v>2461</v>
      </c>
      <c r="L40" s="32">
        <f t="shared" si="22"/>
        <v>17.165376299086279</v>
      </c>
      <c r="M40" s="31">
        <v>3027</v>
      </c>
      <c r="N40" s="2419">
        <f t="shared" si="23"/>
        <v>21.113203599079306</v>
      </c>
      <c r="O40" s="31">
        <v>1645</v>
      </c>
      <c r="P40" s="2419">
        <f t="shared" si="24"/>
        <v>11.473809025598102</v>
      </c>
      <c r="Q40" s="31">
        <v>3246</v>
      </c>
      <c r="R40" s="2418">
        <f t="shared" si="25"/>
        <v>22.640719815861061</v>
      </c>
      <c r="S40" s="85">
        <v>5</v>
      </c>
      <c r="T40" s="2432">
        <f t="shared" si="26"/>
        <v>3.4874799469903052E-2</v>
      </c>
      <c r="V40" s="216"/>
      <c r="Y40" s="216"/>
      <c r="AC40" s="216"/>
      <c r="AD40" s="216"/>
    </row>
    <row r="41" spans="1:30" ht="13.5" customHeight="1">
      <c r="A41" s="51" t="s">
        <v>873</v>
      </c>
      <c r="B41" s="1269">
        <v>14355</v>
      </c>
      <c r="C41" s="31">
        <v>2553</v>
      </c>
      <c r="D41" s="83">
        <f t="shared" si="18"/>
        <v>17.784743991640543</v>
      </c>
      <c r="E41" s="557">
        <v>1310</v>
      </c>
      <c r="F41" s="2422">
        <f t="shared" si="19"/>
        <v>9.125740160222918</v>
      </c>
      <c r="G41" s="872">
        <v>68</v>
      </c>
      <c r="H41" s="2418">
        <f t="shared" si="27"/>
        <v>0.47370254266805994</v>
      </c>
      <c r="I41" s="872">
        <v>29</v>
      </c>
      <c r="J41" s="2422">
        <f t="shared" si="21"/>
        <v>0.20202020202020202</v>
      </c>
      <c r="K41" s="31">
        <v>2452</v>
      </c>
      <c r="L41" s="32">
        <f t="shared" si="22"/>
        <v>17.081156391501221</v>
      </c>
      <c r="M41" s="31">
        <v>3030</v>
      </c>
      <c r="N41" s="2419">
        <f t="shared" si="23"/>
        <v>21.10762800417973</v>
      </c>
      <c r="O41" s="31">
        <v>1665</v>
      </c>
      <c r="P41" s="2419">
        <f t="shared" si="24"/>
        <v>11.598746081504702</v>
      </c>
      <c r="Q41" s="31">
        <v>3244</v>
      </c>
      <c r="R41" s="2418">
        <f t="shared" si="25"/>
        <v>22.598397770811566</v>
      </c>
      <c r="S41" s="85">
        <v>4</v>
      </c>
      <c r="T41" s="2432">
        <f t="shared" si="26"/>
        <v>2.7864855451062352E-2</v>
      </c>
      <c r="V41" s="216"/>
      <c r="W41" s="216"/>
      <c r="Y41" s="216"/>
      <c r="Z41" s="216"/>
      <c r="AC41" s="216"/>
      <c r="AD41" s="216"/>
    </row>
    <row r="42" spans="1:30" ht="13.5" customHeight="1">
      <c r="A42" s="51" t="s">
        <v>860</v>
      </c>
      <c r="B42" s="1265">
        <v>14316</v>
      </c>
      <c r="C42" s="31">
        <v>2539</v>
      </c>
      <c r="D42" s="83">
        <f t="shared" si="18"/>
        <v>17.73540094998603</v>
      </c>
      <c r="E42" s="124">
        <v>1302</v>
      </c>
      <c r="F42" s="32">
        <f t="shared" si="19"/>
        <v>9.0947191953059523</v>
      </c>
      <c r="G42" s="872">
        <v>68</v>
      </c>
      <c r="H42" s="32">
        <f t="shared" si="27"/>
        <v>0.47499301480860578</v>
      </c>
      <c r="I42" s="872">
        <v>29</v>
      </c>
      <c r="J42" s="32">
        <f t="shared" si="21"/>
        <v>0.20257055043308184</v>
      </c>
      <c r="K42" s="31">
        <v>2437</v>
      </c>
      <c r="L42" s="32">
        <f t="shared" si="22"/>
        <v>17.022911427773121</v>
      </c>
      <c r="M42" s="31">
        <v>3030</v>
      </c>
      <c r="N42" s="32">
        <f t="shared" si="23"/>
        <v>21.165129924559935</v>
      </c>
      <c r="O42" s="31">
        <v>1669</v>
      </c>
      <c r="P42" s="2419">
        <f t="shared" si="24"/>
        <v>11.658284436993574</v>
      </c>
      <c r="Q42" s="31">
        <v>3239</v>
      </c>
      <c r="R42" s="2418">
        <f t="shared" si="25"/>
        <v>22.625034925956971</v>
      </c>
      <c r="S42" s="85">
        <v>3</v>
      </c>
      <c r="T42" s="2432">
        <f t="shared" si="26"/>
        <v>2.0955574182732608E-2</v>
      </c>
      <c r="V42" s="216"/>
      <c r="W42" s="216"/>
      <c r="Y42" s="216"/>
      <c r="Z42" s="216"/>
      <c r="AC42" s="216"/>
      <c r="AD42" s="216"/>
    </row>
    <row r="43" spans="1:30" ht="13.5" customHeight="1">
      <c r="A43" s="52" t="s">
        <v>874</v>
      </c>
      <c r="B43" s="1267">
        <v>14193</v>
      </c>
      <c r="C43" s="41">
        <v>2515</v>
      </c>
      <c r="D43" s="86">
        <f>SUM(C43/B43)*100</f>
        <v>17.720002818290705</v>
      </c>
      <c r="E43" s="2484">
        <v>1290</v>
      </c>
      <c r="F43" s="2562">
        <f t="shared" si="19"/>
        <v>9.0889875290636226</v>
      </c>
      <c r="G43" s="1306">
        <v>66</v>
      </c>
      <c r="H43" s="2553">
        <f t="shared" si="27"/>
        <v>0.46501796660325512</v>
      </c>
      <c r="I43" s="1306">
        <v>31</v>
      </c>
      <c r="J43" s="2562">
        <f t="shared" si="21"/>
        <v>0.21841752976819559</v>
      </c>
      <c r="K43" s="41">
        <v>2409</v>
      </c>
      <c r="L43" s="42">
        <f t="shared" si="22"/>
        <v>16.973155781018811</v>
      </c>
      <c r="M43" s="41">
        <v>3007</v>
      </c>
      <c r="N43" s="2552">
        <f t="shared" si="23"/>
        <v>21.186500387514972</v>
      </c>
      <c r="O43" s="41">
        <v>1646</v>
      </c>
      <c r="P43" s="2552">
        <f t="shared" si="24"/>
        <v>11.597266258014514</v>
      </c>
      <c r="Q43" s="41">
        <v>3220</v>
      </c>
      <c r="R43" s="2553">
        <f t="shared" si="25"/>
        <v>22.687240188825477</v>
      </c>
      <c r="S43" s="87">
        <v>9</v>
      </c>
      <c r="T43" s="2559">
        <f t="shared" si="26"/>
        <v>6.3411540900443875E-2</v>
      </c>
      <c r="V43" s="216"/>
      <c r="Y43" s="216"/>
      <c r="AC43" s="216"/>
      <c r="AD43" s="216"/>
    </row>
    <row r="44" spans="1:30" ht="13.5" customHeight="1">
      <c r="A44" s="51" t="s">
        <v>912</v>
      </c>
      <c r="B44" s="1269">
        <v>14066</v>
      </c>
      <c r="C44" s="31">
        <v>2446</v>
      </c>
      <c r="D44" s="83">
        <f t="shared" ref="D44:D52" si="28">SUM(C44/B44)*100</f>
        <v>17.389449736954358</v>
      </c>
      <c r="E44" s="557">
        <v>1278</v>
      </c>
      <c r="F44" s="2684">
        <f t="shared" ref="F44:F52" si="29">SUM(E44/B44)*100</f>
        <v>9.085738660600029</v>
      </c>
      <c r="G44" s="872">
        <v>67</v>
      </c>
      <c r="H44" s="2683">
        <f t="shared" si="27"/>
        <v>0.4763258922223802</v>
      </c>
      <c r="I44" s="872">
        <v>26</v>
      </c>
      <c r="J44" s="2684">
        <f t="shared" ref="J44:J52" si="30">SUM(I44/B44)*100</f>
        <v>0.18484288354898337</v>
      </c>
      <c r="K44" s="31">
        <v>2374</v>
      </c>
      <c r="L44" s="32">
        <f t="shared" ref="L44:L52" si="31">SUM(K44/B44)*100</f>
        <v>16.877577136357175</v>
      </c>
      <c r="M44" s="31">
        <v>2988</v>
      </c>
      <c r="N44" s="2682">
        <f t="shared" ref="N44:N52" si="32">SUM(M44/B44)*100</f>
        <v>21.242712924783167</v>
      </c>
      <c r="O44" s="31">
        <v>1653</v>
      </c>
      <c r="P44" s="2682">
        <f t="shared" ref="P44:P52" si="33">SUM(O44/B44)*100</f>
        <v>11.751741788710365</v>
      </c>
      <c r="Q44" s="31">
        <v>3229</v>
      </c>
      <c r="R44" s="2683">
        <f t="shared" ref="R44:R52" si="34">SUM(Q44/B44)*100</f>
        <v>22.956064268448742</v>
      </c>
      <c r="S44" s="85">
        <v>5</v>
      </c>
      <c r="T44" s="2690">
        <f t="shared" ref="T44:T52" si="35">SUM(S44/B44)*100</f>
        <v>3.5546708374804496E-2</v>
      </c>
      <c r="V44" s="216"/>
      <c r="Y44" s="216"/>
      <c r="AC44" s="216"/>
      <c r="AD44" s="216"/>
    </row>
    <row r="45" spans="1:30" ht="15" customHeight="1">
      <c r="A45" s="51" t="s">
        <v>916</v>
      </c>
      <c r="B45" s="1269">
        <v>14107</v>
      </c>
      <c r="C45" s="31">
        <v>2450</v>
      </c>
      <c r="D45" s="83">
        <f t="shared" si="28"/>
        <v>17.367264478627632</v>
      </c>
      <c r="E45" s="557">
        <v>1272</v>
      </c>
      <c r="F45" s="2919">
        <f t="shared" si="29"/>
        <v>9.016800170128306</v>
      </c>
      <c r="G45" s="872">
        <v>68</v>
      </c>
      <c r="H45" s="2917">
        <f t="shared" si="27"/>
        <v>0.48203019777415468</v>
      </c>
      <c r="I45" s="872">
        <v>26</v>
      </c>
      <c r="J45" s="2919">
        <f t="shared" si="30"/>
        <v>0.18430566385482383</v>
      </c>
      <c r="K45" s="31">
        <v>2375</v>
      </c>
      <c r="L45" s="2931">
        <f t="shared" si="31"/>
        <v>16.835613525200255</v>
      </c>
      <c r="M45" s="31">
        <v>3013</v>
      </c>
      <c r="N45" s="2918">
        <f t="shared" si="32"/>
        <v>21.358190969022473</v>
      </c>
      <c r="O45" s="31">
        <v>1665</v>
      </c>
      <c r="P45" s="2918">
        <f t="shared" si="33"/>
        <v>11.802651166087758</v>
      </c>
      <c r="Q45" s="2927">
        <v>3234</v>
      </c>
      <c r="R45" s="2931">
        <f t="shared" si="34"/>
        <v>22.924789111788474</v>
      </c>
      <c r="S45" s="85">
        <v>4</v>
      </c>
      <c r="T45" s="105">
        <f t="shared" si="35"/>
        <v>2.8354717516126747E-2</v>
      </c>
      <c r="U45" s="20"/>
      <c r="V45" s="216"/>
      <c r="W45" s="216"/>
      <c r="Y45" s="216"/>
      <c r="Z45" s="216"/>
      <c r="AC45" s="216"/>
      <c r="AD45" s="216"/>
    </row>
    <row r="46" spans="1:30" ht="15" customHeight="1">
      <c r="A46" s="51" t="s">
        <v>934</v>
      </c>
      <c r="B46" s="1269">
        <v>14115</v>
      </c>
      <c r="C46" s="31">
        <v>2447</v>
      </c>
      <c r="D46" s="83">
        <f t="shared" si="28"/>
        <v>17.336167198016295</v>
      </c>
      <c r="E46" s="557">
        <v>1273</v>
      </c>
      <c r="F46" s="2919">
        <f t="shared" si="29"/>
        <v>9.0187743535246199</v>
      </c>
      <c r="G46" s="872">
        <v>68</v>
      </c>
      <c r="H46" s="2917">
        <f t="shared" si="27"/>
        <v>0.48175699610343603</v>
      </c>
      <c r="I46" s="872">
        <v>26</v>
      </c>
      <c r="J46" s="2919">
        <f t="shared" si="30"/>
        <v>0.18420120439249027</v>
      </c>
      <c r="K46" s="31">
        <v>2375</v>
      </c>
      <c r="L46" s="2931">
        <f t="shared" si="31"/>
        <v>16.826071555083246</v>
      </c>
      <c r="M46" s="31">
        <v>3018</v>
      </c>
      <c r="N46" s="2918">
        <f t="shared" si="32"/>
        <v>21.381509032943676</v>
      </c>
      <c r="O46" s="31">
        <v>1664</v>
      </c>
      <c r="P46" s="2918">
        <f t="shared" si="33"/>
        <v>11.788877081119377</v>
      </c>
      <c r="Q46" s="2927">
        <v>3241</v>
      </c>
      <c r="R46" s="2931">
        <f t="shared" si="34"/>
        <v>22.96138859369465</v>
      </c>
      <c r="S46" s="85">
        <v>3</v>
      </c>
      <c r="T46" s="105">
        <f t="shared" si="35"/>
        <v>2.1253985122210415E-2</v>
      </c>
      <c r="V46" s="216"/>
      <c r="W46" s="216"/>
      <c r="Y46" s="216"/>
      <c r="Z46" s="216"/>
      <c r="AC46" s="216"/>
      <c r="AD46" s="216"/>
    </row>
    <row r="47" spans="1:30" ht="15" customHeight="1">
      <c r="A47" s="51" t="s">
        <v>935</v>
      </c>
      <c r="B47" s="2950">
        <v>14077</v>
      </c>
      <c r="C47" s="2951">
        <v>2445</v>
      </c>
      <c r="D47" s="2952">
        <f t="shared" si="28"/>
        <v>17.368757547772962</v>
      </c>
      <c r="E47" s="2484">
        <v>1259</v>
      </c>
      <c r="F47" s="2936">
        <f t="shared" si="29"/>
        <v>8.9436669744974058</v>
      </c>
      <c r="G47" s="2953">
        <v>68</v>
      </c>
      <c r="H47" s="2921">
        <f t="shared" si="27"/>
        <v>0.48305746963131346</v>
      </c>
      <c r="I47" s="2953">
        <v>25</v>
      </c>
      <c r="J47" s="2936">
        <f t="shared" si="30"/>
        <v>0.17759465795268878</v>
      </c>
      <c r="K47" s="2951">
        <v>2353</v>
      </c>
      <c r="L47" s="2546">
        <f t="shared" si="31"/>
        <v>16.715209206507069</v>
      </c>
      <c r="M47" s="2951">
        <v>3021</v>
      </c>
      <c r="N47" s="2934">
        <f t="shared" si="32"/>
        <v>21.460538467002912</v>
      </c>
      <c r="O47" s="2951">
        <v>1653</v>
      </c>
      <c r="P47" s="2934">
        <f t="shared" si="33"/>
        <v>11.742558783831782</v>
      </c>
      <c r="Q47" s="2531">
        <v>3252</v>
      </c>
      <c r="R47" s="2546">
        <f t="shared" si="34"/>
        <v>23.101513106485758</v>
      </c>
      <c r="S47" s="2954">
        <v>1</v>
      </c>
      <c r="T47" s="48">
        <f t="shared" si="35"/>
        <v>7.1037863181075515E-3</v>
      </c>
      <c r="V47" s="216"/>
      <c r="W47" s="216"/>
      <c r="Y47" s="216"/>
      <c r="Z47" s="216"/>
      <c r="AC47" s="216"/>
      <c r="AD47" s="216"/>
    </row>
    <row r="48" spans="1:30" ht="15" customHeight="1">
      <c r="A48" s="3332" t="s">
        <v>936</v>
      </c>
      <c r="B48" s="3333">
        <v>14049</v>
      </c>
      <c r="C48" s="3334">
        <v>2426</v>
      </c>
      <c r="D48" s="3335">
        <f>SUM(C48/B48)*100</f>
        <v>17.268132963200227</v>
      </c>
      <c r="E48" s="3336">
        <v>1246</v>
      </c>
      <c r="F48" s="3337">
        <f t="shared" si="29"/>
        <v>8.8689586447433975</v>
      </c>
      <c r="G48" s="3338">
        <v>68</v>
      </c>
      <c r="H48" s="3337">
        <f t="shared" si="27"/>
        <v>0.48402021496191905</v>
      </c>
      <c r="I48" s="3338">
        <v>26</v>
      </c>
      <c r="J48" s="3337">
        <f t="shared" si="30"/>
        <v>0.18506655277955728</v>
      </c>
      <c r="K48" s="3334">
        <v>2311</v>
      </c>
      <c r="L48" s="3337">
        <f t="shared" si="31"/>
        <v>16.449569364367569</v>
      </c>
      <c r="M48" s="3334">
        <v>2996</v>
      </c>
      <c r="N48" s="3337">
        <f t="shared" si="32"/>
        <v>21.325361235675135</v>
      </c>
      <c r="O48" s="3334">
        <v>1684</v>
      </c>
      <c r="P48" s="3337">
        <f t="shared" si="33"/>
        <v>11.98661826464517</v>
      </c>
      <c r="Q48" s="3334">
        <v>3290</v>
      </c>
      <c r="R48" s="3337">
        <f t="shared" si="34"/>
        <v>23.418036870951671</v>
      </c>
      <c r="S48" s="3339">
        <v>2</v>
      </c>
      <c r="T48" s="3340">
        <f t="shared" si="35"/>
        <v>1.4235888675350559E-2</v>
      </c>
      <c r="U48" s="2497"/>
      <c r="V48" s="217"/>
      <c r="W48" s="216"/>
      <c r="Y48" s="216"/>
      <c r="Z48" s="216"/>
      <c r="AC48" s="216"/>
      <c r="AD48" s="216"/>
    </row>
    <row r="49" spans="1:30" ht="15" customHeight="1">
      <c r="A49" s="2353" t="s">
        <v>962</v>
      </c>
      <c r="B49" s="1265">
        <v>14102</v>
      </c>
      <c r="C49" s="31">
        <v>2447</v>
      </c>
      <c r="D49" s="83">
        <f t="shared" ref="D49" si="36">SUM(C49/B49)*100</f>
        <v>17.352148631399803</v>
      </c>
      <c r="E49" s="124">
        <v>1240</v>
      </c>
      <c r="F49" s="3308">
        <f t="shared" ref="F49" si="37">SUM(E49/B49)*100</f>
        <v>8.7930789958871092</v>
      </c>
      <c r="G49" s="872">
        <v>69</v>
      </c>
      <c r="H49" s="3308">
        <f t="shared" ref="H49" si="38">SUM(G49/B49)*100</f>
        <v>0.48929229896468585</v>
      </c>
      <c r="I49" s="872">
        <v>26</v>
      </c>
      <c r="J49" s="3308">
        <f t="shared" ref="J49" si="39">SUM(I49/B49)*100</f>
        <v>0.18437101120408453</v>
      </c>
      <c r="K49" s="31">
        <v>2301</v>
      </c>
      <c r="L49" s="3308">
        <f t="shared" ref="L49" si="40">SUM(K49/B49)*100</f>
        <v>16.31683449156148</v>
      </c>
      <c r="M49" s="31">
        <v>3003</v>
      </c>
      <c r="N49" s="3308">
        <f t="shared" ref="N49" si="41">SUM(M49/B49)*100</f>
        <v>21.294851794071761</v>
      </c>
      <c r="O49" s="31">
        <v>1696</v>
      </c>
      <c r="P49" s="3308">
        <f t="shared" ref="P49" si="42">SUM(O49/B49)*100</f>
        <v>12.026662884697206</v>
      </c>
      <c r="Q49" s="31">
        <v>3314</v>
      </c>
      <c r="R49" s="3308">
        <f t="shared" ref="R49" si="43">SUM(Q49/B49)*100</f>
        <v>23.50021273578216</v>
      </c>
      <c r="S49" s="85">
        <v>6</v>
      </c>
      <c r="T49" s="3305">
        <f t="shared" ref="T49" si="44">SUM(S49/B49)*100</f>
        <v>4.2547156431711815E-2</v>
      </c>
      <c r="U49" s="2497"/>
      <c r="V49" s="217"/>
      <c r="W49" s="216"/>
      <c r="Y49" s="216"/>
      <c r="Z49" s="216"/>
      <c r="AC49" s="216"/>
      <c r="AD49" s="216"/>
    </row>
    <row r="50" spans="1:30" ht="15" customHeight="1">
      <c r="A50" s="2353" t="s">
        <v>981</v>
      </c>
      <c r="B50" s="1265">
        <v>14134</v>
      </c>
      <c r="C50" s="31">
        <v>2456</v>
      </c>
      <c r="D50" s="83">
        <f t="shared" si="28"/>
        <v>17.376538842507429</v>
      </c>
      <c r="E50" s="124">
        <v>1244</v>
      </c>
      <c r="F50" s="3308">
        <f t="shared" si="29"/>
        <v>8.8014716286967598</v>
      </c>
      <c r="G50" s="872">
        <v>69</v>
      </c>
      <c r="H50" s="3308">
        <f t="shared" si="27"/>
        <v>0.48818451959813214</v>
      </c>
      <c r="I50" s="872">
        <v>26</v>
      </c>
      <c r="J50" s="3308">
        <f t="shared" si="30"/>
        <v>0.18395358709494836</v>
      </c>
      <c r="K50" s="31">
        <v>2304</v>
      </c>
      <c r="L50" s="3308">
        <f t="shared" si="31"/>
        <v>16.3011178717985</v>
      </c>
      <c r="M50" s="31">
        <v>2992</v>
      </c>
      <c r="N50" s="3308">
        <f t="shared" si="32"/>
        <v>21.168812791849444</v>
      </c>
      <c r="O50" s="31">
        <v>1722</v>
      </c>
      <c r="P50" s="3308">
        <f t="shared" si="33"/>
        <v>12.183387576057733</v>
      </c>
      <c r="Q50" s="31">
        <v>3316</v>
      </c>
      <c r="R50" s="3308">
        <f t="shared" si="34"/>
        <v>23.461157492571104</v>
      </c>
      <c r="S50" s="85">
        <v>5</v>
      </c>
      <c r="T50" s="3305">
        <f t="shared" si="35"/>
        <v>3.5375689825951608E-2</v>
      </c>
      <c r="U50" s="3341"/>
      <c r="V50" s="216"/>
      <c r="W50" s="216"/>
      <c r="Y50" s="216"/>
      <c r="Z50" s="216"/>
      <c r="AC50" s="216"/>
      <c r="AD50" s="216"/>
    </row>
    <row r="51" spans="1:30" ht="15" customHeight="1">
      <c r="A51" s="3330" t="s">
        <v>1000</v>
      </c>
      <c r="B51" s="1266">
        <v>14098</v>
      </c>
      <c r="C51" s="41">
        <v>2446</v>
      </c>
      <c r="D51" s="86">
        <f t="shared" si="28"/>
        <v>17.34997872038587</v>
      </c>
      <c r="E51" s="130">
        <v>1241</v>
      </c>
      <c r="F51" s="3307">
        <f t="shared" si="29"/>
        <v>8.8026670449709172</v>
      </c>
      <c r="G51" s="1306">
        <v>68</v>
      </c>
      <c r="H51" s="3307">
        <f t="shared" si="27"/>
        <v>0.48233792027237909</v>
      </c>
      <c r="I51" s="1306">
        <v>25</v>
      </c>
      <c r="J51" s="3307">
        <f t="shared" si="30"/>
        <v>0.1773301177471982</v>
      </c>
      <c r="K51" s="41">
        <v>2279</v>
      </c>
      <c r="L51" s="3307">
        <f t="shared" si="31"/>
        <v>16.165413533834585</v>
      </c>
      <c r="M51" s="41">
        <v>2978</v>
      </c>
      <c r="N51" s="3307">
        <f t="shared" si="32"/>
        <v>21.123563626046248</v>
      </c>
      <c r="O51" s="41">
        <v>1748</v>
      </c>
      <c r="P51" s="3307">
        <f t="shared" si="33"/>
        <v>12.398921832884097</v>
      </c>
      <c r="Q51" s="3429">
        <v>3309</v>
      </c>
      <c r="R51" s="3428">
        <f t="shared" si="34"/>
        <v>23.471414385019152</v>
      </c>
      <c r="S51" s="87">
        <v>4</v>
      </c>
      <c r="T51" s="3306">
        <f t="shared" si="35"/>
        <v>2.8372818839551707E-2</v>
      </c>
      <c r="U51" s="3341"/>
      <c r="V51" s="217"/>
      <c r="W51" s="216"/>
      <c r="Y51" s="216"/>
      <c r="Z51" s="216"/>
      <c r="AC51" s="216"/>
      <c r="AD51" s="216"/>
    </row>
    <row r="52" spans="1:30" ht="15" customHeight="1">
      <c r="A52" s="3332" t="s">
        <v>1009</v>
      </c>
      <c r="B52" s="3333">
        <v>14050</v>
      </c>
      <c r="C52" s="3334">
        <v>2398</v>
      </c>
      <c r="D52" s="3335">
        <f t="shared" si="28"/>
        <v>17.067615658362989</v>
      </c>
      <c r="E52" s="3336">
        <v>1229</v>
      </c>
      <c r="F52" s="4005">
        <f t="shared" si="29"/>
        <v>8.747330960854093</v>
      </c>
      <c r="G52" s="3338">
        <v>70</v>
      </c>
      <c r="H52" s="4005">
        <f t="shared" ref="H52" si="45">SUM(G52/B52)*100</f>
        <v>0.49822064056939502</v>
      </c>
      <c r="I52" s="3338">
        <v>25</v>
      </c>
      <c r="J52" s="4005">
        <f t="shared" si="30"/>
        <v>0.1779359430604982</v>
      </c>
      <c r="K52" s="3334">
        <v>2270</v>
      </c>
      <c r="L52" s="4005">
        <f t="shared" si="31"/>
        <v>16.156583629893241</v>
      </c>
      <c r="M52" s="3334">
        <v>2971</v>
      </c>
      <c r="N52" s="4005">
        <f t="shared" si="32"/>
        <v>21.14590747330961</v>
      </c>
      <c r="O52" s="3334">
        <v>1765</v>
      </c>
      <c r="P52" s="4005">
        <f t="shared" si="33"/>
        <v>12.562277580071173</v>
      </c>
      <c r="Q52" s="3334">
        <v>3316</v>
      </c>
      <c r="R52" s="4005">
        <f t="shared" si="34"/>
        <v>23.601423487544483</v>
      </c>
      <c r="S52" s="3339">
        <v>6</v>
      </c>
      <c r="T52" s="3340">
        <f t="shared" si="35"/>
        <v>4.2704626334519574E-2</v>
      </c>
      <c r="U52" s="2497"/>
      <c r="V52" s="217"/>
      <c r="W52" s="216"/>
      <c r="Y52" s="216"/>
      <c r="Z52" s="216"/>
      <c r="AC52" s="216"/>
      <c r="AD52" s="216"/>
    </row>
    <row r="53" spans="1:30" s="1832" customFormat="1" ht="15" customHeight="1">
      <c r="A53" s="3330" t="s">
        <v>1026</v>
      </c>
      <c r="B53" s="1266">
        <v>14074</v>
      </c>
      <c r="C53" s="41">
        <v>2407</v>
      </c>
      <c r="D53" s="86">
        <f t="shared" ref="D53" si="46">SUM(C53/B53)*100</f>
        <v>17.102458433991757</v>
      </c>
      <c r="E53" s="130">
        <v>1223</v>
      </c>
      <c r="F53" s="4289">
        <f t="shared" ref="F53" si="47">SUM(E53/B53)*100</f>
        <v>8.689782577803042</v>
      </c>
      <c r="G53" s="1306">
        <v>71</v>
      </c>
      <c r="H53" s="4289">
        <f t="shared" ref="H53" si="48">SUM(G53/B53)*100</f>
        <v>0.50447633934915448</v>
      </c>
      <c r="I53" s="1306">
        <v>23</v>
      </c>
      <c r="J53" s="4289">
        <f t="shared" ref="J53" si="49">SUM(I53/B53)*100</f>
        <v>0.1634219127469092</v>
      </c>
      <c r="K53" s="41">
        <v>2257</v>
      </c>
      <c r="L53" s="4289">
        <f t="shared" ref="L53" si="50">SUM(K53/B53)*100</f>
        <v>16.036663350859744</v>
      </c>
      <c r="M53" s="41">
        <v>2983</v>
      </c>
      <c r="N53" s="4289">
        <f t="shared" ref="N53" si="51">SUM(M53/B53)*100</f>
        <v>21.195111553218702</v>
      </c>
      <c r="O53" s="41">
        <v>1775</v>
      </c>
      <c r="P53" s="4289">
        <f t="shared" ref="P53" si="52">SUM(O53/B53)*100</f>
        <v>12.611908483728861</v>
      </c>
      <c r="Q53" s="3429">
        <v>3330</v>
      </c>
      <c r="R53" s="3428">
        <f t="shared" ref="R53" si="53">SUM(Q53/B53)*100</f>
        <v>23.660650845530764</v>
      </c>
      <c r="S53" s="87">
        <v>5</v>
      </c>
      <c r="T53" s="4288">
        <f t="shared" ref="T53" si="54">SUM(S53/B53)*100</f>
        <v>3.5526502771067212E-2</v>
      </c>
      <c r="U53" s="5162"/>
      <c r="V53" s="3934">
        <f>B53-C53-E53-G53-I53-K53-M53-O53-S53</f>
        <v>3330</v>
      </c>
      <c r="W53" s="3935">
        <f>T53+R53+P53+N53+L53+J53+H53+F53+D53</f>
        <v>100</v>
      </c>
      <c r="Y53" s="1831"/>
      <c r="Z53" s="1831"/>
      <c r="AC53" s="1831"/>
      <c r="AD53" s="1831"/>
    </row>
    <row r="54" spans="1:30" ht="12" customHeight="1">
      <c r="A54" s="56" t="s">
        <v>983</v>
      </c>
      <c r="E54" s="56"/>
      <c r="F54" s="56"/>
      <c r="G54" s="56"/>
      <c r="H54" s="56"/>
      <c r="I54" s="56"/>
      <c r="J54" s="56"/>
      <c r="K54" s="56"/>
      <c r="L54" s="56"/>
      <c r="M54" s="56"/>
      <c r="N54" s="56"/>
      <c r="O54" s="56"/>
      <c r="P54" s="56"/>
      <c r="Q54" s="56"/>
      <c r="R54" s="56"/>
      <c r="U54" s="20"/>
      <c r="V54" s="216"/>
      <c r="Y54" s="216"/>
    </row>
    <row r="55" spans="1:30" ht="12" customHeight="1">
      <c r="A55" s="4367" t="s">
        <v>64</v>
      </c>
      <c r="B55" s="4367"/>
      <c r="C55" s="4367"/>
      <c r="D55" s="4367"/>
      <c r="E55" s="4367"/>
      <c r="F55" s="4367"/>
      <c r="G55" s="4367"/>
      <c r="H55" s="4367"/>
      <c r="I55" s="4367"/>
      <c r="J55" s="4367"/>
      <c r="K55" s="4367"/>
      <c r="L55" s="4367"/>
      <c r="M55" s="4367"/>
      <c r="N55" s="4367"/>
      <c r="O55" s="4367"/>
      <c r="P55" s="4367"/>
      <c r="Q55" s="4367"/>
      <c r="R55" s="4367"/>
      <c r="S55" s="4367"/>
      <c r="T55" s="4367"/>
    </row>
    <row r="56" spans="1:30" ht="11.25" customHeight="1">
      <c r="A56" s="2030"/>
      <c r="B56" s="2030"/>
      <c r="C56" s="2030"/>
      <c r="D56" s="2030"/>
      <c r="E56" s="2030"/>
      <c r="F56" s="2030"/>
      <c r="G56" s="2030"/>
      <c r="H56" s="2030"/>
      <c r="I56" s="2030"/>
      <c r="J56" s="2030"/>
      <c r="K56" s="2030"/>
      <c r="L56" s="2030"/>
      <c r="M56" s="2030"/>
      <c r="N56" s="2030"/>
      <c r="O56" s="2030"/>
      <c r="P56" s="2030"/>
      <c r="Q56" s="2030"/>
      <c r="R56" s="2030"/>
      <c r="S56" s="2030"/>
      <c r="T56" s="2030"/>
    </row>
    <row r="57" spans="1:30" ht="15.75" customHeight="1">
      <c r="A57" s="146" t="s">
        <v>644</v>
      </c>
      <c r="C57" s="4397" t="s">
        <v>138</v>
      </c>
      <c r="D57" s="4414"/>
      <c r="E57" s="4414"/>
      <c r="F57" s="4414"/>
      <c r="G57" s="4414"/>
      <c r="H57" s="4414"/>
      <c r="I57" s="4414"/>
      <c r="J57" s="4414"/>
      <c r="K57" s="4414"/>
      <c r="L57" s="4414"/>
      <c r="M57" s="4414"/>
      <c r="N57" s="4414"/>
      <c r="O57" s="4414"/>
      <c r="P57" s="4414"/>
      <c r="Q57" s="4414"/>
      <c r="R57" s="4414"/>
      <c r="S57" s="4414"/>
      <c r="T57" s="4415"/>
    </row>
    <row r="58" spans="1:30" ht="13.7" customHeight="1" thickBot="1">
      <c r="B58" s="176"/>
      <c r="C58" s="4406" t="s">
        <v>147</v>
      </c>
      <c r="D58" s="4358"/>
      <c r="E58" s="4358"/>
      <c r="F58" s="4358"/>
      <c r="G58" s="4358"/>
      <c r="H58" s="4358"/>
      <c r="I58" s="4358"/>
      <c r="J58" s="4358"/>
      <c r="K58" s="4358"/>
      <c r="L58" s="4358"/>
      <c r="M58" s="4358"/>
      <c r="N58" s="4358"/>
      <c r="O58" s="4358"/>
      <c r="P58" s="4358"/>
      <c r="Q58" s="4358"/>
      <c r="R58" s="4358"/>
      <c r="S58" s="4358"/>
      <c r="T58" s="4359"/>
    </row>
    <row r="59" spans="1:30" ht="14.25" customHeight="1">
      <c r="A59" s="66" t="s">
        <v>99</v>
      </c>
      <c r="B59" s="67"/>
      <c r="C59" s="68"/>
      <c r="D59" s="68"/>
      <c r="E59" s="69" t="s">
        <v>139</v>
      </c>
      <c r="F59" s="70"/>
      <c r="G59" s="70"/>
      <c r="H59" s="70"/>
      <c r="I59" s="70"/>
      <c r="J59" s="70"/>
      <c r="K59" s="71"/>
      <c r="L59" s="71"/>
      <c r="M59" s="72"/>
      <c r="N59" s="72"/>
      <c r="O59" s="72"/>
      <c r="P59" s="72"/>
      <c r="Q59" s="73"/>
      <c r="R59" s="73"/>
      <c r="S59" s="74"/>
      <c r="T59" s="75"/>
    </row>
    <row r="60" spans="1:30" ht="30.2" customHeight="1">
      <c r="A60" s="76" t="s">
        <v>104</v>
      </c>
      <c r="B60" s="2474" t="s">
        <v>105</v>
      </c>
      <c r="C60" s="4404" t="s">
        <v>140</v>
      </c>
      <c r="D60" s="4405"/>
      <c r="E60" s="4377" t="s">
        <v>141</v>
      </c>
      <c r="F60" s="4400"/>
      <c r="G60" s="4377" t="s">
        <v>604</v>
      </c>
      <c r="H60" s="4400"/>
      <c r="I60" s="4377" t="s">
        <v>605</v>
      </c>
      <c r="J60" s="4400"/>
      <c r="K60" s="4377" t="s">
        <v>142</v>
      </c>
      <c r="L60" s="4400"/>
      <c r="M60" s="4377" t="s">
        <v>143</v>
      </c>
      <c r="N60" s="4400"/>
      <c r="O60" s="4377" t="s">
        <v>59</v>
      </c>
      <c r="P60" s="4400"/>
      <c r="Q60" s="4377" t="s">
        <v>144</v>
      </c>
      <c r="R60" s="4400"/>
      <c r="S60" s="4377" t="s">
        <v>145</v>
      </c>
      <c r="T60" s="4378"/>
    </row>
    <row r="61" spans="1:30" ht="12.2" customHeight="1">
      <c r="A61" s="92" t="s">
        <v>124</v>
      </c>
      <c r="B61" s="93">
        <v>0.23849426324609624</v>
      </c>
      <c r="C61" s="4351">
        <v>-2.816516270166801</v>
      </c>
      <c r="D61" s="4385"/>
      <c r="E61" s="4351">
        <v>-2.1990104452996206</v>
      </c>
      <c r="F61" s="4385"/>
      <c r="G61" s="4351">
        <v>21.05263157894737</v>
      </c>
      <c r="H61" s="4349"/>
      <c r="I61" s="4349"/>
      <c r="J61" s="4385"/>
      <c r="K61" s="4351">
        <v>3.6445536445536533</v>
      </c>
      <c r="L61" s="4385"/>
      <c r="M61" s="4351">
        <v>0.97323600973236069</v>
      </c>
      <c r="N61" s="4385"/>
      <c r="O61" s="4351">
        <v>2.1754385964912331</v>
      </c>
      <c r="P61" s="4385"/>
      <c r="Q61" s="4351">
        <v>1.9399707174231366</v>
      </c>
      <c r="R61" s="4385"/>
      <c r="S61" s="4351">
        <v>-21.969696969696969</v>
      </c>
      <c r="T61" s="4390"/>
    </row>
    <row r="62" spans="1:30" ht="12.2" customHeight="1">
      <c r="A62" s="92" t="s">
        <v>125</v>
      </c>
      <c r="B62" s="93">
        <v>0.31362007168458206</v>
      </c>
      <c r="C62" s="4327">
        <v>-2.2410494670674979</v>
      </c>
      <c r="D62" s="4376"/>
      <c r="E62" s="4327">
        <v>-1.2215435868961606</v>
      </c>
      <c r="F62" s="4376"/>
      <c r="G62" s="4327">
        <v>0</v>
      </c>
      <c r="H62" s="4325"/>
      <c r="I62" s="4325"/>
      <c r="J62" s="4376"/>
      <c r="K62" s="4327">
        <v>2.7866242038216456</v>
      </c>
      <c r="L62" s="4376"/>
      <c r="M62" s="4327">
        <v>0.18034265103696612</v>
      </c>
      <c r="N62" s="4376"/>
      <c r="O62" s="4327">
        <v>2.0949720670391088</v>
      </c>
      <c r="P62" s="4376"/>
      <c r="Q62" s="4327">
        <v>1.6967509025270715</v>
      </c>
      <c r="R62" s="4376"/>
      <c r="S62" s="4327">
        <v>0</v>
      </c>
      <c r="T62" s="4383"/>
    </row>
    <row r="63" spans="1:30" ht="12.2" customHeight="1">
      <c r="A63" s="92" t="s">
        <v>126</v>
      </c>
      <c r="B63" s="93">
        <v>0.55619485999231699</v>
      </c>
      <c r="C63" s="4327">
        <v>-1.9548458149779719</v>
      </c>
      <c r="D63" s="4376"/>
      <c r="E63" s="4327">
        <v>-0.50167224080267658</v>
      </c>
      <c r="F63" s="4376"/>
      <c r="G63" s="4327">
        <v>0</v>
      </c>
      <c r="H63" s="4325"/>
      <c r="I63" s="4325"/>
      <c r="J63" s="4376"/>
      <c r="K63" s="4327">
        <v>3.2411067193675933</v>
      </c>
      <c r="L63" s="4376"/>
      <c r="M63" s="4327">
        <v>-3.0030030030019361E-2</v>
      </c>
      <c r="N63" s="4376"/>
      <c r="O63" s="4327">
        <v>2.1468144044321349</v>
      </c>
      <c r="P63" s="4376"/>
      <c r="Q63" s="4327">
        <v>2.2980251346499188</v>
      </c>
      <c r="R63" s="4376"/>
      <c r="S63" s="4327">
        <v>-8.6538461538461604</v>
      </c>
      <c r="T63" s="4383"/>
    </row>
    <row r="64" spans="1:30" ht="12.2" customHeight="1">
      <c r="A64" s="91" t="s">
        <v>127</v>
      </c>
      <c r="B64" s="94">
        <v>0.66432449696583262</v>
      </c>
      <c r="C64" s="4338">
        <v>-1.8503175918254726</v>
      </c>
      <c r="D64" s="4382"/>
      <c r="E64" s="4338">
        <v>-0.78037904124860802</v>
      </c>
      <c r="F64" s="4382"/>
      <c r="G64" s="4338">
        <v>0</v>
      </c>
      <c r="H64" s="4341"/>
      <c r="I64" s="4341"/>
      <c r="J64" s="4382"/>
      <c r="K64" s="4338">
        <v>3.6220472440944889</v>
      </c>
      <c r="L64" s="4382"/>
      <c r="M64" s="4338">
        <v>-0.53827751196172358</v>
      </c>
      <c r="N64" s="4382"/>
      <c r="O64" s="4338">
        <v>2.2206800832754965</v>
      </c>
      <c r="P64" s="4382"/>
      <c r="Q64" s="4338">
        <v>3.008595988538687</v>
      </c>
      <c r="R64" s="4382"/>
      <c r="S64" s="4338">
        <v>-5</v>
      </c>
      <c r="T64" s="4379"/>
    </row>
    <row r="65" spans="1:20" ht="12.2" customHeight="1">
      <c r="A65" s="51" t="s">
        <v>128</v>
      </c>
      <c r="B65" s="95">
        <f t="shared" ref="B65:C80" si="55">SUM(B8/B4)*100-100</f>
        <v>0.96456819497139179</v>
      </c>
      <c r="C65" s="4351">
        <f t="shared" si="55"/>
        <v>-2.4198086662915017</v>
      </c>
      <c r="D65" s="4385"/>
      <c r="E65" s="4351">
        <f>SUM(E8/E4)*100-100</f>
        <v>-0.5621135469364873</v>
      </c>
      <c r="F65" s="4385"/>
      <c r="G65" s="4351">
        <f>(G8/G4)*100-100</f>
        <v>4.3478260869565162</v>
      </c>
      <c r="H65" s="4349"/>
      <c r="I65" s="4349"/>
      <c r="J65" s="4385"/>
      <c r="K65" s="4351">
        <f t="shared" ref="K65:K80" si="56">SUM(K8/K4)*100-100</f>
        <v>4.8597392335045413</v>
      </c>
      <c r="L65" s="4385"/>
      <c r="M65" s="4351">
        <f t="shared" ref="M65:M80" si="57">SUM(M8/M4)*100-100</f>
        <v>-0.24096385542168264</v>
      </c>
      <c r="N65" s="4385"/>
      <c r="O65" s="4351">
        <f t="shared" ref="O65:O80" si="58">SUM(O8/O4)*100-100</f>
        <v>1.3736263736263652</v>
      </c>
      <c r="P65" s="4385"/>
      <c r="Q65" s="4351">
        <f t="shared" ref="Q65:Q80" si="59">SUM(Q8/Q4)*100-100</f>
        <v>4.0215439856373507</v>
      </c>
      <c r="R65" s="4385"/>
      <c r="S65" s="4351">
        <f t="shared" ref="S65:S80" si="60">SUM(S8/S4)*100-100</f>
        <v>-1.9417475728155296</v>
      </c>
      <c r="T65" s="4390"/>
    </row>
    <row r="66" spans="1:20" ht="12.2" customHeight="1">
      <c r="A66" s="51" t="s">
        <v>129</v>
      </c>
      <c r="B66" s="96">
        <f t="shared" si="55"/>
        <v>1.0655267019715495</v>
      </c>
      <c r="C66" s="4327">
        <f t="shared" si="55"/>
        <v>-2.7397260273972535</v>
      </c>
      <c r="D66" s="4376"/>
      <c r="E66" s="4327">
        <f t="shared" ref="E66:E94" si="61">SUM(E9/E5)*100-100</f>
        <v>5.6211354693644466E-2</v>
      </c>
      <c r="F66" s="4376"/>
      <c r="G66" s="4327">
        <f t="shared" ref="G66:G78" si="62">(G9/G5)*100-100</f>
        <v>9.0909090909090793</v>
      </c>
      <c r="H66" s="4325"/>
      <c r="I66" s="4325"/>
      <c r="J66" s="4376"/>
      <c r="K66" s="4327">
        <f t="shared" si="56"/>
        <v>5.0348567002323819</v>
      </c>
      <c r="L66" s="4376"/>
      <c r="M66" s="4327">
        <f t="shared" si="57"/>
        <v>-0.18001800180017824</v>
      </c>
      <c r="N66" s="4376"/>
      <c r="O66" s="4327">
        <f t="shared" si="58"/>
        <v>1.7099863201094365</v>
      </c>
      <c r="P66" s="4376"/>
      <c r="Q66" s="4327">
        <f t="shared" si="59"/>
        <v>4.6148384806531766</v>
      </c>
      <c r="R66" s="4376"/>
      <c r="S66" s="4327">
        <f t="shared" si="60"/>
        <v>-16.831683168316829</v>
      </c>
      <c r="T66" s="4383"/>
    </row>
    <row r="67" spans="1:20" ht="12.2" customHeight="1">
      <c r="A67" s="51" t="s">
        <v>130</v>
      </c>
      <c r="B67" s="96">
        <f t="shared" si="55"/>
        <v>0.85828724012971236</v>
      </c>
      <c r="C67" s="4327">
        <f t="shared" si="55"/>
        <v>-2.8081999438360015</v>
      </c>
      <c r="D67" s="4376"/>
      <c r="E67" s="4327">
        <f t="shared" si="61"/>
        <v>-0.72829131652660806</v>
      </c>
      <c r="F67" s="4376"/>
      <c r="G67" s="4327">
        <f t="shared" si="62"/>
        <v>8.6956521739130324</v>
      </c>
      <c r="H67" s="4325"/>
      <c r="I67" s="4325"/>
      <c r="J67" s="4376"/>
      <c r="K67" s="4327">
        <f t="shared" si="56"/>
        <v>4.5558958652373747</v>
      </c>
      <c r="L67" s="4376"/>
      <c r="M67" s="4327">
        <f t="shared" si="57"/>
        <v>0.24031240612796978</v>
      </c>
      <c r="N67" s="4376"/>
      <c r="O67" s="4327">
        <f t="shared" si="58"/>
        <v>1.0169491525423808</v>
      </c>
      <c r="P67" s="4376"/>
      <c r="Q67" s="4327">
        <f t="shared" si="59"/>
        <v>4.1067041067041004</v>
      </c>
      <c r="R67" s="4376"/>
      <c r="S67" s="4327">
        <f t="shared" si="60"/>
        <v>-13.68421052631578</v>
      </c>
      <c r="T67" s="4383"/>
    </row>
    <row r="68" spans="1:20" ht="12.2" customHeight="1">
      <c r="A68" s="52" t="s">
        <v>405</v>
      </c>
      <c r="B68" s="439">
        <f t="shared" si="55"/>
        <v>0.71070499397170295</v>
      </c>
      <c r="C68" s="4338">
        <f t="shared" si="55"/>
        <v>-3.1795160382667405</v>
      </c>
      <c r="D68" s="4382"/>
      <c r="E68" s="4338">
        <f t="shared" si="61"/>
        <v>-0.95505617977528345</v>
      </c>
      <c r="F68" s="4382"/>
      <c r="G68" s="4338">
        <f t="shared" si="62"/>
        <v>8.6956521739130324</v>
      </c>
      <c r="H68" s="4341"/>
      <c r="I68" s="4341"/>
      <c r="J68" s="4382"/>
      <c r="K68" s="4338">
        <f t="shared" si="56"/>
        <v>3.9893617021276668</v>
      </c>
      <c r="L68" s="4382"/>
      <c r="M68" s="4338">
        <f t="shared" si="57"/>
        <v>0.45099218280215325</v>
      </c>
      <c r="N68" s="4382"/>
      <c r="O68" s="4338">
        <f t="shared" si="58"/>
        <v>1.357773251866945</v>
      </c>
      <c r="P68" s="4382"/>
      <c r="Q68" s="4338">
        <f t="shared" si="59"/>
        <v>3.9290681502086215</v>
      </c>
      <c r="R68" s="4382"/>
      <c r="S68" s="4338">
        <f t="shared" si="60"/>
        <v>-13.68421052631578</v>
      </c>
      <c r="T68" s="4379"/>
    </row>
    <row r="69" spans="1:20" ht="12.2" customHeight="1">
      <c r="A69" s="51" t="s">
        <v>425</v>
      </c>
      <c r="B69" s="96">
        <f t="shared" si="55"/>
        <v>0.61779504490159809</v>
      </c>
      <c r="C69" s="4351">
        <f t="shared" si="55"/>
        <v>-2.941176470588232</v>
      </c>
      <c r="D69" s="4385"/>
      <c r="E69" s="4351">
        <f t="shared" si="61"/>
        <v>-2.0915771622385506</v>
      </c>
      <c r="F69" s="4385"/>
      <c r="G69" s="4351">
        <f t="shared" si="62"/>
        <v>16.666666666666671</v>
      </c>
      <c r="H69" s="4349"/>
      <c r="I69" s="4349"/>
      <c r="J69" s="4385"/>
      <c r="K69" s="4351">
        <f t="shared" si="56"/>
        <v>3.9562923888470323</v>
      </c>
      <c r="L69" s="4385"/>
      <c r="M69" s="4351">
        <f t="shared" si="57"/>
        <v>0.72463768115942173</v>
      </c>
      <c r="N69" s="4385"/>
      <c r="O69" s="4351">
        <f t="shared" si="58"/>
        <v>0.94850948509485988</v>
      </c>
      <c r="P69" s="4385"/>
      <c r="Q69" s="4351">
        <f t="shared" si="59"/>
        <v>2.7269589230238154</v>
      </c>
      <c r="R69" s="4385"/>
      <c r="S69" s="4351">
        <f t="shared" si="60"/>
        <v>-17.821782178217831</v>
      </c>
      <c r="T69" s="4390"/>
    </row>
    <row r="70" spans="1:20" ht="12.2" customHeight="1">
      <c r="A70" s="51" t="s">
        <v>575</v>
      </c>
      <c r="B70" s="96">
        <f t="shared" si="55"/>
        <v>0.11363636363637397</v>
      </c>
      <c r="C70" s="4327">
        <f t="shared" si="55"/>
        <v>-3.5929864903707909</v>
      </c>
      <c r="D70" s="4376"/>
      <c r="E70" s="4327">
        <f t="shared" si="61"/>
        <v>-1.9662921348314626</v>
      </c>
      <c r="F70" s="4376"/>
      <c r="G70" s="4327">
        <f t="shared" si="62"/>
        <v>12.5</v>
      </c>
      <c r="H70" s="4325"/>
      <c r="I70" s="4325"/>
      <c r="J70" s="4376"/>
      <c r="K70" s="4327">
        <f t="shared" si="56"/>
        <v>2.8023598820059021</v>
      </c>
      <c r="L70" s="4376"/>
      <c r="M70" s="4327">
        <f t="shared" si="57"/>
        <v>0.15028554253080983</v>
      </c>
      <c r="N70" s="4376"/>
      <c r="O70" s="4327">
        <f t="shared" si="58"/>
        <v>-6.7249495628786349E-2</v>
      </c>
      <c r="P70" s="4376"/>
      <c r="Q70" s="4327">
        <f t="shared" si="59"/>
        <v>1.696640651510009</v>
      </c>
      <c r="R70" s="4376"/>
      <c r="S70" s="4327">
        <f t="shared" si="60"/>
        <v>21.428571428571416</v>
      </c>
      <c r="T70" s="4383"/>
    </row>
    <row r="71" spans="1:20" ht="12.2" customHeight="1">
      <c r="A71" s="92" t="s">
        <v>426</v>
      </c>
      <c r="B71" s="96">
        <f t="shared" si="55"/>
        <v>-1.2607160867375455E-2</v>
      </c>
      <c r="C71" s="4327">
        <f t="shared" si="55"/>
        <v>-3.4672060098237552</v>
      </c>
      <c r="D71" s="4376"/>
      <c r="E71" s="4327">
        <f t="shared" si="61"/>
        <v>-1.07223476297969</v>
      </c>
      <c r="F71" s="4376"/>
      <c r="G71" s="4327">
        <f>(G14/G10)*100-100</f>
        <v>4</v>
      </c>
      <c r="H71" s="4325"/>
      <c r="I71" s="4325"/>
      <c r="J71" s="4376"/>
      <c r="K71" s="4327">
        <f t="shared" si="56"/>
        <v>1.8674478213108756</v>
      </c>
      <c r="L71" s="4376"/>
      <c r="M71" s="4327">
        <f t="shared" si="57"/>
        <v>8.9901108780338745E-2</v>
      </c>
      <c r="N71" s="4376"/>
      <c r="O71" s="4327">
        <f t="shared" si="58"/>
        <v>0.60402684563757703</v>
      </c>
      <c r="P71" s="4376"/>
      <c r="Q71" s="4327">
        <f t="shared" si="59"/>
        <v>2.0566419420094348</v>
      </c>
      <c r="R71" s="4376"/>
      <c r="S71" s="4327">
        <f t="shared" si="60"/>
        <v>2.4390243902439011</v>
      </c>
      <c r="T71" s="4383"/>
    </row>
    <row r="72" spans="1:20" ht="12.2" customHeight="1">
      <c r="A72" s="91" t="s">
        <v>479</v>
      </c>
      <c r="B72" s="439">
        <f t="shared" si="55"/>
        <v>-1.3420704429462518</v>
      </c>
      <c r="C72" s="4338">
        <f t="shared" si="55"/>
        <v>-4.4463818657366971</v>
      </c>
      <c r="D72" s="4382"/>
      <c r="E72" s="4338">
        <f t="shared" si="61"/>
        <v>-3.2331253545093546</v>
      </c>
      <c r="F72" s="4382"/>
      <c r="G72" s="4338">
        <f t="shared" si="62"/>
        <v>4</v>
      </c>
      <c r="H72" s="4386"/>
      <c r="I72" s="4386"/>
      <c r="J72" s="4382"/>
      <c r="K72" s="4338">
        <f t="shared" si="56"/>
        <v>0.76726342710998097</v>
      </c>
      <c r="L72" s="4382"/>
      <c r="M72" s="4338">
        <f t="shared" si="57"/>
        <v>-1.5863513917988712</v>
      </c>
      <c r="N72" s="4382"/>
      <c r="O72" s="4338">
        <f t="shared" si="58"/>
        <v>-1.0716677829872765</v>
      </c>
      <c r="P72" s="4382"/>
      <c r="Q72" s="4338">
        <f t="shared" si="59"/>
        <v>0.76948812311809434</v>
      </c>
      <c r="R72" s="4382"/>
      <c r="S72" s="4338">
        <f t="shared" si="60"/>
        <v>-6.0975609756097668</v>
      </c>
      <c r="T72" s="4379"/>
    </row>
    <row r="73" spans="1:20" ht="12.2" customHeight="1">
      <c r="A73" s="51" t="s">
        <v>526</v>
      </c>
      <c r="B73" s="96">
        <f t="shared" si="55"/>
        <v>-1.2913026965438661</v>
      </c>
      <c r="C73" s="4351">
        <f t="shared" si="55"/>
        <v>-4.6642899584076076</v>
      </c>
      <c r="D73" s="4385"/>
      <c r="E73" s="4351">
        <f t="shared" si="61"/>
        <v>-0.86605080831408543</v>
      </c>
      <c r="F73" s="4385"/>
      <c r="G73" s="4351">
        <f t="shared" si="62"/>
        <v>-7.1428571428571388</v>
      </c>
      <c r="H73" s="4349"/>
      <c r="I73" s="4349"/>
      <c r="J73" s="4385"/>
      <c r="K73" s="4351">
        <f t="shared" si="56"/>
        <v>-0.25371511417179704</v>
      </c>
      <c r="L73" s="4385"/>
      <c r="M73" s="4351">
        <f t="shared" si="57"/>
        <v>-1.5587529976019141</v>
      </c>
      <c r="N73" s="4385"/>
      <c r="O73" s="4351">
        <f t="shared" si="58"/>
        <v>-0.53691275167786046</v>
      </c>
      <c r="P73" s="4385"/>
      <c r="Q73" s="4351">
        <f t="shared" si="59"/>
        <v>0.90725806451612812</v>
      </c>
      <c r="R73" s="4385"/>
      <c r="S73" s="4351">
        <f t="shared" si="60"/>
        <v>14.457831325301214</v>
      </c>
      <c r="T73" s="4390"/>
    </row>
    <row r="74" spans="1:20" ht="12.2" customHeight="1">
      <c r="A74" s="92" t="s">
        <v>484</v>
      </c>
      <c r="B74" s="96">
        <f t="shared" si="55"/>
        <v>-2.2953714213646066</v>
      </c>
      <c r="C74" s="4327">
        <f t="shared" si="55"/>
        <v>-4.0846750149075746</v>
      </c>
      <c r="D74" s="4376"/>
      <c r="E74" s="4327">
        <f t="shared" si="61"/>
        <v>-3.954154727793707</v>
      </c>
      <c r="F74" s="4376"/>
      <c r="G74" s="4327">
        <f t="shared" si="62"/>
        <v>3.7037037037036953</v>
      </c>
      <c r="H74" s="4325"/>
      <c r="I74" s="4325"/>
      <c r="J74" s="4376"/>
      <c r="K74" s="4327">
        <f t="shared" si="56"/>
        <v>-1.5423242467718694</v>
      </c>
      <c r="L74" s="4376"/>
      <c r="M74" s="4327">
        <f t="shared" si="57"/>
        <v>-2.4609843937574993</v>
      </c>
      <c r="N74" s="4376"/>
      <c r="O74" s="4327">
        <f t="shared" si="58"/>
        <v>-1.3458950201884221</v>
      </c>
      <c r="P74" s="4376"/>
      <c r="Q74" s="4327">
        <f t="shared" si="59"/>
        <v>0.26693360026692403</v>
      </c>
      <c r="R74" s="4376"/>
      <c r="S74" s="4327">
        <f t="shared" si="60"/>
        <v>-22.549019607843135</v>
      </c>
      <c r="T74" s="4383"/>
    </row>
    <row r="75" spans="1:20" ht="12.2" customHeight="1">
      <c r="A75" s="51" t="s">
        <v>498</v>
      </c>
      <c r="B75" s="96">
        <f t="shared" si="55"/>
        <v>-1.2293531711007404</v>
      </c>
      <c r="C75" s="4327">
        <f t="shared" si="55"/>
        <v>-3.9209817419934154</v>
      </c>
      <c r="D75" s="4376"/>
      <c r="E75" s="4327">
        <f t="shared" si="61"/>
        <v>-2.0536223616657168</v>
      </c>
      <c r="F75" s="4376"/>
      <c r="G75" s="4327">
        <f>(G18/G14)*100-100</f>
        <v>15.384615384615373</v>
      </c>
      <c r="H75" s="4325"/>
      <c r="I75" s="4325"/>
      <c r="J75" s="4376"/>
      <c r="K75" s="4327">
        <f t="shared" si="56"/>
        <v>-0.21567217828901164</v>
      </c>
      <c r="L75" s="4376"/>
      <c r="M75" s="4327">
        <f t="shared" si="57"/>
        <v>-1.7365269461077872</v>
      </c>
      <c r="N75" s="4376"/>
      <c r="O75" s="4327">
        <f t="shared" si="58"/>
        <v>-0.53368912608405594</v>
      </c>
      <c r="P75" s="4376"/>
      <c r="Q75" s="4327">
        <f t="shared" si="59"/>
        <v>0.62768417575156832</v>
      </c>
      <c r="R75" s="4376"/>
      <c r="S75" s="4327">
        <f t="shared" si="60"/>
        <v>1.1904761904761898</v>
      </c>
      <c r="T75" s="4383"/>
    </row>
    <row r="76" spans="1:20" ht="12.2" customHeight="1">
      <c r="A76" s="52" t="s">
        <v>428</v>
      </c>
      <c r="B76" s="439">
        <f t="shared" si="55"/>
        <v>-0.37041767786435287</v>
      </c>
      <c r="C76" s="4338">
        <f t="shared" si="55"/>
        <v>-3.3150851581508505</v>
      </c>
      <c r="D76" s="4382"/>
      <c r="E76" s="4338">
        <f t="shared" si="61"/>
        <v>0.11723329425556983</v>
      </c>
      <c r="F76" s="4382"/>
      <c r="G76" s="4338">
        <f t="shared" si="62"/>
        <v>15.384615384615373</v>
      </c>
      <c r="H76" s="4386"/>
      <c r="I76" s="4386"/>
      <c r="J76" s="4382"/>
      <c r="K76" s="4338">
        <f t="shared" si="56"/>
        <v>0.14503263234226438</v>
      </c>
      <c r="L76" s="4382"/>
      <c r="M76" s="4338">
        <f t="shared" si="57"/>
        <v>-0.1520681265206747</v>
      </c>
      <c r="N76" s="4382"/>
      <c r="O76" s="4338">
        <f t="shared" si="58"/>
        <v>0.60934326337169864</v>
      </c>
      <c r="P76" s="4382"/>
      <c r="Q76" s="4338">
        <f t="shared" si="59"/>
        <v>0.73041168658699007</v>
      </c>
      <c r="R76" s="4382"/>
      <c r="S76" s="4338">
        <f t="shared" si="60"/>
        <v>14.285714285714278</v>
      </c>
      <c r="T76" s="4379"/>
    </row>
    <row r="77" spans="1:20" ht="12.2" customHeight="1">
      <c r="A77" s="51" t="s">
        <v>416</v>
      </c>
      <c r="B77" s="96">
        <f t="shared" si="55"/>
        <v>-0.94908298063357677</v>
      </c>
      <c r="C77" s="4351">
        <f t="shared" si="55"/>
        <v>-4.4873792458709971</v>
      </c>
      <c r="D77" s="4385"/>
      <c r="E77" s="4351">
        <f t="shared" si="61"/>
        <v>-10.599883517763544</v>
      </c>
      <c r="F77" s="4385"/>
      <c r="G77" s="4351">
        <f t="shared" si="62"/>
        <v>11.538461538461547</v>
      </c>
      <c r="H77" s="4349"/>
      <c r="I77" s="4349"/>
      <c r="J77" s="4385"/>
      <c r="K77" s="4351">
        <f t="shared" si="56"/>
        <v>1.5261627906976827</v>
      </c>
      <c r="L77" s="4385"/>
      <c r="M77" s="4351">
        <f t="shared" si="57"/>
        <v>-3.5018270401948826</v>
      </c>
      <c r="N77" s="4385"/>
      <c r="O77" s="4351">
        <f t="shared" si="58"/>
        <v>8.5695006747638303</v>
      </c>
      <c r="P77" s="4385"/>
      <c r="Q77" s="4351">
        <f t="shared" si="59"/>
        <v>3.6297036297036271</v>
      </c>
      <c r="R77" s="4385"/>
      <c r="S77" s="4351">
        <f t="shared" si="60"/>
        <v>4.2105263157894655</v>
      </c>
      <c r="T77" s="4390"/>
    </row>
    <row r="78" spans="1:20" ht="12.2" customHeight="1">
      <c r="A78" s="51" t="s">
        <v>211</v>
      </c>
      <c r="B78" s="96">
        <f t="shared" si="55"/>
        <v>0.14844455918418475</v>
      </c>
      <c r="C78" s="4327">
        <f t="shared" si="55"/>
        <v>-4.3518806341311773</v>
      </c>
      <c r="D78" s="4376"/>
      <c r="E78" s="4327">
        <f t="shared" si="61"/>
        <v>-7.9952267303102644</v>
      </c>
      <c r="F78" s="4376"/>
      <c r="G78" s="4327">
        <f t="shared" si="62"/>
        <v>14.285714285714278</v>
      </c>
      <c r="H78" s="4325"/>
      <c r="I78" s="4325"/>
      <c r="J78" s="4376"/>
      <c r="K78" s="4327">
        <f t="shared" si="56"/>
        <v>2.1129326047358887</v>
      </c>
      <c r="L78" s="4376"/>
      <c r="M78" s="4327">
        <f t="shared" si="57"/>
        <v>-1.5692307692307708</v>
      </c>
      <c r="N78" s="4376"/>
      <c r="O78" s="4327">
        <f t="shared" si="58"/>
        <v>10.436562073669847</v>
      </c>
      <c r="P78" s="4376"/>
      <c r="Q78" s="4327">
        <f t="shared" si="59"/>
        <v>3.8602329450915249</v>
      </c>
      <c r="R78" s="4376"/>
      <c r="S78" s="4327">
        <f t="shared" si="60"/>
        <v>12.658227848101262</v>
      </c>
      <c r="T78" s="4383"/>
    </row>
    <row r="79" spans="1:20" ht="12.2" customHeight="1">
      <c r="A79" s="51" t="s">
        <v>61</v>
      </c>
      <c r="B79" s="96">
        <f t="shared" si="55"/>
        <v>-0.8935980085530133</v>
      </c>
      <c r="C79" s="4327">
        <f t="shared" si="55"/>
        <v>-4.5482866043613797</v>
      </c>
      <c r="D79" s="4376"/>
      <c r="E79" s="4327">
        <f t="shared" si="61"/>
        <v>-10.832847990681415</v>
      </c>
      <c r="F79" s="4376"/>
      <c r="G79" s="4327">
        <f t="shared" ref="G79:G88" si="63">(G22/G18)*100-100</f>
        <v>13.333333333333329</v>
      </c>
      <c r="H79" s="4376"/>
      <c r="I79" s="4327">
        <f>(I22/G18)*100-100</f>
        <v>13.333333333333329</v>
      </c>
      <c r="J79" s="4376"/>
      <c r="K79" s="4327">
        <f t="shared" si="56"/>
        <v>0.90057636887608794</v>
      </c>
      <c r="L79" s="4376"/>
      <c r="M79" s="4327">
        <f t="shared" si="57"/>
        <v>-2.3765996343692848</v>
      </c>
      <c r="N79" s="4376"/>
      <c r="O79" s="4327">
        <f t="shared" si="58"/>
        <v>9.5238095238095326</v>
      </c>
      <c r="P79" s="4376"/>
      <c r="Q79" s="4327">
        <f t="shared" si="59"/>
        <v>3.0531845042679038</v>
      </c>
      <c r="R79" s="4376"/>
      <c r="S79" s="4327">
        <f t="shared" si="60"/>
        <v>2.3529411764705799</v>
      </c>
      <c r="T79" s="4383"/>
    </row>
    <row r="80" spans="1:20" ht="12.2" customHeight="1">
      <c r="A80" s="51" t="s">
        <v>551</v>
      </c>
      <c r="B80" s="96">
        <f t="shared" si="55"/>
        <v>-0.724358974358978</v>
      </c>
      <c r="C80" s="4327">
        <f t="shared" si="55"/>
        <v>-4.120792702107579</v>
      </c>
      <c r="D80" s="4376"/>
      <c r="E80" s="4327">
        <f t="shared" si="61"/>
        <v>-11.182669789227162</v>
      </c>
      <c r="F80" s="4376"/>
      <c r="G80" s="4327">
        <f t="shared" si="63"/>
        <v>13.333333333333329</v>
      </c>
      <c r="H80" s="4376"/>
      <c r="I80" s="4327">
        <f>(I23/G19)*100-100</f>
        <v>16.666666666666671</v>
      </c>
      <c r="J80" s="4376"/>
      <c r="K80" s="4327">
        <f t="shared" si="56"/>
        <v>1.0861694424330324</v>
      </c>
      <c r="L80" s="4376"/>
      <c r="M80" s="4327">
        <f t="shared" si="57"/>
        <v>-2.2235759975632163</v>
      </c>
      <c r="N80" s="4376"/>
      <c r="O80" s="4327">
        <f t="shared" si="58"/>
        <v>9.5558546433378098</v>
      </c>
      <c r="P80" s="4376"/>
      <c r="Q80" s="4327">
        <f t="shared" si="59"/>
        <v>3.328938694792356</v>
      </c>
      <c r="R80" s="4376"/>
      <c r="S80" s="4327">
        <f t="shared" si="60"/>
        <v>0</v>
      </c>
      <c r="T80" s="4383"/>
    </row>
    <row r="81" spans="1:24" ht="12.2" customHeight="1">
      <c r="A81" s="700" t="s">
        <v>603</v>
      </c>
      <c r="B81" s="173">
        <f t="shared" ref="B81:C92" si="64">SUM(B24/B20)*100-100</f>
        <v>-0.55677845396866132</v>
      </c>
      <c r="C81" s="4349">
        <f t="shared" si="64"/>
        <v>-2.903752039151712</v>
      </c>
      <c r="D81" s="4349"/>
      <c r="E81" s="4351">
        <f t="shared" si="61"/>
        <v>-2.2149837133550392</v>
      </c>
      <c r="F81" s="4385"/>
      <c r="G81" s="4349">
        <f t="shared" si="63"/>
        <v>17.241379310344811</v>
      </c>
      <c r="H81" s="4349"/>
      <c r="I81" s="4351">
        <f t="shared" ref="I81:I89" si="65">(I24/I20)*100-100</f>
        <v>2.941176470588232</v>
      </c>
      <c r="J81" s="4385"/>
      <c r="K81" s="4349">
        <f t="shared" ref="K81:K92" si="66">SUM(K24/K20)*100-100</f>
        <v>-1.1095204008589832</v>
      </c>
      <c r="L81" s="4349"/>
      <c r="M81" s="4351">
        <f t="shared" ref="M81:M88" si="67">SUM(M24/M20)*100-100</f>
        <v>0.37866834963710971</v>
      </c>
      <c r="N81" s="4385"/>
      <c r="O81" s="4349">
        <f t="shared" ref="O81:O88" si="68">SUM(O24/O20)*100-100</f>
        <v>1.118707271597259</v>
      </c>
      <c r="P81" s="4349"/>
      <c r="Q81" s="4351">
        <f t="shared" ref="Q81:Q88" si="69">SUM(Q24/Q20)*100-100</f>
        <v>1.4781491002570704</v>
      </c>
      <c r="R81" s="4385"/>
      <c r="S81" s="4349">
        <f t="shared" ref="S81:S87" si="70">SUM(S24/S20)*100-100</f>
        <v>-14.141414141414145</v>
      </c>
      <c r="T81" s="4390"/>
    </row>
    <row r="82" spans="1:24" ht="12.2" customHeight="1">
      <c r="A82" s="51" t="s">
        <v>641</v>
      </c>
      <c r="B82" s="93">
        <f t="shared" si="64"/>
        <v>-0.78623445253592195</v>
      </c>
      <c r="C82" s="4325">
        <f t="shared" si="64"/>
        <v>-2.6974325641859025</v>
      </c>
      <c r="D82" s="4325"/>
      <c r="E82" s="4327">
        <f t="shared" si="61"/>
        <v>-3.2425421530479923</v>
      </c>
      <c r="F82" s="4376"/>
      <c r="G82" s="4325">
        <f t="shared" si="63"/>
        <v>9.375</v>
      </c>
      <c r="H82" s="4325"/>
      <c r="I82" s="4327">
        <f t="shared" si="65"/>
        <v>-2.8571428571428612</v>
      </c>
      <c r="J82" s="4376"/>
      <c r="K82" s="4325">
        <f t="shared" si="66"/>
        <v>-1.177310024973238</v>
      </c>
      <c r="L82" s="4325"/>
      <c r="M82" s="4327">
        <f t="shared" si="67"/>
        <v>-0.34385745545483815</v>
      </c>
      <c r="N82" s="4376"/>
      <c r="O82" s="4325">
        <f t="shared" si="68"/>
        <v>0.61766522544782276</v>
      </c>
      <c r="P82" s="4325"/>
      <c r="Q82" s="4327">
        <f t="shared" si="69"/>
        <v>1.4098045498237752</v>
      </c>
      <c r="R82" s="4376"/>
      <c r="S82" s="4325">
        <f t="shared" si="70"/>
        <v>-1.1235955056179847</v>
      </c>
      <c r="T82" s="4383"/>
    </row>
    <row r="83" spans="1:24" ht="12.2" customHeight="1">
      <c r="A83" s="51" t="s">
        <v>654</v>
      </c>
      <c r="B83" s="93">
        <f t="shared" si="64"/>
        <v>-0.62471823275585336</v>
      </c>
      <c r="C83" s="4325">
        <f t="shared" si="64"/>
        <v>-1.5013054830287302</v>
      </c>
      <c r="D83" s="4325"/>
      <c r="E83" s="4327">
        <f t="shared" si="61"/>
        <v>-3.2005225342913235</v>
      </c>
      <c r="F83" s="4376"/>
      <c r="G83" s="4325">
        <f t="shared" si="63"/>
        <v>8.8235294117646959</v>
      </c>
      <c r="H83" s="4325"/>
      <c r="I83" s="4327">
        <f t="shared" si="65"/>
        <v>0</v>
      </c>
      <c r="J83" s="4376"/>
      <c r="K83" s="4325">
        <f t="shared" si="66"/>
        <v>-1.0710460549803571</v>
      </c>
      <c r="L83" s="4325"/>
      <c r="M83" s="4327">
        <f t="shared" si="67"/>
        <v>-0.65543071161047806</v>
      </c>
      <c r="N83" s="4376"/>
      <c r="O83" s="4325">
        <f t="shared" si="68"/>
        <v>0.61236987140232202</v>
      </c>
      <c r="P83" s="4325"/>
      <c r="Q83" s="4327">
        <f t="shared" si="69"/>
        <v>1.1787193373685909</v>
      </c>
      <c r="R83" s="4376"/>
      <c r="S83" s="4325">
        <f t="shared" si="70"/>
        <v>-1.1494252873563227</v>
      </c>
      <c r="T83" s="4383"/>
    </row>
    <row r="84" spans="1:24" ht="12.2" customHeight="1">
      <c r="A84" s="52" t="s">
        <v>655</v>
      </c>
      <c r="B84" s="94">
        <f t="shared" si="64"/>
        <v>-0.71673016078001694</v>
      </c>
      <c r="C84" s="4386">
        <f t="shared" si="64"/>
        <v>-1.7716535433070817</v>
      </c>
      <c r="D84" s="4386"/>
      <c r="E84" s="4338">
        <f t="shared" si="61"/>
        <v>-1.7798286090968958</v>
      </c>
      <c r="F84" s="4382"/>
      <c r="G84" s="4386">
        <f t="shared" si="63"/>
        <v>11.764705882352942</v>
      </c>
      <c r="H84" s="4386"/>
      <c r="I84" s="4338">
        <f t="shared" si="65"/>
        <v>-8.5714285714285694</v>
      </c>
      <c r="J84" s="4382"/>
      <c r="K84" s="4386">
        <f t="shared" si="66"/>
        <v>-0.75214899713466821</v>
      </c>
      <c r="L84" s="4386"/>
      <c r="M84" s="4338">
        <f t="shared" si="67"/>
        <v>-0.28037383177570518</v>
      </c>
      <c r="N84" s="4382"/>
      <c r="O84" s="4386">
        <f t="shared" si="68"/>
        <v>0.49140049140048347</v>
      </c>
      <c r="P84" s="4386"/>
      <c r="Q84" s="4338">
        <f t="shared" si="69"/>
        <v>1.1164274322169092</v>
      </c>
      <c r="R84" s="4382"/>
      <c r="S84" s="4386">
        <f t="shared" si="70"/>
        <v>-50</v>
      </c>
      <c r="T84" s="4379"/>
    </row>
    <row r="85" spans="1:24" ht="12.2" customHeight="1">
      <c r="A85" s="701" t="s">
        <v>705</v>
      </c>
      <c r="B85" s="93">
        <f t="shared" si="64"/>
        <v>-0.95703125</v>
      </c>
      <c r="C85" s="4325">
        <f t="shared" si="64"/>
        <v>-2.7217741935483843</v>
      </c>
      <c r="D85" s="4325"/>
      <c r="E85" s="4327">
        <f t="shared" si="61"/>
        <v>-1.1992005329780113</v>
      </c>
      <c r="F85" s="4376"/>
      <c r="G85" s="4325">
        <f t="shared" si="63"/>
        <v>17.64705882352942</v>
      </c>
      <c r="H85" s="4325"/>
      <c r="I85" s="4327">
        <f t="shared" si="65"/>
        <v>-11.428571428571431</v>
      </c>
      <c r="J85" s="4376"/>
      <c r="K85" s="4351">
        <f t="shared" si="66"/>
        <v>-1.3753166847629359</v>
      </c>
      <c r="L85" s="4385"/>
      <c r="M85" s="4327">
        <f t="shared" si="67"/>
        <v>3.1436655139899017E-2</v>
      </c>
      <c r="N85" s="4376"/>
      <c r="O85" s="4325">
        <f t="shared" si="68"/>
        <v>1.6594960049170169</v>
      </c>
      <c r="P85" s="4325"/>
      <c r="Q85" s="4327">
        <f t="shared" si="69"/>
        <v>1.2982900569981126</v>
      </c>
      <c r="R85" s="4376"/>
      <c r="S85" s="4325">
        <f t="shared" si="70"/>
        <v>-95.294117647058826</v>
      </c>
      <c r="T85" s="4383"/>
    </row>
    <row r="86" spans="1:24" ht="12.2" customHeight="1">
      <c r="A86" s="51" t="s">
        <v>723</v>
      </c>
      <c r="B86" s="93">
        <f t="shared" si="64"/>
        <v>-0.82494316336473617</v>
      </c>
      <c r="C86" s="4327">
        <f t="shared" si="64"/>
        <v>-2.9058116232464926</v>
      </c>
      <c r="D86" s="4376"/>
      <c r="E86" s="4327">
        <f t="shared" si="61"/>
        <v>-2.2117962466487882</v>
      </c>
      <c r="F86" s="4376"/>
      <c r="G86" s="4327">
        <f t="shared" si="63"/>
        <v>14.285714285714278</v>
      </c>
      <c r="H86" s="4376"/>
      <c r="I86" s="4327">
        <f t="shared" si="65"/>
        <v>-8.8235294117647101</v>
      </c>
      <c r="J86" s="4376"/>
      <c r="K86" s="4325">
        <f t="shared" si="66"/>
        <v>-1.5162454873646141</v>
      </c>
      <c r="L86" s="4325"/>
      <c r="M86" s="4327">
        <f t="shared" si="67"/>
        <v>6.2735257214569629E-2</v>
      </c>
      <c r="N86" s="4376"/>
      <c r="O86" s="4327">
        <f t="shared" si="68"/>
        <v>0.92081031307552053</v>
      </c>
      <c r="P86" s="4376"/>
      <c r="Q86" s="4327">
        <f t="shared" si="69"/>
        <v>1.706161137440759</v>
      </c>
      <c r="R86" s="4376"/>
      <c r="S86" s="4327">
        <f t="shared" si="70"/>
        <v>-77.27272727272728</v>
      </c>
      <c r="T86" s="4383"/>
    </row>
    <row r="87" spans="1:24" ht="12.2" customHeight="1">
      <c r="A87" s="51" t="s">
        <v>724</v>
      </c>
      <c r="B87" s="93">
        <f t="shared" si="64"/>
        <v>-0.81011017498380511</v>
      </c>
      <c r="C87" s="4325">
        <f t="shared" si="64"/>
        <v>-4.2743538767395677</v>
      </c>
      <c r="D87" s="4325"/>
      <c r="E87" s="4327">
        <f t="shared" si="61"/>
        <v>-2.0917678812415659</v>
      </c>
      <c r="F87" s="4376"/>
      <c r="G87" s="4325">
        <f t="shared" si="63"/>
        <v>21.621621621621628</v>
      </c>
      <c r="H87" s="4325"/>
      <c r="I87" s="4327">
        <f t="shared" si="65"/>
        <v>-8.8235294117647101</v>
      </c>
      <c r="J87" s="4376"/>
      <c r="K87" s="4327">
        <f t="shared" si="66"/>
        <v>-1.299169974738362</v>
      </c>
      <c r="L87" s="4376"/>
      <c r="M87" s="4327">
        <f t="shared" si="67"/>
        <v>0.56550424128181476</v>
      </c>
      <c r="N87" s="4376"/>
      <c r="O87" s="4325">
        <f t="shared" si="68"/>
        <v>1.156421180766884</v>
      </c>
      <c r="P87" s="4325"/>
      <c r="Q87" s="4327">
        <f t="shared" si="69"/>
        <v>2.0465994962216598</v>
      </c>
      <c r="R87" s="4376"/>
      <c r="S87" s="4325">
        <f t="shared" si="70"/>
        <v>-76.744186046511629</v>
      </c>
      <c r="T87" s="4383"/>
    </row>
    <row r="88" spans="1:24" ht="12.2" customHeight="1">
      <c r="A88" s="52" t="s">
        <v>725</v>
      </c>
      <c r="B88" s="94">
        <f t="shared" si="64"/>
        <v>-1.2356919875130075</v>
      </c>
      <c r="C88" s="4386">
        <f t="shared" si="64"/>
        <v>-4.1416165664662685</v>
      </c>
      <c r="D88" s="4386"/>
      <c r="E88" s="4338">
        <f t="shared" si="61"/>
        <v>-4.0268456375839037</v>
      </c>
      <c r="F88" s="4382"/>
      <c r="G88" s="4386">
        <f t="shared" si="63"/>
        <v>34.21052631578948</v>
      </c>
      <c r="H88" s="4386"/>
      <c r="I88" s="4338">
        <f t="shared" si="65"/>
        <v>-6.25</v>
      </c>
      <c r="J88" s="4382"/>
      <c r="K88" s="4338">
        <f t="shared" si="66"/>
        <v>-2.634428004330573</v>
      </c>
      <c r="L88" s="4382"/>
      <c r="M88" s="4338">
        <f t="shared" si="67"/>
        <v>-0.5935645110902783</v>
      </c>
      <c r="N88" s="4382"/>
      <c r="O88" s="4386">
        <f t="shared" si="68"/>
        <v>0.73349633251834234</v>
      </c>
      <c r="P88" s="4386"/>
      <c r="Q88" s="4338">
        <f t="shared" si="69"/>
        <v>2.9022082018927478</v>
      </c>
      <c r="R88" s="4382"/>
      <c r="S88" s="4386">
        <f t="shared" ref="S88:S93" si="71">SUM(S31/S27)*100-100</f>
        <v>-65.909090909090907</v>
      </c>
      <c r="T88" s="4379"/>
    </row>
    <row r="89" spans="1:24" ht="12.2" customHeight="1">
      <c r="A89" s="701" t="s">
        <v>746</v>
      </c>
      <c r="B89" s="173">
        <f t="shared" si="64"/>
        <v>-1.281798461841845</v>
      </c>
      <c r="C89" s="4349">
        <f t="shared" si="64"/>
        <v>-2.4525043177892911</v>
      </c>
      <c r="D89" s="4349"/>
      <c r="E89" s="4351">
        <f t="shared" si="61"/>
        <v>-5.3270397842211707</v>
      </c>
      <c r="F89" s="4385"/>
      <c r="G89" s="4349">
        <f t="shared" ref="G89:G99" si="72">(G32/G28)*100-100</f>
        <v>35</v>
      </c>
      <c r="H89" s="4349"/>
      <c r="I89" s="4351">
        <f t="shared" si="65"/>
        <v>-6.4516129032258078</v>
      </c>
      <c r="J89" s="4385"/>
      <c r="K89" s="4351">
        <f t="shared" si="66"/>
        <v>-2.7522935779816464</v>
      </c>
      <c r="L89" s="4385"/>
      <c r="M89" s="4351">
        <f t="shared" ref="M89:M99" si="73">SUM(M32/M28)*100-100</f>
        <v>-0.87994971715902182</v>
      </c>
      <c r="N89" s="4385"/>
      <c r="O89" s="4349">
        <f t="shared" ref="O89:O93" si="74">SUM(O32/O28)*100-100</f>
        <v>-0.30229746070132535</v>
      </c>
      <c r="P89" s="4349"/>
      <c r="Q89" s="4351">
        <f t="shared" ref="Q89:Q93" si="75">SUM(Q32/Q28)*100-100</f>
        <v>1.2191309784307549</v>
      </c>
      <c r="R89" s="4385"/>
      <c r="S89" s="4349">
        <f t="shared" si="71"/>
        <v>300</v>
      </c>
      <c r="T89" s="4390"/>
      <c r="X89" s="20"/>
    </row>
    <row r="90" spans="1:24" ht="12.2" customHeight="1">
      <c r="A90" s="51" t="s">
        <v>747</v>
      </c>
      <c r="B90" s="93">
        <f t="shared" ref="B90:B99" si="76">SUM(B33/B29)*100-100</f>
        <v>-1.381975373329837</v>
      </c>
      <c r="C90" s="4327">
        <f t="shared" si="64"/>
        <v>-1.9951840385276824</v>
      </c>
      <c r="D90" s="4376"/>
      <c r="E90" s="4327">
        <f t="shared" si="61"/>
        <v>-4.3180260452364649</v>
      </c>
      <c r="F90" s="4376"/>
      <c r="G90" s="4327">
        <f t="shared" si="72"/>
        <v>45</v>
      </c>
      <c r="H90" s="4376"/>
      <c r="I90" s="4327">
        <f t="shared" ref="I90:I99" si="77">(I33/I29)*100-100</f>
        <v>-6.4516129032258078</v>
      </c>
      <c r="J90" s="4376"/>
      <c r="K90" s="4325">
        <f t="shared" si="66"/>
        <v>-2.9692082111436946</v>
      </c>
      <c r="L90" s="4325"/>
      <c r="M90" s="4327">
        <f t="shared" si="73"/>
        <v>-1.2225705329153556</v>
      </c>
      <c r="N90" s="4376"/>
      <c r="O90" s="4327">
        <f t="shared" si="74"/>
        <v>1.7639902676398975</v>
      </c>
      <c r="P90" s="4376"/>
      <c r="Q90" s="4327">
        <f t="shared" si="75"/>
        <v>0.65237651444547851</v>
      </c>
      <c r="R90" s="4376"/>
      <c r="S90" s="4327">
        <f t="shared" si="71"/>
        <v>-30</v>
      </c>
      <c r="T90" s="4383"/>
      <c r="W90" s="20"/>
      <c r="X90" s="20"/>
    </row>
    <row r="91" spans="1:24" ht="13.5" customHeight="1">
      <c r="A91" s="51" t="s">
        <v>748</v>
      </c>
      <c r="B91" s="93">
        <f t="shared" si="76"/>
        <v>-1.8098660568441716</v>
      </c>
      <c r="C91" s="4325">
        <f t="shared" si="64"/>
        <v>-1.765316718587755</v>
      </c>
      <c r="D91" s="4325"/>
      <c r="E91" s="4327">
        <f t="shared" si="61"/>
        <v>-4.686423156443837</v>
      </c>
      <c r="F91" s="4376"/>
      <c r="G91" s="4325">
        <f t="shared" si="72"/>
        <v>33.333333333333314</v>
      </c>
      <c r="H91" s="4325"/>
      <c r="I91" s="4327">
        <f t="shared" si="77"/>
        <v>-6.4516129032258078</v>
      </c>
      <c r="J91" s="4376"/>
      <c r="K91" s="4327">
        <f t="shared" si="66"/>
        <v>-3.6197440585009133</v>
      </c>
      <c r="L91" s="4376"/>
      <c r="M91" s="4327">
        <f t="shared" si="73"/>
        <v>-1.874414245548266</v>
      </c>
      <c r="N91" s="4376"/>
      <c r="O91" s="4325">
        <f t="shared" si="74"/>
        <v>0.84235860409145857</v>
      </c>
      <c r="P91" s="4325"/>
      <c r="Q91" s="4327">
        <f t="shared" si="75"/>
        <v>0.37025609379821844</v>
      </c>
      <c r="R91" s="4376"/>
      <c r="S91" s="4325">
        <f t="shared" si="71"/>
        <v>-40</v>
      </c>
      <c r="T91" s="4383"/>
    </row>
    <row r="92" spans="1:24" ht="13.5" customHeight="1">
      <c r="A92" s="52" t="s">
        <v>749</v>
      </c>
      <c r="B92" s="94">
        <f t="shared" si="76"/>
        <v>-2.5220597919136054</v>
      </c>
      <c r="C92" s="4386">
        <f t="shared" si="64"/>
        <v>-3.3449477351916386</v>
      </c>
      <c r="D92" s="4386"/>
      <c r="E92" s="4338">
        <f t="shared" si="61"/>
        <v>-4.6153846153846132</v>
      </c>
      <c r="F92" s="4382"/>
      <c r="G92" s="4386">
        <f t="shared" si="72"/>
        <v>21.568627450980387</v>
      </c>
      <c r="H92" s="4386"/>
      <c r="I92" s="4338">
        <f t="shared" si="77"/>
        <v>-3.3333333333333286</v>
      </c>
      <c r="J92" s="4382"/>
      <c r="K92" s="4338">
        <f t="shared" si="66"/>
        <v>-3.8176426982950318</v>
      </c>
      <c r="L92" s="4382"/>
      <c r="M92" s="4338">
        <f t="shared" si="73"/>
        <v>-3.4569453174104297</v>
      </c>
      <c r="N92" s="4382"/>
      <c r="O92" s="4386">
        <f t="shared" si="74"/>
        <v>0.84951456310679418</v>
      </c>
      <c r="P92" s="4386"/>
      <c r="Q92" s="4338">
        <f t="shared" si="75"/>
        <v>-0.91968117719190445</v>
      </c>
      <c r="R92" s="4382"/>
      <c r="S92" s="4386">
        <f t="shared" si="71"/>
        <v>-13.333333333333329</v>
      </c>
      <c r="T92" s="4379"/>
    </row>
    <row r="93" spans="1:24" ht="13.5" customHeight="1">
      <c r="A93" s="701" t="s">
        <v>809</v>
      </c>
      <c r="B93" s="173">
        <f t="shared" si="76"/>
        <v>-2.7899853509122323</v>
      </c>
      <c r="C93" s="4349">
        <f t="shared" ref="C93:C99" si="78">SUM(C36/C32)*100-100</f>
        <v>-5.1699716713881116</v>
      </c>
      <c r="D93" s="4349"/>
      <c r="E93" s="4351">
        <f t="shared" si="61"/>
        <v>-4.2022792022792004</v>
      </c>
      <c r="F93" s="4385"/>
      <c r="G93" s="4349">
        <f t="shared" si="72"/>
        <v>18.518518518518505</v>
      </c>
      <c r="H93" s="4349"/>
      <c r="I93" s="4351">
        <f t="shared" si="77"/>
        <v>10.34482758620689</v>
      </c>
      <c r="J93" s="4385"/>
      <c r="K93" s="4351">
        <f t="shared" ref="K93:K99" si="79">SUM(K36/K32)*100-100</f>
        <v>-3.8867924528301927</v>
      </c>
      <c r="L93" s="4385"/>
      <c r="M93" s="4351">
        <f t="shared" si="73"/>
        <v>-3.3291058972732941</v>
      </c>
      <c r="N93" s="4385"/>
      <c r="O93" s="4349">
        <f t="shared" si="74"/>
        <v>0.24257125530624535</v>
      </c>
      <c r="P93" s="4349"/>
      <c r="Q93" s="4351">
        <f t="shared" si="75"/>
        <v>-0.58678196417541528</v>
      </c>
      <c r="R93" s="4385"/>
      <c r="S93" s="4349">
        <f t="shared" si="71"/>
        <v>-25</v>
      </c>
      <c r="T93" s="4390"/>
      <c r="W93" s="20"/>
    </row>
    <row r="94" spans="1:24" ht="13.5" customHeight="1">
      <c r="A94" s="51" t="s">
        <v>817</v>
      </c>
      <c r="B94" s="93">
        <f t="shared" si="76"/>
        <v>-3.2011688915454641</v>
      </c>
      <c r="C94" s="4327">
        <f t="shared" si="78"/>
        <v>-7.1955071955072043</v>
      </c>
      <c r="D94" s="4376"/>
      <c r="E94" s="4327">
        <f t="shared" si="61"/>
        <v>-3.6532951289398312</v>
      </c>
      <c r="F94" s="4376"/>
      <c r="G94" s="4327">
        <f t="shared" si="72"/>
        <v>12.068965517241367</v>
      </c>
      <c r="H94" s="4376"/>
      <c r="I94" s="4327">
        <f t="shared" si="77"/>
        <v>10.34482758620689</v>
      </c>
      <c r="J94" s="4376"/>
      <c r="K94" s="4325">
        <f t="shared" si="79"/>
        <v>-3.8911975821684877</v>
      </c>
      <c r="L94" s="4325"/>
      <c r="M94" s="4327">
        <f t="shared" si="73"/>
        <v>-2.8879720723579823</v>
      </c>
      <c r="N94" s="4376"/>
      <c r="O94" s="4327">
        <f t="shared" ref="O94:O99" si="80">SUM(O37/O33)*100-100</f>
        <v>-1.0161386730424482</v>
      </c>
      <c r="P94" s="4376"/>
      <c r="Q94" s="4327">
        <f t="shared" ref="Q94:Q99" si="81">SUM(Q37/Q33)*100-100</f>
        <v>-0.55555555555555713</v>
      </c>
      <c r="R94" s="4376"/>
      <c r="S94" s="4327">
        <f t="shared" ref="S94:S99" si="82">SUM(S37/S33)*100-100</f>
        <v>-50</v>
      </c>
      <c r="T94" s="4383"/>
    </row>
    <row r="95" spans="1:24" ht="13.5" customHeight="1">
      <c r="A95" s="51" t="s">
        <v>797</v>
      </c>
      <c r="B95" s="93">
        <f t="shared" si="76"/>
        <v>-2.9944104338567996</v>
      </c>
      <c r="C95" s="4327">
        <f t="shared" si="78"/>
        <v>-7.6462297392530019</v>
      </c>
      <c r="D95" s="4376"/>
      <c r="E95" s="4327">
        <f t="shared" ref="E95:E99" si="83">SUM(E38/E34)*100-100</f>
        <v>-2.6753434562545237</v>
      </c>
      <c r="F95" s="4376"/>
      <c r="G95" s="4327">
        <f t="shared" si="72"/>
        <v>11.666666666666671</v>
      </c>
      <c r="H95" s="4376"/>
      <c r="I95" s="4327">
        <f t="shared" si="77"/>
        <v>13.793103448275872</v>
      </c>
      <c r="J95" s="4376"/>
      <c r="K95" s="4325">
        <f t="shared" si="79"/>
        <v>-3.9074355083459835</v>
      </c>
      <c r="L95" s="4325"/>
      <c r="M95" s="4327">
        <f t="shared" si="73"/>
        <v>-2.1967526265520547</v>
      </c>
      <c r="N95" s="4376"/>
      <c r="O95" s="4327">
        <f t="shared" si="80"/>
        <v>-1.0739856801909298</v>
      </c>
      <c r="P95" s="4376"/>
      <c r="Q95" s="4327">
        <f t="shared" si="81"/>
        <v>-0.43037196434060832</v>
      </c>
      <c r="R95" s="4376"/>
      <c r="S95" s="4327">
        <f t="shared" si="82"/>
        <v>-25</v>
      </c>
      <c r="T95" s="4383"/>
    </row>
    <row r="96" spans="1:24" ht="13.5" customHeight="1">
      <c r="A96" s="52" t="s">
        <v>818</v>
      </c>
      <c r="B96" s="94">
        <f t="shared" si="76"/>
        <v>-2.094170100655262</v>
      </c>
      <c r="C96" s="4338">
        <f t="shared" si="78"/>
        <v>-5.8759913482335975</v>
      </c>
      <c r="D96" s="4382"/>
      <c r="E96" s="4338">
        <f t="shared" si="83"/>
        <v>-2.5659824046920789</v>
      </c>
      <c r="F96" s="4382"/>
      <c r="G96" s="4338">
        <f t="shared" si="72"/>
        <v>9.6774193548387046</v>
      </c>
      <c r="H96" s="4382"/>
      <c r="I96" s="4338">
        <f t="shared" si="77"/>
        <v>3.448275862068968</v>
      </c>
      <c r="J96" s="4382"/>
      <c r="K96" s="4386">
        <f t="shared" si="79"/>
        <v>-3.5838150289017392</v>
      </c>
      <c r="L96" s="4386"/>
      <c r="M96" s="4338">
        <f t="shared" si="73"/>
        <v>-0.45572916666665719</v>
      </c>
      <c r="N96" s="4382"/>
      <c r="O96" s="4338">
        <f t="shared" si="80"/>
        <v>-0.84235860409145857</v>
      </c>
      <c r="P96" s="4382"/>
      <c r="Q96" s="4338">
        <f t="shared" si="81"/>
        <v>0.30940594059404702</v>
      </c>
      <c r="R96" s="4382"/>
      <c r="S96" s="4338">
        <f t="shared" si="82"/>
        <v>-61.538461538461533</v>
      </c>
      <c r="T96" s="4379"/>
    </row>
    <row r="97" spans="1:23" ht="13.5" customHeight="1">
      <c r="A97" s="51" t="s">
        <v>866</v>
      </c>
      <c r="B97" s="173">
        <f>SUM(B40/B36)*100-100</f>
        <v>-1.7946434687307402</v>
      </c>
      <c r="C97" s="4351">
        <f t="shared" si="78"/>
        <v>-4.9663928304704967</v>
      </c>
      <c r="D97" s="4385"/>
      <c r="E97" s="4327">
        <f t="shared" si="83"/>
        <v>-2.4535315985130097</v>
      </c>
      <c r="F97" s="4376"/>
      <c r="G97" s="4327">
        <f t="shared" si="72"/>
        <v>4.6875</v>
      </c>
      <c r="H97" s="4376"/>
      <c r="I97" s="4351">
        <f t="shared" si="77"/>
        <v>-9.375</v>
      </c>
      <c r="J97" s="4385"/>
      <c r="K97" s="4325">
        <f t="shared" si="79"/>
        <v>-3.3765213977228115</v>
      </c>
      <c r="L97" s="4325"/>
      <c r="M97" s="4327">
        <f t="shared" si="73"/>
        <v>-0.72154804854051235</v>
      </c>
      <c r="N97" s="4376"/>
      <c r="O97" s="4327">
        <f t="shared" si="80"/>
        <v>-0.48396854204476369</v>
      </c>
      <c r="P97" s="4376"/>
      <c r="Q97" s="4351">
        <f t="shared" si="81"/>
        <v>0.83876980428705394</v>
      </c>
      <c r="R97" s="4385"/>
      <c r="S97" s="4327">
        <f t="shared" si="82"/>
        <v>-58.333333333333329</v>
      </c>
      <c r="T97" s="4383"/>
      <c r="V97" s="20"/>
    </row>
    <row r="98" spans="1:23" ht="13.5" customHeight="1">
      <c r="A98" s="51" t="s">
        <v>873</v>
      </c>
      <c r="B98" s="93">
        <f t="shared" si="76"/>
        <v>-1.5094339622641542</v>
      </c>
      <c r="C98" s="4327">
        <f t="shared" si="78"/>
        <v>-3.4417549167927319</v>
      </c>
      <c r="D98" s="4376"/>
      <c r="E98" s="4327">
        <f t="shared" si="83"/>
        <v>-2.6022304832713701</v>
      </c>
      <c r="F98" s="4376"/>
      <c r="G98" s="4327">
        <f t="shared" si="72"/>
        <v>4.6153846153846274</v>
      </c>
      <c r="H98" s="4376"/>
      <c r="I98" s="4327">
        <f t="shared" si="77"/>
        <v>-9.375</v>
      </c>
      <c r="J98" s="4376"/>
      <c r="K98" s="4325">
        <f t="shared" si="79"/>
        <v>-3.6163522012578682</v>
      </c>
      <c r="L98" s="4325"/>
      <c r="M98" s="4327">
        <f t="shared" si="73"/>
        <v>-0.98039215686273451</v>
      </c>
      <c r="N98" s="4376"/>
      <c r="O98" s="4327">
        <f t="shared" si="80"/>
        <v>0.54347826086956275</v>
      </c>
      <c r="P98" s="4376"/>
      <c r="Q98" s="4327">
        <f t="shared" si="81"/>
        <v>0.6828057107386627</v>
      </c>
      <c r="R98" s="4376"/>
      <c r="S98" s="4327">
        <f t="shared" si="82"/>
        <v>-42.857142857142861</v>
      </c>
      <c r="T98" s="4383"/>
      <c r="V98" s="20"/>
    </row>
    <row r="99" spans="1:23" ht="13.5" customHeight="1">
      <c r="A99" s="51" t="s">
        <v>860</v>
      </c>
      <c r="B99" s="93">
        <f t="shared" si="76"/>
        <v>-1.797228700782</v>
      </c>
      <c r="C99" s="4327">
        <f t="shared" si="78"/>
        <v>-3.1285768790537958</v>
      </c>
      <c r="D99" s="4376"/>
      <c r="E99" s="4325">
        <f t="shared" si="83"/>
        <v>-3.2689450222882641</v>
      </c>
      <c r="F99" s="4376"/>
      <c r="G99" s="4327">
        <f t="shared" si="72"/>
        <v>1.4925373134328339</v>
      </c>
      <c r="H99" s="4376"/>
      <c r="I99" s="4327">
        <f t="shared" si="77"/>
        <v>-12.121212121212125</v>
      </c>
      <c r="J99" s="4376"/>
      <c r="K99" s="4325">
        <f t="shared" si="79"/>
        <v>-3.7899723647848447</v>
      </c>
      <c r="L99" s="4325"/>
      <c r="M99" s="4327">
        <f t="shared" si="73"/>
        <v>-1.3671875</v>
      </c>
      <c r="N99" s="4376"/>
      <c r="O99" s="4327">
        <f t="shared" si="80"/>
        <v>0.66344993968637311</v>
      </c>
      <c r="P99" s="4376"/>
      <c r="Q99" s="4327">
        <f t="shared" si="81"/>
        <v>0</v>
      </c>
      <c r="R99" s="4376"/>
      <c r="S99" s="4327">
        <f t="shared" si="82"/>
        <v>-66.666666666666671</v>
      </c>
      <c r="T99" s="4383"/>
      <c r="V99" s="20"/>
    </row>
    <row r="100" spans="1:23" ht="13.5" customHeight="1">
      <c r="A100" s="52" t="s">
        <v>874</v>
      </c>
      <c r="B100" s="94">
        <f t="shared" ref="B100:C104" si="84">SUM(B43/B39)*100-100</f>
        <v>-2.069964810598222</v>
      </c>
      <c r="C100" s="4338">
        <f t="shared" si="84"/>
        <v>-3.6767522022213655</v>
      </c>
      <c r="D100" s="4382"/>
      <c r="E100" s="4338">
        <f t="shared" ref="E100:E105" si="85">SUM(E43/E39)*100-100</f>
        <v>-2.9345372460496577</v>
      </c>
      <c r="F100" s="4382"/>
      <c r="G100" s="4338">
        <f t="shared" ref="G100:G105" si="86">(G43/G39)*100-100</f>
        <v>-2.941176470588232</v>
      </c>
      <c r="H100" s="4382"/>
      <c r="I100" s="4338">
        <f t="shared" ref="I100:I105" si="87">(I43/I39)*100-100</f>
        <v>3.3333333333333428</v>
      </c>
      <c r="J100" s="4382"/>
      <c r="K100" s="4386">
        <f t="shared" ref="K100:K105" si="88">SUM(K43/K39)*100-100</f>
        <v>-3.7170263788968754</v>
      </c>
      <c r="L100" s="4386"/>
      <c r="M100" s="4338">
        <f t="shared" ref="M100:M105" si="89">SUM(M43/M39)*100-100</f>
        <v>-1.6677567037279317</v>
      </c>
      <c r="N100" s="4382"/>
      <c r="O100" s="4338">
        <f t="shared" ref="O100:O105" si="90">SUM(O43/O39)*100-100</f>
        <v>-0.1213592233009706</v>
      </c>
      <c r="P100" s="4382"/>
      <c r="Q100" s="4338">
        <f t="shared" ref="Q100:Q105" si="91">SUM(Q43/Q39)*100-100</f>
        <v>-0.67859346082664729</v>
      </c>
      <c r="R100" s="4382"/>
      <c r="S100" s="4338">
        <f t="shared" ref="S100:T106" si="92">SUM(S43/S39)*100-100</f>
        <v>80</v>
      </c>
      <c r="T100" s="4379"/>
      <c r="V100" s="1294"/>
    </row>
    <row r="101" spans="1:23" ht="13.5" customHeight="1">
      <c r="A101" s="51" t="s">
        <v>912</v>
      </c>
      <c r="B101" s="173">
        <f t="shared" si="84"/>
        <v>-1.8902141312687348</v>
      </c>
      <c r="C101" s="4351">
        <f t="shared" si="84"/>
        <v>-3.8899803536345843</v>
      </c>
      <c r="D101" s="4385"/>
      <c r="E101" s="4327">
        <f t="shared" si="85"/>
        <v>-2.5914634146341484</v>
      </c>
      <c r="F101" s="4376"/>
      <c r="G101" s="4327">
        <f t="shared" si="86"/>
        <v>0</v>
      </c>
      <c r="H101" s="4376"/>
      <c r="I101" s="4351">
        <f t="shared" si="87"/>
        <v>-10.34482758620689</v>
      </c>
      <c r="J101" s="4385"/>
      <c r="K101" s="4325">
        <f t="shared" si="88"/>
        <v>-3.5351483136936253</v>
      </c>
      <c r="L101" s="4325"/>
      <c r="M101" s="4327">
        <f t="shared" si="89"/>
        <v>-1.2884043607532192</v>
      </c>
      <c r="N101" s="4376"/>
      <c r="O101" s="4327">
        <f t="shared" si="90"/>
        <v>0.48632218844983299</v>
      </c>
      <c r="P101" s="4376"/>
      <c r="Q101" s="4351">
        <f t="shared" si="91"/>
        <v>-0.52372150338878498</v>
      </c>
      <c r="R101" s="4385"/>
      <c r="S101" s="4327">
        <f t="shared" si="92"/>
        <v>0</v>
      </c>
      <c r="T101" s="4383"/>
      <c r="V101" s="20"/>
    </row>
    <row r="102" spans="1:23" ht="13.5" customHeight="1">
      <c r="A102" s="51" t="s">
        <v>916</v>
      </c>
      <c r="B102" s="93">
        <f t="shared" si="84"/>
        <v>-1.7276210379658608</v>
      </c>
      <c r="C102" s="4327">
        <f t="shared" si="84"/>
        <v>-4.0344692518605569</v>
      </c>
      <c r="D102" s="4376"/>
      <c r="E102" s="4327">
        <f t="shared" si="85"/>
        <v>-2.9007633587786188</v>
      </c>
      <c r="F102" s="4376"/>
      <c r="G102" s="4327">
        <f t="shared" si="86"/>
        <v>0</v>
      </c>
      <c r="H102" s="4376"/>
      <c r="I102" s="4327">
        <f t="shared" si="87"/>
        <v>-10.34482758620689</v>
      </c>
      <c r="J102" s="4376"/>
      <c r="K102" s="4325">
        <f t="shared" si="88"/>
        <v>-3.1402936378466535</v>
      </c>
      <c r="L102" s="4325"/>
      <c r="M102" s="4327">
        <f t="shared" si="89"/>
        <v>-0.56105610561056096</v>
      </c>
      <c r="N102" s="4376"/>
      <c r="O102" s="4327">
        <f t="shared" si="90"/>
        <v>0</v>
      </c>
      <c r="P102" s="4376"/>
      <c r="Q102" s="4327">
        <f t="shared" si="91"/>
        <v>-0.308261405671999</v>
      </c>
      <c r="R102" s="4376"/>
      <c r="S102" s="4327">
        <f t="shared" si="92"/>
        <v>0</v>
      </c>
      <c r="T102" s="4383"/>
      <c r="V102" s="20"/>
    </row>
    <row r="103" spans="1:23" ht="13.5" customHeight="1">
      <c r="A103" s="51" t="s">
        <v>934</v>
      </c>
      <c r="B103" s="93">
        <f t="shared" si="84"/>
        <v>-1.4040234702430894</v>
      </c>
      <c r="C103" s="4327">
        <f t="shared" si="84"/>
        <v>-3.6234738085860556</v>
      </c>
      <c r="D103" s="4376"/>
      <c r="E103" s="4327">
        <f t="shared" si="85"/>
        <v>-2.2273425499231934</v>
      </c>
      <c r="F103" s="4376"/>
      <c r="G103" s="4327">
        <f t="shared" si="86"/>
        <v>0</v>
      </c>
      <c r="H103" s="4376"/>
      <c r="I103" s="4327">
        <f t="shared" si="87"/>
        <v>-10.34482758620689</v>
      </c>
      <c r="J103" s="4376"/>
      <c r="K103" s="4325">
        <f t="shared" si="88"/>
        <v>-2.5441116126384884</v>
      </c>
      <c r="L103" s="4325"/>
      <c r="M103" s="4327">
        <f t="shared" si="89"/>
        <v>-0.39603960396038929</v>
      </c>
      <c r="N103" s="4376"/>
      <c r="O103" s="4327">
        <f t="shared" si="90"/>
        <v>-0.29958058717795666</v>
      </c>
      <c r="P103" s="4376"/>
      <c r="Q103" s="4327">
        <f t="shared" si="91"/>
        <v>6.1747452917558121E-2</v>
      </c>
      <c r="R103" s="4376"/>
      <c r="S103" s="4327">
        <f t="shared" si="92"/>
        <v>0</v>
      </c>
      <c r="T103" s="4383"/>
      <c r="V103" s="20"/>
    </row>
    <row r="104" spans="1:23" ht="13.5" customHeight="1">
      <c r="A104" s="91" t="s">
        <v>935</v>
      </c>
      <c r="B104" s="2955">
        <f t="shared" si="84"/>
        <v>-0.81730430493905715</v>
      </c>
      <c r="C104" s="4380">
        <f t="shared" si="84"/>
        <v>-2.7833001988071544</v>
      </c>
      <c r="D104" s="4381"/>
      <c r="E104" s="4380">
        <f t="shared" si="85"/>
        <v>-2.4031007751938063</v>
      </c>
      <c r="F104" s="4381"/>
      <c r="G104" s="4380">
        <f t="shared" si="86"/>
        <v>3.0303030303030312</v>
      </c>
      <c r="H104" s="4381"/>
      <c r="I104" s="4380">
        <f t="shared" si="87"/>
        <v>-19.354838709677423</v>
      </c>
      <c r="J104" s="4381"/>
      <c r="K104" s="4386">
        <f t="shared" si="88"/>
        <v>-2.3246160232461648</v>
      </c>
      <c r="L104" s="4386"/>
      <c r="M104" s="4380">
        <f t="shared" si="89"/>
        <v>0.46558031260393307</v>
      </c>
      <c r="N104" s="4381"/>
      <c r="O104" s="4380">
        <f t="shared" si="90"/>
        <v>0.42527339003646603</v>
      </c>
      <c r="P104" s="4381"/>
      <c r="Q104" s="4380">
        <f t="shared" si="91"/>
        <v>0.99378881987577472</v>
      </c>
      <c r="R104" s="4381"/>
      <c r="S104" s="4380">
        <f t="shared" si="92"/>
        <v>-88.888888888888886</v>
      </c>
      <c r="T104" s="4384"/>
      <c r="V104" s="20"/>
    </row>
    <row r="105" spans="1:23" ht="13.5" customHeight="1">
      <c r="A105" s="2353" t="s">
        <v>936</v>
      </c>
      <c r="B105" s="3331">
        <f>SUM(B48/B44)*100-100</f>
        <v>-0.12085880847433828</v>
      </c>
      <c r="C105" s="4336">
        <f>SUM(C48/C44)*100-100</f>
        <v>-0.81766148814391215</v>
      </c>
      <c r="D105" s="4371"/>
      <c r="E105" s="4336">
        <f t="shared" si="85"/>
        <v>-2.5039123630673004</v>
      </c>
      <c r="F105" s="4371"/>
      <c r="G105" s="4336">
        <f t="shared" si="86"/>
        <v>1.4925373134328339</v>
      </c>
      <c r="H105" s="4371"/>
      <c r="I105" s="4336">
        <f t="shared" si="87"/>
        <v>0</v>
      </c>
      <c r="J105" s="4371"/>
      <c r="K105" s="4336">
        <f t="shared" si="88"/>
        <v>-2.6537489469250204</v>
      </c>
      <c r="L105" s="4371"/>
      <c r="M105" s="4336">
        <f t="shared" si="89"/>
        <v>0.26773761713521083</v>
      </c>
      <c r="N105" s="4371"/>
      <c r="O105" s="4336">
        <f t="shared" si="90"/>
        <v>1.8753781004234611</v>
      </c>
      <c r="P105" s="4371"/>
      <c r="Q105" s="4336">
        <f t="shared" si="91"/>
        <v>1.8891297615360827</v>
      </c>
      <c r="R105" s="4371"/>
      <c r="S105" s="4336">
        <f t="shared" si="92"/>
        <v>-60</v>
      </c>
      <c r="T105" s="4372"/>
      <c r="U105" s="2497"/>
      <c r="V105" s="20"/>
      <c r="W105" s="20"/>
    </row>
    <row r="106" spans="1:23" ht="13.5" customHeight="1">
      <c r="A106" s="2353" t="s">
        <v>962</v>
      </c>
      <c r="B106" s="93">
        <f>SUM(B49/B45)*100-100</f>
        <v>-3.5443396895161072E-2</v>
      </c>
      <c r="C106" s="4327">
        <f t="shared" ref="C106:R106" si="93">SUM(C49/C45)*100-100</f>
        <v>-0.12244897959183731</v>
      </c>
      <c r="D106" s="4376">
        <f t="shared" si="93"/>
        <v>-8.7036431364481359E-2</v>
      </c>
      <c r="E106" s="4327">
        <f t="shared" si="93"/>
        <v>-2.5157232704402475</v>
      </c>
      <c r="F106" s="4376">
        <f t="shared" si="93"/>
        <v>-2.4811592806765503</v>
      </c>
      <c r="G106" s="4327">
        <f t="shared" si="93"/>
        <v>1.470588235294116</v>
      </c>
      <c r="H106" s="4376">
        <f t="shared" si="93"/>
        <v>1.5065656102179759</v>
      </c>
      <c r="I106" s="4327">
        <f t="shared" si="93"/>
        <v>0</v>
      </c>
      <c r="J106" s="4376">
        <f t="shared" si="93"/>
        <v>3.5455963693095782E-2</v>
      </c>
      <c r="K106" s="4327">
        <f t="shared" si="93"/>
        <v>-3.1157894736842024</v>
      </c>
      <c r="L106" s="4376">
        <f t="shared" si="93"/>
        <v>-3.0814382431756684</v>
      </c>
      <c r="M106" s="4327">
        <f t="shared" si="93"/>
        <v>-0.33189512114172715</v>
      </c>
      <c r="N106" s="4376">
        <f t="shared" si="93"/>
        <v>-0.29655683406230082</v>
      </c>
      <c r="O106" s="4327">
        <f t="shared" si="93"/>
        <v>1.8618618618618541</v>
      </c>
      <c r="P106" s="4376">
        <f t="shared" si="93"/>
        <v>1.8979779666207293</v>
      </c>
      <c r="Q106" s="4327">
        <f t="shared" si="93"/>
        <v>2.4737167594310421</v>
      </c>
      <c r="R106" s="4376">
        <f t="shared" si="93"/>
        <v>2.5100498032402356</v>
      </c>
      <c r="S106" s="4327">
        <f t="shared" si="92"/>
        <v>50</v>
      </c>
      <c r="T106" s="4325">
        <f t="shared" si="92"/>
        <v>50.053183945539644</v>
      </c>
      <c r="U106" s="2497"/>
      <c r="V106" s="20"/>
    </row>
    <row r="107" spans="1:23" ht="13.5" customHeight="1">
      <c r="A107" s="2353" t="s">
        <v>981</v>
      </c>
      <c r="B107" s="93">
        <f>SUM(B50/B46)*100-100</f>
        <v>0.13460857244066915</v>
      </c>
      <c r="C107" s="4327">
        <f t="shared" ref="C107:T107" si="94">SUM(C50/C46)*100-100</f>
        <v>0.36779730281976697</v>
      </c>
      <c r="D107" s="4376">
        <f t="shared" si="94"/>
        <v>0.23287526031563743</v>
      </c>
      <c r="E107" s="4327">
        <f t="shared" si="94"/>
        <v>-2.2780832678711675</v>
      </c>
      <c r="F107" s="4376">
        <f t="shared" si="94"/>
        <v>-2.409448516060678</v>
      </c>
      <c r="G107" s="4327">
        <f t="shared" si="94"/>
        <v>1.470588235294116</v>
      </c>
      <c r="H107" s="4376">
        <f t="shared" si="94"/>
        <v>1.3341837371711165</v>
      </c>
      <c r="I107" s="4327">
        <f t="shared" si="94"/>
        <v>0</v>
      </c>
      <c r="J107" s="4376">
        <f t="shared" si="94"/>
        <v>-0.13442762133861663</v>
      </c>
      <c r="K107" s="4327">
        <f t="shared" si="94"/>
        <v>-2.9894736842105374</v>
      </c>
      <c r="L107" s="4376">
        <f t="shared" si="94"/>
        <v>-3.1198826271849214</v>
      </c>
      <c r="M107" s="4327">
        <f t="shared" si="94"/>
        <v>-0.86149768058317022</v>
      </c>
      <c r="N107" s="4376">
        <f t="shared" si="94"/>
        <v>-0.99476721108186439</v>
      </c>
      <c r="O107" s="4327">
        <f t="shared" si="94"/>
        <v>3.4855769230769198</v>
      </c>
      <c r="P107" s="4376">
        <f t="shared" si="94"/>
        <v>3.3464637235906878</v>
      </c>
      <c r="Q107" s="4327">
        <f t="shared" si="94"/>
        <v>2.3141005862388226</v>
      </c>
      <c r="R107" s="4376">
        <f t="shared" si="94"/>
        <v>2.1765621745267367</v>
      </c>
      <c r="S107" s="4327">
        <f t="shared" si="94"/>
        <v>66.666666666666686</v>
      </c>
      <c r="T107" s="4325">
        <f t="shared" si="94"/>
        <v>66.442620631102301</v>
      </c>
      <c r="U107" s="2497"/>
      <c r="V107" s="20"/>
    </row>
    <row r="108" spans="1:23" ht="13.5" customHeight="1">
      <c r="A108" s="91" t="s">
        <v>1000</v>
      </c>
      <c r="B108" s="2955">
        <f>SUM(B51/B47)*100-100</f>
        <v>0.14917951268024865</v>
      </c>
      <c r="C108" s="4380">
        <f t="shared" ref="C108:T108" si="95">SUM(C51/C47)*100-100</f>
        <v>4.0899795501019298E-2</v>
      </c>
      <c r="D108" s="4381">
        <f t="shared" si="95"/>
        <v>-0.10811842663724747</v>
      </c>
      <c r="E108" s="4380">
        <f t="shared" si="95"/>
        <v>-1.429706115965061</v>
      </c>
      <c r="F108" s="4381">
        <f t="shared" si="95"/>
        <v>-1.5765337632600307</v>
      </c>
      <c r="G108" s="4380">
        <f t="shared" si="95"/>
        <v>0</v>
      </c>
      <c r="H108" s="4381">
        <f t="shared" si="95"/>
        <v>-0.14895729890763221</v>
      </c>
      <c r="I108" s="4380">
        <f t="shared" si="95"/>
        <v>0</v>
      </c>
      <c r="J108" s="4381">
        <f t="shared" si="95"/>
        <v>-0.14895729890763221</v>
      </c>
      <c r="K108" s="4386">
        <f t="shared" si="95"/>
        <v>-3.1449213769655699</v>
      </c>
      <c r="L108" s="4386">
        <f t="shared" si="95"/>
        <v>-3.2891940859373392</v>
      </c>
      <c r="M108" s="4380">
        <f t="shared" si="95"/>
        <v>-1.4233697451175118</v>
      </c>
      <c r="N108" s="4381">
        <f t="shared" si="95"/>
        <v>-1.5702068308993518</v>
      </c>
      <c r="O108" s="4380">
        <f t="shared" si="95"/>
        <v>5.7471264367816133</v>
      </c>
      <c r="P108" s="4381">
        <f t="shared" si="95"/>
        <v>5.5896083735689217</v>
      </c>
      <c r="Q108" s="4380">
        <f t="shared" si="95"/>
        <v>1.7527675276752746</v>
      </c>
      <c r="R108" s="4381">
        <f t="shared" si="95"/>
        <v>1.6011993536022828</v>
      </c>
      <c r="S108" s="4380">
        <f t="shared" si="95"/>
        <v>300</v>
      </c>
      <c r="T108" s="4384">
        <f t="shared" si="95"/>
        <v>299.40417080436936</v>
      </c>
      <c r="V108" s="20"/>
    </row>
    <row r="109" spans="1:23" ht="13.5" customHeight="1">
      <c r="A109" s="3332" t="s">
        <v>1009</v>
      </c>
      <c r="B109" s="3331">
        <f>SUM(B52/B48)*100-100</f>
        <v>7.1179443376792051E-3</v>
      </c>
      <c r="C109" s="4336">
        <f>SUM(C52/C48)*100-100</f>
        <v>-1.1541632316570514</v>
      </c>
      <c r="D109" s="4371">
        <f t="shared" ref="D109:T109" si="96">SUM(D52/D47)*100-100</f>
        <v>-1.7338136512164368</v>
      </c>
      <c r="E109" s="4336">
        <f t="shared" si="96"/>
        <v>-2.3828435266084256</v>
      </c>
      <c r="F109" s="4371">
        <f t="shared" si="96"/>
        <v>-2.195251838011842</v>
      </c>
      <c r="G109" s="4336">
        <f t="shared" si="96"/>
        <v>2.941176470588232</v>
      </c>
      <c r="H109" s="4371">
        <f t="shared" si="96"/>
        <v>3.1389993719908063</v>
      </c>
      <c r="I109" s="4336">
        <f t="shared" si="96"/>
        <v>0</v>
      </c>
      <c r="J109" s="4371">
        <f t="shared" si="96"/>
        <v>0.19217081850533191</v>
      </c>
      <c r="K109" s="4336">
        <f t="shared" si="96"/>
        <v>-3.5274118147046352</v>
      </c>
      <c r="L109" s="4371">
        <f t="shared" si="96"/>
        <v>-3.3420196523556598</v>
      </c>
      <c r="M109" s="4336">
        <f t="shared" si="96"/>
        <v>-1.6550810989738522</v>
      </c>
      <c r="N109" s="4371">
        <f t="shared" si="96"/>
        <v>-1.4660908633633341</v>
      </c>
      <c r="O109" s="4336">
        <f t="shared" si="96"/>
        <v>6.7755595886267486</v>
      </c>
      <c r="P109" s="4371">
        <f t="shared" si="96"/>
        <v>6.9807510554518331</v>
      </c>
      <c r="Q109" s="4336">
        <f t="shared" si="96"/>
        <v>1.9680196801968037</v>
      </c>
      <c r="R109" s="4371">
        <f t="shared" si="96"/>
        <v>2.1639724582299209</v>
      </c>
      <c r="S109" s="4336">
        <f t="shared" si="96"/>
        <v>500</v>
      </c>
      <c r="T109" s="4373">
        <f t="shared" si="96"/>
        <v>501.15302491103205</v>
      </c>
      <c r="U109" s="2497"/>
      <c r="V109" s="20"/>
      <c r="W109" s="20"/>
    </row>
    <row r="110" spans="1:23" s="1832" customFormat="1" ht="13.5" customHeight="1" thickBot="1">
      <c r="A110" s="3917" t="s">
        <v>1026</v>
      </c>
      <c r="B110" s="3942">
        <f>SUM(B53/B49)*100-100</f>
        <v>-0.19855339668131933</v>
      </c>
      <c r="C110" s="4318">
        <f t="shared" ref="C110:T110" si="97">SUM(C53/C49)*100-100</f>
        <v>-1.6346546791990164</v>
      </c>
      <c r="D110" s="4374">
        <f t="shared" si="97"/>
        <v>-1.4389583832645201</v>
      </c>
      <c r="E110" s="4318">
        <f t="shared" si="97"/>
        <v>-1.3709677419354875</v>
      </c>
      <c r="F110" s="4374">
        <f t="shared" si="97"/>
        <v>-1.1747468450173528</v>
      </c>
      <c r="G110" s="4318">
        <f t="shared" si="97"/>
        <v>2.8985507246376727</v>
      </c>
      <c r="H110" s="4374">
        <f t="shared" si="97"/>
        <v>3.1032657608953258</v>
      </c>
      <c r="I110" s="4318">
        <f t="shared" si="97"/>
        <v>-11.538461538461547</v>
      </c>
      <c r="J110" s="4374">
        <f t="shared" si="97"/>
        <v>-11.362468709349486</v>
      </c>
      <c r="K110" s="4318">
        <f t="shared" si="97"/>
        <v>-1.9122120817036148</v>
      </c>
      <c r="L110" s="4374">
        <f t="shared" si="97"/>
        <v>-1.7170679818235044</v>
      </c>
      <c r="M110" s="4318">
        <f t="shared" si="97"/>
        <v>-0.66600066600067009</v>
      </c>
      <c r="N110" s="4374">
        <f t="shared" si="97"/>
        <v>-0.46837724825502391</v>
      </c>
      <c r="O110" s="4318">
        <f t="shared" si="97"/>
        <v>4.6580188679245111</v>
      </c>
      <c r="P110" s="4374">
        <f t="shared" si="97"/>
        <v>4.8662343381747633</v>
      </c>
      <c r="Q110" s="4318">
        <f t="shared" si="97"/>
        <v>0.48280024140012756</v>
      </c>
      <c r="R110" s="4374">
        <f t="shared" si="97"/>
        <v>0.68270918034846773</v>
      </c>
      <c r="S110" s="4318">
        <f t="shared" si="97"/>
        <v>-16.666666666666657</v>
      </c>
      <c r="T110" s="4375">
        <f t="shared" si="97"/>
        <v>-16.500876320401701</v>
      </c>
      <c r="U110" s="3932"/>
      <c r="V110" s="2154"/>
    </row>
    <row r="111" spans="1:23" ht="10.5" customHeight="1">
      <c r="A111" s="56" t="s">
        <v>146</v>
      </c>
      <c r="E111" s="56"/>
      <c r="F111" s="56"/>
      <c r="G111" s="56"/>
      <c r="H111" s="56"/>
      <c r="I111" s="111"/>
      <c r="J111" s="111"/>
      <c r="K111" s="64"/>
      <c r="L111" s="111"/>
      <c r="M111" s="64"/>
      <c r="N111" s="111"/>
      <c r="O111" s="64"/>
      <c r="P111" s="111"/>
      <c r="Q111" s="64"/>
      <c r="R111" s="111"/>
      <c r="S111" s="64"/>
      <c r="T111" s="111"/>
      <c r="U111" s="20"/>
    </row>
    <row r="112" spans="1:23" ht="12.75" customHeight="1">
      <c r="A112" s="56" t="s">
        <v>621</v>
      </c>
      <c r="E112" s="56"/>
      <c r="F112" s="56"/>
      <c r="G112" s="56"/>
      <c r="H112" s="56"/>
      <c r="I112" s="111"/>
      <c r="J112" s="111"/>
      <c r="K112" s="64"/>
      <c r="L112" s="111"/>
      <c r="M112" s="64"/>
      <c r="N112" s="111"/>
      <c r="O112" s="64"/>
      <c r="P112" s="111"/>
      <c r="Q112" s="64"/>
      <c r="R112" s="111"/>
      <c r="S112" s="64"/>
      <c r="T112" s="111"/>
    </row>
    <row r="113" spans="1:28" ht="6.75" customHeight="1">
      <c r="A113" s="56"/>
      <c r="E113" s="56"/>
      <c r="F113" s="56"/>
      <c r="G113" s="56"/>
      <c r="H113" s="56"/>
      <c r="I113" s="111"/>
      <c r="J113" s="111"/>
      <c r="K113" s="64"/>
      <c r="L113" s="111"/>
      <c r="M113" s="64"/>
      <c r="N113" s="111"/>
      <c r="O113" s="64"/>
      <c r="P113" s="111"/>
      <c r="Q113" s="64"/>
      <c r="R113" s="111"/>
      <c r="S113" s="64"/>
      <c r="T113" s="111"/>
    </row>
    <row r="114" spans="1:28" ht="6.75" customHeight="1">
      <c r="A114" s="56"/>
      <c r="E114" s="56"/>
      <c r="F114" s="56"/>
      <c r="G114" s="56"/>
      <c r="H114" s="56"/>
      <c r="I114" s="2551"/>
      <c r="J114" s="2551"/>
      <c r="K114" s="2550"/>
      <c r="L114" s="2551"/>
      <c r="M114" s="2550"/>
      <c r="N114" s="2551"/>
      <c r="O114" s="2550"/>
      <c r="P114" s="2551"/>
      <c r="Q114" s="2550"/>
      <c r="R114" s="2551"/>
      <c r="S114" s="2550"/>
      <c r="T114" s="2551"/>
    </row>
    <row r="115" spans="1:28" ht="39.200000000000003" customHeight="1" thickBot="1">
      <c r="A115" s="146" t="s">
        <v>14</v>
      </c>
      <c r="C115" s="4419" t="s">
        <v>149</v>
      </c>
      <c r="D115" s="4420"/>
      <c r="E115" s="4420"/>
      <c r="F115" s="4420"/>
      <c r="G115" s="4420"/>
      <c r="H115" s="4420"/>
      <c r="I115" s="4420"/>
      <c r="J115" s="4420"/>
      <c r="K115" s="4420"/>
      <c r="L115" s="4420"/>
      <c r="M115" s="4420"/>
      <c r="N115" s="4420"/>
      <c r="O115" s="4420"/>
      <c r="P115" s="4420"/>
      <c r="Q115" s="4420"/>
      <c r="R115" s="4420"/>
      <c r="S115" s="4420"/>
      <c r="T115" s="4421"/>
    </row>
    <row r="116" spans="1:28" ht="20.25" customHeight="1">
      <c r="A116" s="66" t="s">
        <v>99</v>
      </c>
      <c r="B116" s="67"/>
      <c r="C116" s="68"/>
      <c r="D116" s="68"/>
      <c r="E116" s="70" t="s">
        <v>139</v>
      </c>
      <c r="F116" s="70"/>
      <c r="G116" s="70"/>
      <c r="H116" s="70"/>
      <c r="I116" s="70"/>
      <c r="J116" s="70"/>
      <c r="K116" s="71"/>
      <c r="L116" s="71"/>
      <c r="M116" s="72"/>
      <c r="N116" s="72"/>
      <c r="O116" s="72"/>
      <c r="P116" s="72"/>
      <c r="Q116" s="73"/>
      <c r="R116" s="73"/>
      <c r="S116" s="74"/>
      <c r="T116" s="75"/>
      <c r="U116" s="20"/>
      <c r="V116" s="20"/>
      <c r="W116" s="20"/>
      <c r="X116" s="20"/>
      <c r="Y116" s="20"/>
      <c r="Z116" s="20"/>
      <c r="AA116" s="20"/>
      <c r="AB116" s="20"/>
    </row>
    <row r="117" spans="1:28" ht="41.25" customHeight="1">
      <c r="A117" s="76" t="s">
        <v>104</v>
      </c>
      <c r="B117" s="26" t="s">
        <v>105</v>
      </c>
      <c r="C117" s="77" t="s">
        <v>140</v>
      </c>
      <c r="D117" s="98" t="s">
        <v>106</v>
      </c>
      <c r="E117" s="79" t="s">
        <v>141</v>
      </c>
      <c r="F117" s="3435" t="s">
        <v>106</v>
      </c>
      <c r="G117" s="3434" t="s">
        <v>604</v>
      </c>
      <c r="H117" s="3435" t="s">
        <v>106</v>
      </c>
      <c r="I117" s="871" t="s">
        <v>605</v>
      </c>
      <c r="J117" s="3435" t="s">
        <v>106</v>
      </c>
      <c r="K117" s="100" t="s">
        <v>142</v>
      </c>
      <c r="L117" s="98" t="s">
        <v>106</v>
      </c>
      <c r="M117" s="100" t="s">
        <v>143</v>
      </c>
      <c r="N117" s="98" t="s">
        <v>106</v>
      </c>
      <c r="O117" s="79" t="s">
        <v>59</v>
      </c>
      <c r="P117" s="3435" t="s">
        <v>106</v>
      </c>
      <c r="Q117" s="3434" t="s">
        <v>144</v>
      </c>
      <c r="R117" s="3435" t="s">
        <v>106</v>
      </c>
      <c r="S117" s="3434" t="s">
        <v>145</v>
      </c>
      <c r="T117" s="3436" t="s">
        <v>106</v>
      </c>
      <c r="U117" s="103"/>
      <c r="V117" s="103"/>
      <c r="W117" s="103"/>
      <c r="X117" s="103"/>
      <c r="Y117" s="103"/>
      <c r="Z117" s="103"/>
      <c r="AA117" s="103"/>
      <c r="AB117" s="103"/>
    </row>
    <row r="118" spans="1:28" ht="12.75" customHeight="1">
      <c r="A118" s="946" t="s">
        <v>633</v>
      </c>
      <c r="B118" s="959">
        <v>1106</v>
      </c>
      <c r="C118" s="717">
        <v>162</v>
      </c>
      <c r="D118" s="947">
        <v>10.116731517509727</v>
      </c>
      <c r="E118" s="717">
        <v>69</v>
      </c>
      <c r="F118" s="748">
        <v>6.2386980108499097</v>
      </c>
      <c r="G118" s="4401">
        <v>1</v>
      </c>
      <c r="H118" s="4402"/>
      <c r="I118" s="4403"/>
      <c r="J118" s="717">
        <v>4.9751243781094526E-3</v>
      </c>
      <c r="K118" s="717">
        <v>224</v>
      </c>
      <c r="L118" s="947">
        <v>17.120622568093385</v>
      </c>
      <c r="M118" s="717">
        <v>188</v>
      </c>
      <c r="N118" s="947">
        <v>17.509727626459142</v>
      </c>
      <c r="O118" s="717">
        <v>69</v>
      </c>
      <c r="P118" s="947">
        <v>4.6692607003891053</v>
      </c>
      <c r="Q118" s="717">
        <v>173</v>
      </c>
      <c r="R118" s="947">
        <v>17.120622568093385</v>
      </c>
      <c r="S118" s="717">
        <v>220</v>
      </c>
      <c r="T118" s="948">
        <v>26.07003891050584</v>
      </c>
    </row>
    <row r="119" spans="1:28">
      <c r="A119" s="82" t="s">
        <v>128</v>
      </c>
      <c r="B119" s="769">
        <v>354</v>
      </c>
      <c r="C119" s="31">
        <v>36</v>
      </c>
      <c r="D119" s="2436">
        <f t="shared" ref="D119:D141" si="98">SUM(C119/B119)*100</f>
        <v>10.16949152542373</v>
      </c>
      <c r="E119" s="31">
        <v>30</v>
      </c>
      <c r="F119" s="2436">
        <f>SUM(E119/B119)*100</f>
        <v>8.4745762711864394</v>
      </c>
      <c r="G119" s="4387">
        <v>0</v>
      </c>
      <c r="H119" s="4388"/>
      <c r="I119" s="4389"/>
      <c r="J119" s="2441">
        <f>G119/B119</f>
        <v>0</v>
      </c>
      <c r="K119" s="31">
        <v>80</v>
      </c>
      <c r="L119" s="2436">
        <f t="shared" ref="L119:L141" si="99">SUM(K119/B119)*100</f>
        <v>22.598870056497177</v>
      </c>
      <c r="M119" s="31">
        <v>60</v>
      </c>
      <c r="N119" s="2436">
        <f t="shared" ref="N119:N141" si="100">SUM(M119/B119)*100</f>
        <v>16.949152542372879</v>
      </c>
      <c r="O119" s="31">
        <v>20</v>
      </c>
      <c r="P119" s="2436">
        <f t="shared" ref="P119:P141" si="101">SUM(O119/B119)*100</f>
        <v>5.6497175141242941</v>
      </c>
      <c r="Q119" s="31">
        <v>62</v>
      </c>
      <c r="R119" s="2436">
        <f t="shared" ref="R119:R141" si="102">SUM(Q119/B119)*100</f>
        <v>17.514124293785311</v>
      </c>
      <c r="S119" s="85">
        <v>66</v>
      </c>
      <c r="T119" s="2460">
        <f t="shared" ref="T119:T141" si="103">SUM(S119/B119)*100</f>
        <v>18.64406779661017</v>
      </c>
    </row>
    <row r="120" spans="1:28">
      <c r="A120" s="82" t="s">
        <v>129</v>
      </c>
      <c r="B120" s="769">
        <v>292</v>
      </c>
      <c r="C120" s="31">
        <v>24</v>
      </c>
      <c r="D120" s="2436">
        <f t="shared" si="98"/>
        <v>8.2191780821917799</v>
      </c>
      <c r="E120" s="31">
        <v>15</v>
      </c>
      <c r="F120" s="2436">
        <f t="shared" ref="F120:F141" si="104">SUM(E120/B120)*100</f>
        <v>5.1369863013698627</v>
      </c>
      <c r="G120" s="4394">
        <v>0</v>
      </c>
      <c r="H120" s="4395"/>
      <c r="I120" s="4396"/>
      <c r="J120" s="2441">
        <f>G120/B120</f>
        <v>0</v>
      </c>
      <c r="K120" s="31">
        <v>77</v>
      </c>
      <c r="L120" s="2436">
        <f t="shared" si="99"/>
        <v>26.36986301369863</v>
      </c>
      <c r="M120" s="31">
        <v>54</v>
      </c>
      <c r="N120" s="2436">
        <f t="shared" si="100"/>
        <v>18.493150684931507</v>
      </c>
      <c r="O120" s="31">
        <v>18</v>
      </c>
      <c r="P120" s="2436">
        <f t="shared" si="101"/>
        <v>6.1643835616438354</v>
      </c>
      <c r="Q120" s="31">
        <v>39</v>
      </c>
      <c r="R120" s="2436">
        <f t="shared" si="102"/>
        <v>13.356164383561644</v>
      </c>
      <c r="S120" s="85">
        <v>65</v>
      </c>
      <c r="T120" s="2460">
        <f t="shared" si="103"/>
        <v>22.260273972602739</v>
      </c>
    </row>
    <row r="121" spans="1:28">
      <c r="A121" s="82" t="s">
        <v>130</v>
      </c>
      <c r="B121" s="769">
        <v>196</v>
      </c>
      <c r="C121" s="31">
        <v>16</v>
      </c>
      <c r="D121" s="2436">
        <f t="shared" si="98"/>
        <v>8.1632653061224492</v>
      </c>
      <c r="E121" s="31">
        <v>10</v>
      </c>
      <c r="F121" s="2436">
        <f t="shared" si="104"/>
        <v>5.1020408163265305</v>
      </c>
      <c r="G121" s="4394">
        <v>0</v>
      </c>
      <c r="H121" s="4395"/>
      <c r="I121" s="4396"/>
      <c r="J121" s="2441">
        <f>G121/B121</f>
        <v>0</v>
      </c>
      <c r="K121" s="31">
        <v>38</v>
      </c>
      <c r="L121" s="2436">
        <f t="shared" si="99"/>
        <v>19.387755102040817</v>
      </c>
      <c r="M121" s="31">
        <v>42</v>
      </c>
      <c r="N121" s="2436">
        <f t="shared" si="100"/>
        <v>21.428571428571427</v>
      </c>
      <c r="O121" s="31">
        <v>12</v>
      </c>
      <c r="P121" s="2436">
        <f t="shared" si="101"/>
        <v>6.1224489795918364</v>
      </c>
      <c r="Q121" s="31">
        <v>32</v>
      </c>
      <c r="R121" s="2436">
        <f t="shared" si="102"/>
        <v>16.326530612244898</v>
      </c>
      <c r="S121" s="85">
        <v>46</v>
      </c>
      <c r="T121" s="2460">
        <f t="shared" si="103"/>
        <v>23.469387755102041</v>
      </c>
    </row>
    <row r="122" spans="1:28">
      <c r="A122" s="89" t="s">
        <v>405</v>
      </c>
      <c r="B122" s="770">
        <v>235</v>
      </c>
      <c r="C122" s="41">
        <v>12</v>
      </c>
      <c r="D122" s="42">
        <f t="shared" si="98"/>
        <v>5.1063829787234036</v>
      </c>
      <c r="E122" s="41">
        <v>9</v>
      </c>
      <c r="F122" s="2408">
        <f t="shared" si="104"/>
        <v>3.8297872340425529</v>
      </c>
      <c r="G122" s="4391">
        <v>0</v>
      </c>
      <c r="H122" s="4392"/>
      <c r="I122" s="4393"/>
      <c r="J122" s="2441">
        <f>G122/B122</f>
        <v>0</v>
      </c>
      <c r="K122" s="41">
        <v>30</v>
      </c>
      <c r="L122" s="2408">
        <f t="shared" si="99"/>
        <v>12.76595744680851</v>
      </c>
      <c r="M122" s="41">
        <v>50</v>
      </c>
      <c r="N122" s="2408">
        <f t="shared" si="100"/>
        <v>21.276595744680851</v>
      </c>
      <c r="O122" s="41">
        <v>20</v>
      </c>
      <c r="P122" s="2408">
        <f t="shared" si="101"/>
        <v>8.5106382978723403</v>
      </c>
      <c r="Q122" s="41">
        <v>49</v>
      </c>
      <c r="R122" s="2408">
        <f t="shared" si="102"/>
        <v>20.851063829787233</v>
      </c>
      <c r="S122" s="87">
        <v>65</v>
      </c>
      <c r="T122" s="2461">
        <f t="shared" si="103"/>
        <v>27.659574468085108</v>
      </c>
    </row>
    <row r="123" spans="1:28" s="56" customFormat="1" ht="11.25" customHeight="1">
      <c r="A123" s="82" t="s">
        <v>425</v>
      </c>
      <c r="B123" s="769">
        <v>367</v>
      </c>
      <c r="C123" s="2456">
        <v>38</v>
      </c>
      <c r="D123" s="32">
        <f t="shared" si="98"/>
        <v>10.354223433242508</v>
      </c>
      <c r="E123" s="2467">
        <v>27</v>
      </c>
      <c r="F123" s="544">
        <f t="shared" si="104"/>
        <v>7.3569482288828345</v>
      </c>
      <c r="G123" s="4387">
        <v>3</v>
      </c>
      <c r="H123" s="4388"/>
      <c r="I123" s="4389"/>
      <c r="J123" s="159">
        <f>SUM(G123/B123)*100</f>
        <v>0.81743869209809261</v>
      </c>
      <c r="K123" s="2456">
        <v>96</v>
      </c>
      <c r="L123" s="441">
        <f t="shared" si="99"/>
        <v>26.158038147138964</v>
      </c>
      <c r="M123" s="2469">
        <v>63</v>
      </c>
      <c r="N123" s="2436">
        <f t="shared" si="100"/>
        <v>17.166212534059948</v>
      </c>
      <c r="O123" s="2456">
        <v>20</v>
      </c>
      <c r="P123" s="2437">
        <f t="shared" si="101"/>
        <v>5.4495912806539506</v>
      </c>
      <c r="Q123" s="107">
        <v>53</v>
      </c>
      <c r="R123" s="2436">
        <f t="shared" si="102"/>
        <v>14.441416893732969</v>
      </c>
      <c r="S123" s="31">
        <v>67</v>
      </c>
      <c r="T123" s="2442">
        <f t="shared" si="103"/>
        <v>18.256130790190735</v>
      </c>
    </row>
    <row r="124" spans="1:28" s="56" customFormat="1" ht="11.25" customHeight="1">
      <c r="A124" s="82" t="s">
        <v>575</v>
      </c>
      <c r="B124" s="769">
        <v>262</v>
      </c>
      <c r="C124" s="2456">
        <v>22</v>
      </c>
      <c r="D124" s="32">
        <f t="shared" si="98"/>
        <v>8.3969465648854964</v>
      </c>
      <c r="E124" s="31">
        <v>16</v>
      </c>
      <c r="F124" s="544">
        <f t="shared" si="104"/>
        <v>6.1068702290076331</v>
      </c>
      <c r="G124" s="4394">
        <v>0</v>
      </c>
      <c r="H124" s="4395"/>
      <c r="I124" s="4396"/>
      <c r="J124" s="32">
        <f t="shared" ref="J124:J132" si="105">SUM(G124/B124)*100</f>
        <v>0</v>
      </c>
      <c r="K124" s="31">
        <v>62</v>
      </c>
      <c r="L124" s="505">
        <f t="shared" si="99"/>
        <v>23.664122137404579</v>
      </c>
      <c r="M124" s="31">
        <v>47</v>
      </c>
      <c r="N124" s="2436">
        <f t="shared" si="100"/>
        <v>17.938931297709924</v>
      </c>
      <c r="O124" s="31">
        <v>17</v>
      </c>
      <c r="P124" s="2435">
        <f t="shared" si="101"/>
        <v>6.4885496183206106</v>
      </c>
      <c r="Q124" s="31">
        <v>35</v>
      </c>
      <c r="R124" s="32">
        <f t="shared" si="102"/>
        <v>13.358778625954198</v>
      </c>
      <c r="S124" s="31">
        <v>63</v>
      </c>
      <c r="T124" s="2442">
        <f t="shared" si="103"/>
        <v>24.045801526717558</v>
      </c>
      <c r="U124" s="216"/>
      <c r="V124" s="216"/>
      <c r="W124" s="216"/>
      <c r="X124" s="216"/>
      <c r="Y124" s="216"/>
      <c r="Z124" s="216"/>
      <c r="AA124" s="216"/>
      <c r="AB124" s="216"/>
    </row>
    <row r="125" spans="1:28" s="56" customFormat="1" ht="11.25" customHeight="1">
      <c r="A125" s="92" t="s">
        <v>426</v>
      </c>
      <c r="B125" s="769">
        <v>172</v>
      </c>
      <c r="C125" s="2456">
        <v>8</v>
      </c>
      <c r="D125" s="32">
        <f t="shared" si="98"/>
        <v>4.6511627906976747</v>
      </c>
      <c r="E125" s="31">
        <v>10</v>
      </c>
      <c r="F125" s="544">
        <f t="shared" si="104"/>
        <v>5.8139534883720927</v>
      </c>
      <c r="G125" s="4394">
        <v>0</v>
      </c>
      <c r="H125" s="4395"/>
      <c r="I125" s="4396"/>
      <c r="J125" s="32">
        <f t="shared" si="105"/>
        <v>0</v>
      </c>
      <c r="K125" s="31">
        <v>26</v>
      </c>
      <c r="L125" s="544">
        <f t="shared" si="99"/>
        <v>15.11627906976744</v>
      </c>
      <c r="M125" s="31">
        <v>28</v>
      </c>
      <c r="N125" s="2436">
        <f t="shared" si="100"/>
        <v>16.279069767441861</v>
      </c>
      <c r="O125" s="31">
        <v>17</v>
      </c>
      <c r="P125" s="2436">
        <f t="shared" si="101"/>
        <v>9.8837209302325579</v>
      </c>
      <c r="Q125" s="31">
        <v>32</v>
      </c>
      <c r="R125" s="32">
        <f t="shared" si="102"/>
        <v>18.604651162790699</v>
      </c>
      <c r="S125" s="31">
        <v>51</v>
      </c>
      <c r="T125" s="2442">
        <f t="shared" si="103"/>
        <v>29.651162790697676</v>
      </c>
      <c r="U125" s="216"/>
      <c r="V125" s="216"/>
      <c r="W125" s="216"/>
      <c r="X125" s="216"/>
      <c r="Y125" s="216"/>
      <c r="Z125" s="216"/>
      <c r="AA125" s="216"/>
      <c r="AB125" s="216"/>
    </row>
    <row r="126" spans="1:28" s="56" customFormat="1" ht="11.25" customHeight="1">
      <c r="A126" s="91" t="s">
        <v>479</v>
      </c>
      <c r="B126" s="770">
        <v>188</v>
      </c>
      <c r="C126" s="2459">
        <v>10</v>
      </c>
      <c r="D126" s="42">
        <f t="shared" si="98"/>
        <v>5.3191489361702127</v>
      </c>
      <c r="E126" s="41">
        <v>7</v>
      </c>
      <c r="F126" s="2489">
        <f t="shared" si="104"/>
        <v>3.7234042553191489</v>
      </c>
      <c r="G126" s="4391">
        <v>0</v>
      </c>
      <c r="H126" s="4392"/>
      <c r="I126" s="4393"/>
      <c r="J126" s="42">
        <f t="shared" si="105"/>
        <v>0</v>
      </c>
      <c r="K126" s="41">
        <v>23</v>
      </c>
      <c r="L126" s="2489">
        <f t="shared" si="99"/>
        <v>12.23404255319149</v>
      </c>
      <c r="M126" s="41">
        <v>34</v>
      </c>
      <c r="N126" s="2408">
        <f t="shared" si="100"/>
        <v>18.085106382978726</v>
      </c>
      <c r="O126" s="41">
        <v>16</v>
      </c>
      <c r="P126" s="2408">
        <f t="shared" si="101"/>
        <v>8.5106382978723403</v>
      </c>
      <c r="Q126" s="2459">
        <v>41</v>
      </c>
      <c r="R126" s="42">
        <f t="shared" si="102"/>
        <v>21.808510638297875</v>
      </c>
      <c r="S126" s="41">
        <v>57</v>
      </c>
      <c r="T126" s="2440">
        <f t="shared" si="103"/>
        <v>30.319148936170215</v>
      </c>
      <c r="U126" s="216"/>
      <c r="V126" s="216"/>
      <c r="W126" s="216"/>
      <c r="X126" s="216"/>
      <c r="Y126" s="216"/>
      <c r="Z126" s="216"/>
      <c r="AA126" s="216"/>
      <c r="AB126" s="216"/>
    </row>
    <row r="127" spans="1:28" s="56" customFormat="1" ht="11.25" customHeight="1">
      <c r="A127" s="28" t="s">
        <v>526</v>
      </c>
      <c r="B127" s="769">
        <v>339</v>
      </c>
      <c r="C127" s="2456">
        <v>49</v>
      </c>
      <c r="D127" s="32">
        <f t="shared" si="98"/>
        <v>14.454277286135694</v>
      </c>
      <c r="E127" s="31">
        <v>12</v>
      </c>
      <c r="F127" s="544">
        <f t="shared" si="104"/>
        <v>3.5398230088495577</v>
      </c>
      <c r="G127" s="4387">
        <v>0</v>
      </c>
      <c r="H127" s="4388"/>
      <c r="I127" s="4389"/>
      <c r="J127" s="32">
        <f t="shared" si="105"/>
        <v>0</v>
      </c>
      <c r="K127" s="31">
        <v>89</v>
      </c>
      <c r="L127" s="544">
        <f t="shared" si="99"/>
        <v>26.253687315634217</v>
      </c>
      <c r="M127" s="31">
        <v>52</v>
      </c>
      <c r="N127" s="2436">
        <f t="shared" si="100"/>
        <v>15.339233038348082</v>
      </c>
      <c r="O127" s="31">
        <v>24</v>
      </c>
      <c r="P127" s="2436">
        <f t="shared" si="101"/>
        <v>7.0796460176991154</v>
      </c>
      <c r="Q127" s="2456">
        <v>48</v>
      </c>
      <c r="R127" s="32">
        <f t="shared" si="102"/>
        <v>14.159292035398231</v>
      </c>
      <c r="S127" s="31">
        <v>65</v>
      </c>
      <c r="T127" s="2442">
        <f t="shared" si="103"/>
        <v>19.174041297935105</v>
      </c>
      <c r="U127" s="216"/>
      <c r="V127" s="216"/>
      <c r="W127" s="216"/>
      <c r="X127" s="216"/>
      <c r="Y127" s="216"/>
      <c r="Z127" s="216"/>
      <c r="AA127" s="216"/>
      <c r="AB127" s="216"/>
    </row>
    <row r="128" spans="1:28" s="56" customFormat="1" ht="11.25" customHeight="1">
      <c r="A128" s="92" t="s">
        <v>484</v>
      </c>
      <c r="B128" s="769">
        <v>263</v>
      </c>
      <c r="C128" s="2456">
        <v>39</v>
      </c>
      <c r="D128" s="32">
        <f t="shared" si="98"/>
        <v>14.82889733840304</v>
      </c>
      <c r="E128" s="31">
        <v>16</v>
      </c>
      <c r="F128" s="544">
        <f t="shared" si="104"/>
        <v>6.083650190114068</v>
      </c>
      <c r="G128" s="4394">
        <v>2</v>
      </c>
      <c r="H128" s="4395"/>
      <c r="I128" s="4396"/>
      <c r="J128" s="32">
        <f t="shared" si="105"/>
        <v>0.76045627376425851</v>
      </c>
      <c r="K128" s="31">
        <v>46</v>
      </c>
      <c r="L128" s="544">
        <f t="shared" si="99"/>
        <v>17.490494296577946</v>
      </c>
      <c r="M128" s="31">
        <v>34</v>
      </c>
      <c r="N128" s="2436">
        <f t="shared" si="100"/>
        <v>12.927756653992395</v>
      </c>
      <c r="O128" s="31">
        <v>17</v>
      </c>
      <c r="P128" s="2436">
        <f t="shared" si="101"/>
        <v>6.4638783269961975</v>
      </c>
      <c r="Q128" s="2456">
        <v>41</v>
      </c>
      <c r="R128" s="32">
        <f t="shared" si="102"/>
        <v>15.589353612167301</v>
      </c>
      <c r="S128" s="31">
        <v>68</v>
      </c>
      <c r="T128" s="2442">
        <f t="shared" si="103"/>
        <v>25.85551330798479</v>
      </c>
      <c r="U128" s="216"/>
      <c r="V128" s="216"/>
      <c r="W128"/>
      <c r="X128"/>
      <c r="Y128"/>
      <c r="Z128"/>
      <c r="AA128" s="216"/>
      <c r="AB128" s="216"/>
    </row>
    <row r="129" spans="1:29" s="56" customFormat="1" ht="11.25" customHeight="1">
      <c r="A129" s="92" t="s">
        <v>498</v>
      </c>
      <c r="B129" s="769">
        <v>171</v>
      </c>
      <c r="C129" s="2456">
        <v>16</v>
      </c>
      <c r="D129" s="32">
        <f t="shared" si="98"/>
        <v>9.3567251461988299</v>
      </c>
      <c r="E129" s="31">
        <v>13</v>
      </c>
      <c r="F129" s="544">
        <f t="shared" si="104"/>
        <v>7.6023391812865491</v>
      </c>
      <c r="G129" s="4394">
        <v>1</v>
      </c>
      <c r="H129" s="4395"/>
      <c r="I129" s="4396"/>
      <c r="J129" s="32">
        <f t="shared" si="105"/>
        <v>0.58479532163742687</v>
      </c>
      <c r="K129" s="31">
        <v>36</v>
      </c>
      <c r="L129" s="544">
        <f t="shared" si="99"/>
        <v>21.052631578947366</v>
      </c>
      <c r="M129" s="31">
        <v>25</v>
      </c>
      <c r="N129" s="2436">
        <f t="shared" si="100"/>
        <v>14.619883040935672</v>
      </c>
      <c r="O129" s="31">
        <v>17</v>
      </c>
      <c r="P129" s="2436">
        <f t="shared" si="101"/>
        <v>9.9415204678362574</v>
      </c>
      <c r="Q129" s="2456">
        <v>36</v>
      </c>
      <c r="R129" s="32">
        <f t="shared" si="102"/>
        <v>21.052631578947366</v>
      </c>
      <c r="S129" s="31">
        <v>27</v>
      </c>
      <c r="T129" s="2442">
        <f t="shared" si="103"/>
        <v>15.789473684210526</v>
      </c>
      <c r="U129" s="216"/>
      <c r="V129" s="216"/>
      <c r="W129"/>
      <c r="X129"/>
      <c r="Y129"/>
      <c r="Z129"/>
      <c r="AA129" s="216"/>
      <c r="AB129" s="216"/>
    </row>
    <row r="130" spans="1:29" s="56" customFormat="1" ht="11.25" customHeight="1">
      <c r="A130" s="91" t="s">
        <v>428</v>
      </c>
      <c r="B130" s="770">
        <v>187</v>
      </c>
      <c r="C130" s="2459">
        <v>14</v>
      </c>
      <c r="D130" s="42">
        <f t="shared" si="98"/>
        <v>7.4866310160427805</v>
      </c>
      <c r="E130" s="41">
        <v>8</v>
      </c>
      <c r="F130" s="2489">
        <f t="shared" si="104"/>
        <v>4.2780748663101598</v>
      </c>
      <c r="G130" s="4391">
        <v>0</v>
      </c>
      <c r="H130" s="4392"/>
      <c r="I130" s="4393"/>
      <c r="J130" s="42">
        <f t="shared" si="105"/>
        <v>0</v>
      </c>
      <c r="K130" s="41">
        <v>21</v>
      </c>
      <c r="L130" s="2489">
        <f t="shared" si="99"/>
        <v>11.229946524064172</v>
      </c>
      <c r="M130" s="41">
        <v>41</v>
      </c>
      <c r="N130" s="2408">
        <f t="shared" si="100"/>
        <v>21.925133689839569</v>
      </c>
      <c r="O130" s="41">
        <v>17</v>
      </c>
      <c r="P130" s="2408">
        <f t="shared" si="101"/>
        <v>9.0909090909090917</v>
      </c>
      <c r="Q130" s="2459">
        <v>36</v>
      </c>
      <c r="R130" s="42">
        <f t="shared" si="102"/>
        <v>19.251336898395721</v>
      </c>
      <c r="S130" s="41">
        <v>50</v>
      </c>
      <c r="T130" s="2440">
        <f t="shared" si="103"/>
        <v>26.737967914438503</v>
      </c>
      <c r="U130" s="216"/>
      <c r="V130" s="216"/>
      <c r="W130"/>
      <c r="X130"/>
      <c r="Y130"/>
      <c r="Z130"/>
      <c r="AA130" s="216"/>
      <c r="AB130" s="216"/>
    </row>
    <row r="131" spans="1:29" s="56" customFormat="1" ht="11.25" customHeight="1">
      <c r="A131" s="28" t="s">
        <v>416</v>
      </c>
      <c r="B131" s="769">
        <v>319</v>
      </c>
      <c r="C131" s="2456">
        <v>47</v>
      </c>
      <c r="D131" s="32">
        <f t="shared" si="98"/>
        <v>14.733542319749215</v>
      </c>
      <c r="E131" s="31">
        <v>23</v>
      </c>
      <c r="F131" s="544">
        <f t="shared" si="104"/>
        <v>7.2100313479623823</v>
      </c>
      <c r="G131" s="4387">
        <v>0</v>
      </c>
      <c r="H131" s="4388"/>
      <c r="I131" s="4389"/>
      <c r="J131" s="32">
        <f t="shared" si="105"/>
        <v>0</v>
      </c>
      <c r="K131" s="31">
        <v>58</v>
      </c>
      <c r="L131" s="544">
        <f t="shared" si="99"/>
        <v>18.181818181818183</v>
      </c>
      <c r="M131" s="31">
        <v>63</v>
      </c>
      <c r="N131" s="2436">
        <f t="shared" si="100"/>
        <v>19.749216300940439</v>
      </c>
      <c r="O131" s="31">
        <v>28</v>
      </c>
      <c r="P131" s="2436">
        <f t="shared" si="101"/>
        <v>8.7774294670846391</v>
      </c>
      <c r="Q131" s="2456">
        <v>51</v>
      </c>
      <c r="R131" s="32">
        <f t="shared" si="102"/>
        <v>15.987460815047022</v>
      </c>
      <c r="S131" s="31">
        <v>49</v>
      </c>
      <c r="T131" s="2442">
        <f t="shared" si="103"/>
        <v>15.360501567398119</v>
      </c>
      <c r="U131" s="216"/>
      <c r="V131" s="216"/>
      <c r="W131"/>
      <c r="X131"/>
      <c r="Y131"/>
      <c r="Z131"/>
      <c r="AA131" s="216"/>
      <c r="AB131" s="216"/>
    </row>
    <row r="132" spans="1:29" s="56" customFormat="1" ht="11.25" customHeight="1">
      <c r="A132" s="28" t="s">
        <v>211</v>
      </c>
      <c r="B132" s="769">
        <v>226</v>
      </c>
      <c r="C132" s="2456">
        <v>30</v>
      </c>
      <c r="D132" s="32">
        <f t="shared" si="98"/>
        <v>13.274336283185843</v>
      </c>
      <c r="E132" s="31">
        <v>16</v>
      </c>
      <c r="F132" s="544">
        <f t="shared" si="104"/>
        <v>7.0796460176991154</v>
      </c>
      <c r="G132" s="4394">
        <v>1</v>
      </c>
      <c r="H132" s="4395"/>
      <c r="I132" s="4396"/>
      <c r="J132" s="2441">
        <f t="shared" si="105"/>
        <v>0.44247787610619471</v>
      </c>
      <c r="K132" s="2469">
        <v>32</v>
      </c>
      <c r="L132" s="544">
        <f t="shared" si="99"/>
        <v>14.159292035398231</v>
      </c>
      <c r="M132" s="31">
        <v>59</v>
      </c>
      <c r="N132" s="2436">
        <f t="shared" si="100"/>
        <v>26.10619469026549</v>
      </c>
      <c r="O132" s="31">
        <v>21</v>
      </c>
      <c r="P132" s="2436">
        <f t="shared" si="101"/>
        <v>9.2920353982300892</v>
      </c>
      <c r="Q132" s="2456">
        <v>27</v>
      </c>
      <c r="R132" s="32">
        <f t="shared" si="102"/>
        <v>11.946902654867257</v>
      </c>
      <c r="S132" s="31">
        <v>40</v>
      </c>
      <c r="T132" s="2442">
        <f t="shared" si="103"/>
        <v>17.699115044247787</v>
      </c>
      <c r="U132" s="216"/>
      <c r="V132" s="216"/>
      <c r="W132"/>
      <c r="X132"/>
      <c r="Y132"/>
      <c r="Z132"/>
      <c r="AA132" s="216"/>
      <c r="AB132" s="216"/>
    </row>
    <row r="133" spans="1:29" s="56" customFormat="1" ht="11.25" customHeight="1">
      <c r="A133" s="51" t="s">
        <v>61</v>
      </c>
      <c r="B133" s="769">
        <v>178</v>
      </c>
      <c r="C133" s="2456">
        <v>18</v>
      </c>
      <c r="D133" s="32">
        <f t="shared" si="98"/>
        <v>10.112359550561797</v>
      </c>
      <c r="E133" s="31">
        <v>7</v>
      </c>
      <c r="F133" s="544">
        <f t="shared" si="104"/>
        <v>3.9325842696629212</v>
      </c>
      <c r="G133" s="872">
        <v>1</v>
      </c>
      <c r="H133" s="2441">
        <f t="shared" ref="H133:H141" si="106">SUM(G133/B133)*100</f>
        <v>0.5617977528089888</v>
      </c>
      <c r="I133" s="2445">
        <v>0</v>
      </c>
      <c r="J133" s="2441">
        <f t="shared" ref="J133:J141" si="107">SUM(I133/B133)*100</f>
        <v>0</v>
      </c>
      <c r="K133" s="2469">
        <v>26</v>
      </c>
      <c r="L133" s="544">
        <f t="shared" si="99"/>
        <v>14.606741573033707</v>
      </c>
      <c r="M133" s="31">
        <v>37</v>
      </c>
      <c r="N133" s="2436">
        <f t="shared" si="100"/>
        <v>20.786516853932586</v>
      </c>
      <c r="O133" s="31">
        <v>27</v>
      </c>
      <c r="P133" s="2436">
        <f t="shared" si="101"/>
        <v>15.168539325842698</v>
      </c>
      <c r="Q133" s="2456">
        <v>25</v>
      </c>
      <c r="R133" s="32">
        <f t="shared" si="102"/>
        <v>14.04494382022472</v>
      </c>
      <c r="S133" s="31">
        <v>37</v>
      </c>
      <c r="T133" s="2442">
        <f t="shared" si="103"/>
        <v>20.786516853932586</v>
      </c>
      <c r="U133" s="216"/>
      <c r="V133" s="216"/>
      <c r="W133"/>
      <c r="X133"/>
      <c r="Y133"/>
      <c r="Z133"/>
      <c r="AA133" s="216"/>
      <c r="AB133" s="216"/>
      <c r="AC133" s="447"/>
    </row>
    <row r="134" spans="1:29" s="56" customFormat="1" ht="11.25" customHeight="1">
      <c r="A134" s="51" t="s">
        <v>551</v>
      </c>
      <c r="B134" s="769">
        <v>199</v>
      </c>
      <c r="C134" s="2456">
        <v>23</v>
      </c>
      <c r="D134" s="32">
        <f t="shared" si="98"/>
        <v>11.557788944723619</v>
      </c>
      <c r="E134" s="31">
        <v>8</v>
      </c>
      <c r="F134" s="544">
        <f>SUM(E134/B134)*100</f>
        <v>4.0201005025125625</v>
      </c>
      <c r="G134" s="872">
        <v>0</v>
      </c>
      <c r="H134" s="32">
        <f t="shared" si="106"/>
        <v>0</v>
      </c>
      <c r="I134" s="872">
        <v>0</v>
      </c>
      <c r="J134" s="2441">
        <f t="shared" si="107"/>
        <v>0</v>
      </c>
      <c r="K134" s="31">
        <v>31</v>
      </c>
      <c r="L134" s="544">
        <f t="shared" si="99"/>
        <v>15.577889447236181</v>
      </c>
      <c r="M134" s="31">
        <v>37</v>
      </c>
      <c r="N134" s="2436">
        <f t="shared" si="100"/>
        <v>18.592964824120603</v>
      </c>
      <c r="O134" s="31">
        <v>12</v>
      </c>
      <c r="P134" s="2436">
        <f t="shared" si="101"/>
        <v>6.0301507537688437</v>
      </c>
      <c r="Q134" s="2456">
        <v>40</v>
      </c>
      <c r="R134" s="32">
        <f t="shared" si="102"/>
        <v>20.100502512562816</v>
      </c>
      <c r="S134" s="31">
        <v>48</v>
      </c>
      <c r="T134" s="2442">
        <f t="shared" si="103"/>
        <v>24.120603015075375</v>
      </c>
      <c r="U134" s="216"/>
      <c r="V134" s="216"/>
      <c r="W134"/>
      <c r="X134"/>
      <c r="Y134"/>
      <c r="Z134"/>
      <c r="AA134" s="216"/>
      <c r="AB134" s="216"/>
      <c r="AC134" s="447"/>
    </row>
    <row r="135" spans="1:29" s="56" customFormat="1" ht="11.25" customHeight="1">
      <c r="A135" s="701" t="s">
        <v>603</v>
      </c>
      <c r="B135" s="771">
        <v>288</v>
      </c>
      <c r="C135" s="2462">
        <v>49</v>
      </c>
      <c r="D135" s="159">
        <f t="shared" si="98"/>
        <v>17.013888888888889</v>
      </c>
      <c r="E135" s="2463">
        <v>15</v>
      </c>
      <c r="F135" s="441">
        <f t="shared" si="104"/>
        <v>5.2083333333333339</v>
      </c>
      <c r="G135" s="2447">
        <v>0</v>
      </c>
      <c r="H135" s="159">
        <f t="shared" si="106"/>
        <v>0</v>
      </c>
      <c r="I135" s="2447">
        <v>0</v>
      </c>
      <c r="J135" s="159">
        <f t="shared" si="107"/>
        <v>0</v>
      </c>
      <c r="K135" s="2463">
        <v>48</v>
      </c>
      <c r="L135" s="441">
        <f t="shared" si="99"/>
        <v>16.666666666666664</v>
      </c>
      <c r="M135" s="107">
        <v>53</v>
      </c>
      <c r="N135" s="2438">
        <f t="shared" si="100"/>
        <v>18.402777777777779</v>
      </c>
      <c r="O135" s="107">
        <v>24</v>
      </c>
      <c r="P135" s="159">
        <f t="shared" si="101"/>
        <v>8.3333333333333321</v>
      </c>
      <c r="Q135" s="2463">
        <v>63</v>
      </c>
      <c r="R135" s="159">
        <f t="shared" si="102"/>
        <v>21.875</v>
      </c>
      <c r="S135" s="107">
        <v>36</v>
      </c>
      <c r="T135" s="2448">
        <f t="shared" si="103"/>
        <v>12.5</v>
      </c>
      <c r="U135" s="216"/>
      <c r="V135" s="216"/>
      <c r="W135"/>
      <c r="X135"/>
      <c r="Y135"/>
      <c r="Z135"/>
      <c r="AA135" s="216"/>
      <c r="AB135" s="216"/>
      <c r="AC135" s="447"/>
    </row>
    <row r="136" spans="1:29" s="56" customFormat="1" ht="11.25" customHeight="1">
      <c r="A136" s="92" t="s">
        <v>641</v>
      </c>
      <c r="B136" s="769">
        <v>232</v>
      </c>
      <c r="C136" s="2456">
        <v>38</v>
      </c>
      <c r="D136" s="32">
        <f t="shared" si="98"/>
        <v>16.379310344827587</v>
      </c>
      <c r="E136" s="2457">
        <v>11</v>
      </c>
      <c r="F136" s="505">
        <f t="shared" si="104"/>
        <v>4.7413793103448274</v>
      </c>
      <c r="G136" s="2444">
        <v>0</v>
      </c>
      <c r="H136" s="32">
        <f t="shared" si="106"/>
        <v>0</v>
      </c>
      <c r="I136" s="2444">
        <v>0</v>
      </c>
      <c r="J136" s="32">
        <f t="shared" si="107"/>
        <v>0</v>
      </c>
      <c r="K136" s="2457">
        <v>34</v>
      </c>
      <c r="L136" s="505">
        <f t="shared" si="99"/>
        <v>14.655172413793101</v>
      </c>
      <c r="M136" s="31">
        <v>41</v>
      </c>
      <c r="N136" s="2436">
        <f t="shared" si="100"/>
        <v>17.672413793103448</v>
      </c>
      <c r="O136" s="31">
        <v>20</v>
      </c>
      <c r="P136" s="32">
        <f t="shared" si="101"/>
        <v>8.6206896551724146</v>
      </c>
      <c r="Q136" s="2457">
        <v>30</v>
      </c>
      <c r="R136" s="32">
        <f t="shared" si="102"/>
        <v>12.931034482758621</v>
      </c>
      <c r="S136" s="31">
        <v>58</v>
      </c>
      <c r="T136" s="2442">
        <f t="shared" si="103"/>
        <v>25</v>
      </c>
      <c r="U136" s="216"/>
      <c r="V136" s="216"/>
      <c r="W136"/>
      <c r="X136"/>
      <c r="Y136"/>
      <c r="Z136"/>
      <c r="AA136" s="216"/>
      <c r="AB136" s="216"/>
      <c r="AC136" s="447"/>
    </row>
    <row r="137" spans="1:29" s="56" customFormat="1" ht="11.25" customHeight="1">
      <c r="A137" s="92" t="s">
        <v>654</v>
      </c>
      <c r="B137" s="769">
        <v>172</v>
      </c>
      <c r="C137" s="2456">
        <v>37</v>
      </c>
      <c r="D137" s="32">
        <f t="shared" si="98"/>
        <v>21.511627906976745</v>
      </c>
      <c r="E137" s="2457">
        <v>8</v>
      </c>
      <c r="F137" s="505">
        <f t="shared" si="104"/>
        <v>4.6511627906976747</v>
      </c>
      <c r="G137" s="2444">
        <v>0</v>
      </c>
      <c r="H137" s="32">
        <f t="shared" si="106"/>
        <v>0</v>
      </c>
      <c r="I137" s="2444">
        <v>0</v>
      </c>
      <c r="J137" s="32">
        <f t="shared" si="107"/>
        <v>0</v>
      </c>
      <c r="K137" s="2457">
        <v>21</v>
      </c>
      <c r="L137" s="505">
        <f t="shared" si="99"/>
        <v>12.209302325581394</v>
      </c>
      <c r="M137" s="31">
        <v>23</v>
      </c>
      <c r="N137" s="2436">
        <f t="shared" si="100"/>
        <v>13.372093023255813</v>
      </c>
      <c r="O137" s="31">
        <v>21</v>
      </c>
      <c r="P137" s="32">
        <f t="shared" si="101"/>
        <v>12.209302325581394</v>
      </c>
      <c r="Q137" s="2457">
        <v>27</v>
      </c>
      <c r="R137" s="32">
        <f t="shared" si="102"/>
        <v>15.697674418604651</v>
      </c>
      <c r="S137" s="31">
        <v>35</v>
      </c>
      <c r="T137" s="2442">
        <f t="shared" si="103"/>
        <v>20.348837209302324</v>
      </c>
      <c r="U137" s="216"/>
      <c r="V137" s="216"/>
      <c r="W137"/>
      <c r="X137"/>
      <c r="Y137"/>
      <c r="Z137"/>
      <c r="AA137" s="216"/>
      <c r="AB137" s="216"/>
      <c r="AC137" s="216" t="s">
        <v>99</v>
      </c>
    </row>
    <row r="138" spans="1:29" s="56" customFormat="1" ht="11.25" customHeight="1">
      <c r="A138" s="52" t="s">
        <v>655</v>
      </c>
      <c r="B138" s="770">
        <v>183</v>
      </c>
      <c r="C138" s="2459">
        <v>17</v>
      </c>
      <c r="D138" s="42">
        <f t="shared" si="98"/>
        <v>9.2896174863387984</v>
      </c>
      <c r="E138" s="2414">
        <v>8</v>
      </c>
      <c r="F138" s="1307">
        <f>SUM(E138/B138)*100</f>
        <v>4.3715846994535523</v>
      </c>
      <c r="G138" s="2483">
        <v>2</v>
      </c>
      <c r="H138" s="42">
        <f t="shared" si="106"/>
        <v>1.0928961748633881</v>
      </c>
      <c r="I138" s="2483">
        <v>0</v>
      </c>
      <c r="J138" s="42">
        <f t="shared" si="107"/>
        <v>0</v>
      </c>
      <c r="K138" s="2414">
        <v>15</v>
      </c>
      <c r="L138" s="1307">
        <f t="shared" si="99"/>
        <v>8.1967213114754092</v>
      </c>
      <c r="M138" s="41">
        <v>33</v>
      </c>
      <c r="N138" s="2408">
        <f t="shared" si="100"/>
        <v>18.032786885245901</v>
      </c>
      <c r="O138" s="41">
        <v>16</v>
      </c>
      <c r="P138" s="42">
        <f t="shared" si="101"/>
        <v>8.7431693989071047</v>
      </c>
      <c r="Q138" s="2414">
        <v>32</v>
      </c>
      <c r="R138" s="42">
        <f t="shared" si="102"/>
        <v>17.486338797814209</v>
      </c>
      <c r="S138" s="41">
        <v>60</v>
      </c>
      <c r="T138" s="2440">
        <f t="shared" si="103"/>
        <v>32.786885245901637</v>
      </c>
      <c r="U138" s="216"/>
      <c r="V138" s="216"/>
      <c r="W138" s="20"/>
      <c r="X138" s="20"/>
      <c r="Y138" s="20"/>
      <c r="Z138" s="20"/>
      <c r="AA138" s="216"/>
      <c r="AB138" s="216"/>
      <c r="AC138" s="216"/>
    </row>
    <row r="139" spans="1:29" s="56" customFormat="1" ht="11.25" customHeight="1">
      <c r="A139" s="701" t="s">
        <v>705</v>
      </c>
      <c r="B139" s="771">
        <v>262</v>
      </c>
      <c r="C139" s="2462">
        <v>30</v>
      </c>
      <c r="D139" s="159">
        <f t="shared" si="98"/>
        <v>11.450381679389313</v>
      </c>
      <c r="E139" s="107">
        <v>14</v>
      </c>
      <c r="F139" s="441">
        <f t="shared" si="104"/>
        <v>5.343511450381679</v>
      </c>
      <c r="G139" s="2447">
        <v>1</v>
      </c>
      <c r="H139" s="159">
        <f t="shared" si="106"/>
        <v>0.38167938931297707</v>
      </c>
      <c r="I139" s="1604">
        <v>0</v>
      </c>
      <c r="J139" s="159">
        <f t="shared" si="107"/>
        <v>0</v>
      </c>
      <c r="K139" s="2463">
        <v>46</v>
      </c>
      <c r="L139" s="441">
        <f t="shared" si="99"/>
        <v>17.557251908396946</v>
      </c>
      <c r="M139" s="107">
        <v>43</v>
      </c>
      <c r="N139" s="159">
        <f t="shared" si="100"/>
        <v>16.412213740458014</v>
      </c>
      <c r="O139" s="107">
        <v>25</v>
      </c>
      <c r="P139" s="159">
        <f t="shared" si="101"/>
        <v>9.5419847328244281</v>
      </c>
      <c r="Q139" s="107">
        <v>46</v>
      </c>
      <c r="R139" s="159">
        <f t="shared" si="102"/>
        <v>17.557251908396946</v>
      </c>
      <c r="S139" s="107">
        <v>57</v>
      </c>
      <c r="T139" s="2448">
        <f t="shared" si="103"/>
        <v>21.755725190839694</v>
      </c>
      <c r="U139" s="216"/>
      <c r="V139" s="216"/>
      <c r="W139" s="103"/>
      <c r="X139" s="103"/>
      <c r="Y139" s="103"/>
      <c r="Z139" s="103"/>
      <c r="AA139" s="216"/>
      <c r="AB139" s="216"/>
      <c r="AC139" s="216"/>
    </row>
    <row r="140" spans="1:29" s="56" customFormat="1" ht="11.25" customHeight="1">
      <c r="A140" s="51" t="s">
        <v>723</v>
      </c>
      <c r="B140" s="769">
        <v>231</v>
      </c>
      <c r="C140" s="31">
        <v>26</v>
      </c>
      <c r="D140" s="32">
        <f t="shared" si="98"/>
        <v>11.255411255411255</v>
      </c>
      <c r="E140" s="2457">
        <v>9</v>
      </c>
      <c r="F140" s="505">
        <f t="shared" si="104"/>
        <v>3.8961038961038961</v>
      </c>
      <c r="G140" s="872">
        <v>0</v>
      </c>
      <c r="H140" s="32">
        <f t="shared" si="106"/>
        <v>0</v>
      </c>
      <c r="I140" s="2444">
        <v>0</v>
      </c>
      <c r="J140" s="32">
        <f t="shared" si="107"/>
        <v>0</v>
      </c>
      <c r="K140" s="31">
        <v>35</v>
      </c>
      <c r="L140" s="505">
        <f t="shared" si="99"/>
        <v>15.151515151515152</v>
      </c>
      <c r="M140" s="31">
        <v>28</v>
      </c>
      <c r="N140" s="2436">
        <f t="shared" si="100"/>
        <v>12.121212121212121</v>
      </c>
      <c r="O140" s="31">
        <v>19</v>
      </c>
      <c r="P140" s="32">
        <f t="shared" si="101"/>
        <v>8.2251082251082259</v>
      </c>
      <c r="Q140" s="2457">
        <v>36</v>
      </c>
      <c r="R140" s="32">
        <f t="shared" si="102"/>
        <v>15.584415584415584</v>
      </c>
      <c r="S140" s="31">
        <v>78</v>
      </c>
      <c r="T140" s="49">
        <f t="shared" si="103"/>
        <v>33.766233766233768</v>
      </c>
      <c r="U140" s="216"/>
      <c r="V140" s="216"/>
      <c r="W140"/>
      <c r="X140"/>
      <c r="Y140"/>
      <c r="Z140"/>
      <c r="AA140" s="216"/>
      <c r="AB140" s="216"/>
      <c r="AC140" s="216"/>
    </row>
    <row r="141" spans="1:29" s="56" customFormat="1" ht="11.25" customHeight="1">
      <c r="A141" s="51" t="s">
        <v>724</v>
      </c>
      <c r="B141" s="769">
        <v>145</v>
      </c>
      <c r="C141" s="2456">
        <v>6</v>
      </c>
      <c r="D141" s="32">
        <f t="shared" si="98"/>
        <v>4.1379310344827589</v>
      </c>
      <c r="E141" s="2457">
        <v>5</v>
      </c>
      <c r="F141" s="505">
        <f t="shared" si="104"/>
        <v>3.4482758620689653</v>
      </c>
      <c r="G141" s="2444">
        <v>1</v>
      </c>
      <c r="H141" s="32">
        <f t="shared" si="106"/>
        <v>0.68965517241379315</v>
      </c>
      <c r="I141" s="2444">
        <v>0</v>
      </c>
      <c r="J141" s="32">
        <f t="shared" si="107"/>
        <v>0</v>
      </c>
      <c r="K141" s="2457">
        <v>24</v>
      </c>
      <c r="L141" s="505">
        <f t="shared" si="99"/>
        <v>16.551724137931036</v>
      </c>
      <c r="M141" s="31">
        <v>29</v>
      </c>
      <c r="N141" s="2436">
        <f t="shared" si="100"/>
        <v>20</v>
      </c>
      <c r="O141" s="31">
        <v>9</v>
      </c>
      <c r="P141" s="32">
        <f t="shared" si="101"/>
        <v>6.2068965517241379</v>
      </c>
      <c r="Q141" s="2457">
        <v>30</v>
      </c>
      <c r="R141" s="32">
        <f t="shared" si="102"/>
        <v>20.689655172413794</v>
      </c>
      <c r="S141" s="31">
        <v>41</v>
      </c>
      <c r="T141" s="2442">
        <f t="shared" si="103"/>
        <v>28.27586206896552</v>
      </c>
      <c r="U141" s="216"/>
      <c r="V141" s="216"/>
      <c r="W141"/>
      <c r="X141"/>
      <c r="Y141"/>
      <c r="Z141"/>
      <c r="AA141" s="216"/>
      <c r="AB141" s="216"/>
      <c r="AC141" s="216"/>
    </row>
    <row r="142" spans="1:29" s="56" customFormat="1" ht="11.25" customHeight="1">
      <c r="A142" s="52" t="s">
        <v>725</v>
      </c>
      <c r="B142" s="770">
        <v>173</v>
      </c>
      <c r="C142" s="2459">
        <v>14</v>
      </c>
      <c r="D142" s="42">
        <f t="shared" ref="D142:D154" si="108">SUM(C142/B142)*100</f>
        <v>8.0924855491329488</v>
      </c>
      <c r="E142" s="2414">
        <v>6</v>
      </c>
      <c r="F142" s="1307">
        <f t="shared" ref="F142:F154" si="109">SUM(E142/B142)*100</f>
        <v>3.4682080924855487</v>
      </c>
      <c r="G142" s="2483">
        <v>2</v>
      </c>
      <c r="H142" s="42">
        <f t="shared" ref="H142:H154" si="110">SUM(G142/B142)*100</f>
        <v>1.1560693641618496</v>
      </c>
      <c r="I142" s="2483">
        <v>0</v>
      </c>
      <c r="J142" s="42">
        <f t="shared" ref="J142:J154" si="111">SUM(I142/B142)*100</f>
        <v>0</v>
      </c>
      <c r="K142" s="2414">
        <v>16</v>
      </c>
      <c r="L142" s="1307">
        <f t="shared" ref="L142:L154" si="112">SUM(K142/B142)*100</f>
        <v>9.2485549132947966</v>
      </c>
      <c r="M142" s="41">
        <v>28</v>
      </c>
      <c r="N142" s="2408">
        <f t="shared" ref="N142:N154" si="113">SUM(M142/B142)*100</f>
        <v>16.184971098265898</v>
      </c>
      <c r="O142" s="41">
        <v>34</v>
      </c>
      <c r="P142" s="42">
        <f t="shared" ref="P142:P154" si="114">SUM(O142/B142)*100</f>
        <v>19.653179190751445</v>
      </c>
      <c r="Q142" s="2414">
        <v>31</v>
      </c>
      <c r="R142" s="42">
        <f t="shared" ref="R142:R154" si="115">SUM(Q142/B142)*100</f>
        <v>17.919075144508671</v>
      </c>
      <c r="S142" s="41">
        <v>42</v>
      </c>
      <c r="T142" s="2440">
        <f t="shared" ref="T142:T154" si="116">SUM(S142/B142)*100</f>
        <v>24.277456647398843</v>
      </c>
      <c r="U142" s="216"/>
      <c r="V142" s="216"/>
      <c r="W142"/>
      <c r="X142"/>
      <c r="Y142"/>
      <c r="Z142"/>
      <c r="AA142" s="216"/>
      <c r="AB142" s="216"/>
      <c r="AC142" s="216"/>
    </row>
    <row r="143" spans="1:29" s="56" customFormat="1" ht="11.25" customHeight="1">
      <c r="A143" s="701" t="s">
        <v>746</v>
      </c>
      <c r="B143" s="771">
        <v>271</v>
      </c>
      <c r="C143" s="2462">
        <v>55</v>
      </c>
      <c r="D143" s="159">
        <f t="shared" si="108"/>
        <v>20.29520295202952</v>
      </c>
      <c r="E143" s="107">
        <v>11</v>
      </c>
      <c r="F143" s="441">
        <f t="shared" si="109"/>
        <v>4.0590405904059041</v>
      </c>
      <c r="G143" s="2447">
        <v>0</v>
      </c>
      <c r="H143" s="159">
        <f t="shared" si="110"/>
        <v>0</v>
      </c>
      <c r="I143" s="1604">
        <v>0</v>
      </c>
      <c r="J143" s="159">
        <f t="shared" si="111"/>
        <v>0</v>
      </c>
      <c r="K143" s="2463">
        <v>47</v>
      </c>
      <c r="L143" s="441">
        <f t="shared" si="112"/>
        <v>17.343173431734318</v>
      </c>
      <c r="M143" s="107">
        <v>44</v>
      </c>
      <c r="N143" s="159">
        <f t="shared" si="113"/>
        <v>16.236162361623617</v>
      </c>
      <c r="O143" s="107">
        <v>19</v>
      </c>
      <c r="P143" s="159">
        <f t="shared" si="114"/>
        <v>7.0110701107011062</v>
      </c>
      <c r="Q143" s="107">
        <v>52</v>
      </c>
      <c r="R143" s="159">
        <f t="shared" si="115"/>
        <v>19.188191881918819</v>
      </c>
      <c r="S143" s="107">
        <v>43</v>
      </c>
      <c r="T143" s="2448">
        <f t="shared" si="116"/>
        <v>15.867158671586715</v>
      </c>
      <c r="U143" s="216"/>
      <c r="V143" s="216"/>
      <c r="W143"/>
      <c r="X143"/>
      <c r="Y143"/>
      <c r="Z143"/>
      <c r="AA143" s="216"/>
      <c r="AB143" s="216"/>
      <c r="AC143" s="216">
        <f>SUM(I143,G143,S143,O143,M143,K143,E143,C143)-B143</f>
        <v>-52</v>
      </c>
    </row>
    <row r="144" spans="1:29" s="56" customFormat="1" ht="11.25" customHeight="1">
      <c r="A144" s="51" t="s">
        <v>747</v>
      </c>
      <c r="B144" s="769">
        <v>220</v>
      </c>
      <c r="C144" s="31">
        <v>27</v>
      </c>
      <c r="D144" s="32">
        <f t="shared" si="108"/>
        <v>12.272727272727273</v>
      </c>
      <c r="E144" s="2457">
        <v>5</v>
      </c>
      <c r="F144" s="505">
        <f t="shared" si="109"/>
        <v>2.2727272727272729</v>
      </c>
      <c r="G144" s="872">
        <v>2</v>
      </c>
      <c r="H144" s="32">
        <f t="shared" si="110"/>
        <v>0.90909090909090906</v>
      </c>
      <c r="I144" s="2444">
        <v>0</v>
      </c>
      <c r="J144" s="32">
        <f t="shared" si="111"/>
        <v>0</v>
      </c>
      <c r="K144" s="31">
        <v>38</v>
      </c>
      <c r="L144" s="505">
        <f t="shared" si="112"/>
        <v>17.272727272727273</v>
      </c>
      <c r="M144" s="31">
        <v>26</v>
      </c>
      <c r="N144" s="2436">
        <f t="shared" si="113"/>
        <v>11.818181818181818</v>
      </c>
      <c r="O144" s="31">
        <v>29</v>
      </c>
      <c r="P144" s="32">
        <f t="shared" si="114"/>
        <v>13.18181818181818</v>
      </c>
      <c r="Q144" s="2457">
        <v>37</v>
      </c>
      <c r="R144" s="32">
        <f t="shared" si="115"/>
        <v>16.818181818181817</v>
      </c>
      <c r="S144" s="31">
        <v>56</v>
      </c>
      <c r="T144" s="49">
        <f t="shared" si="116"/>
        <v>25.454545454545453</v>
      </c>
      <c r="U144" s="216"/>
      <c r="V144" s="216"/>
      <c r="W144"/>
      <c r="X144"/>
      <c r="Y144"/>
      <c r="Z144"/>
      <c r="AA144" s="216"/>
      <c r="AB144" s="216"/>
      <c r="AC144" s="216">
        <f>SUM(I144,G144,S144,O144,M144,K144,E144,C144)-B144</f>
        <v>-37</v>
      </c>
    </row>
    <row r="145" spans="1:29" ht="13.5" customHeight="1">
      <c r="A145" s="51" t="s">
        <v>748</v>
      </c>
      <c r="B145" s="769">
        <v>139</v>
      </c>
      <c r="C145" s="2456">
        <v>6</v>
      </c>
      <c r="D145" s="32">
        <f t="shared" si="108"/>
        <v>4.3165467625899279</v>
      </c>
      <c r="E145" s="2457">
        <v>4</v>
      </c>
      <c r="F145" s="505">
        <f t="shared" si="109"/>
        <v>2.877697841726619</v>
      </c>
      <c r="G145" s="2444">
        <v>1</v>
      </c>
      <c r="H145" s="32">
        <f t="shared" si="110"/>
        <v>0.71942446043165476</v>
      </c>
      <c r="I145" s="2444">
        <v>0</v>
      </c>
      <c r="J145" s="32">
        <f t="shared" si="111"/>
        <v>0</v>
      </c>
      <c r="K145" s="2457">
        <v>19</v>
      </c>
      <c r="L145" s="505">
        <f t="shared" si="112"/>
        <v>13.669064748201439</v>
      </c>
      <c r="M145" s="31">
        <v>25</v>
      </c>
      <c r="N145" s="2436">
        <f t="shared" si="113"/>
        <v>17.985611510791365</v>
      </c>
      <c r="O145" s="31">
        <v>19</v>
      </c>
      <c r="P145" s="32">
        <f t="shared" si="114"/>
        <v>13.669064748201439</v>
      </c>
      <c r="Q145" s="2457">
        <v>28</v>
      </c>
      <c r="R145" s="32">
        <f t="shared" si="115"/>
        <v>20.14388489208633</v>
      </c>
      <c r="S145" s="31">
        <v>37</v>
      </c>
      <c r="T145" s="2442">
        <f t="shared" si="116"/>
        <v>26.618705035971225</v>
      </c>
      <c r="W145" s="56"/>
      <c r="X145" s="56"/>
      <c r="Y145" s="56"/>
      <c r="Z145" s="56"/>
      <c r="AC145" s="216">
        <f t="shared" ref="AC145" si="117">SUM(I145,G145,S145,O145,M145,K145,E145,C145)-B145</f>
        <v>-28</v>
      </c>
    </row>
    <row r="146" spans="1:29" ht="13.5" customHeight="1">
      <c r="A146" s="52" t="s">
        <v>749</v>
      </c>
      <c r="B146" s="770">
        <v>142</v>
      </c>
      <c r="C146" s="2459">
        <v>9</v>
      </c>
      <c r="D146" s="42">
        <f t="shared" si="108"/>
        <v>6.3380281690140841</v>
      </c>
      <c r="E146" s="2414">
        <v>4</v>
      </c>
      <c r="F146" s="1307">
        <f t="shared" si="109"/>
        <v>2.8169014084507045</v>
      </c>
      <c r="G146" s="2483">
        <v>0</v>
      </c>
      <c r="H146" s="42">
        <f t="shared" si="110"/>
        <v>0</v>
      </c>
      <c r="I146" s="2483">
        <v>0</v>
      </c>
      <c r="J146" s="42">
        <f t="shared" si="111"/>
        <v>0</v>
      </c>
      <c r="K146" s="2414">
        <v>14</v>
      </c>
      <c r="L146" s="1307">
        <f t="shared" si="112"/>
        <v>9.8591549295774641</v>
      </c>
      <c r="M146" s="41">
        <v>31</v>
      </c>
      <c r="N146" s="2408">
        <f t="shared" si="113"/>
        <v>21.830985915492956</v>
      </c>
      <c r="O146" s="41">
        <v>23</v>
      </c>
      <c r="P146" s="42">
        <f t="shared" si="114"/>
        <v>16.197183098591552</v>
      </c>
      <c r="Q146" s="2414">
        <v>24</v>
      </c>
      <c r="R146" s="42">
        <f t="shared" si="115"/>
        <v>16.901408450704224</v>
      </c>
      <c r="S146" s="41">
        <v>37</v>
      </c>
      <c r="T146" s="2440">
        <f t="shared" si="116"/>
        <v>26.056338028169012</v>
      </c>
      <c r="W146" s="216"/>
      <c r="X146" s="216"/>
      <c r="Y146" s="216"/>
      <c r="Z146" s="216"/>
      <c r="AC146" s="216">
        <f t="shared" ref="AC146:AC154" si="118">SUM(I146,G146,S146,O146,M146,K146,E146,C146)-B146</f>
        <v>-24</v>
      </c>
    </row>
    <row r="147" spans="1:29" ht="13.5" customHeight="1">
      <c r="A147" s="701" t="s">
        <v>809</v>
      </c>
      <c r="B147" s="769">
        <v>239</v>
      </c>
      <c r="C147" s="2456">
        <v>27</v>
      </c>
      <c r="D147" s="32">
        <f t="shared" si="108"/>
        <v>11.297071129707113</v>
      </c>
      <c r="E147" s="2457">
        <v>11</v>
      </c>
      <c r="F147" s="505">
        <f t="shared" si="109"/>
        <v>4.6025104602510458</v>
      </c>
      <c r="G147" s="2444">
        <v>1</v>
      </c>
      <c r="H147" s="32">
        <f t="shared" si="110"/>
        <v>0.41841004184100417</v>
      </c>
      <c r="I147" s="2444">
        <v>1</v>
      </c>
      <c r="J147" s="32">
        <f t="shared" si="111"/>
        <v>0.41841004184100417</v>
      </c>
      <c r="K147" s="2457">
        <v>42</v>
      </c>
      <c r="L147" s="505">
        <f t="shared" si="112"/>
        <v>17.573221757322173</v>
      </c>
      <c r="M147" s="31">
        <v>43</v>
      </c>
      <c r="N147" s="2436">
        <f t="shared" si="113"/>
        <v>17.99163179916318</v>
      </c>
      <c r="O147" s="31">
        <v>20</v>
      </c>
      <c r="P147" s="32">
        <f t="shared" si="114"/>
        <v>8.3682008368200833</v>
      </c>
      <c r="Q147" s="2457">
        <v>43</v>
      </c>
      <c r="R147" s="32">
        <f t="shared" si="115"/>
        <v>17.99163179916318</v>
      </c>
      <c r="S147" s="31">
        <v>51</v>
      </c>
      <c r="T147" s="2442">
        <f t="shared" si="116"/>
        <v>21.338912133891213</v>
      </c>
      <c r="W147" s="216"/>
      <c r="X147" s="216"/>
      <c r="Y147" s="216"/>
      <c r="Z147" s="216"/>
      <c r="AC147" s="216">
        <f t="shared" si="118"/>
        <v>-43</v>
      </c>
    </row>
    <row r="148" spans="1:29" ht="13.5" customHeight="1">
      <c r="A148" s="51" t="s">
        <v>817</v>
      </c>
      <c r="B148" s="769">
        <v>195</v>
      </c>
      <c r="C148" s="2456">
        <v>25</v>
      </c>
      <c r="D148" s="32">
        <f t="shared" si="108"/>
        <v>12.820512820512819</v>
      </c>
      <c r="E148" s="2457">
        <v>12</v>
      </c>
      <c r="F148" s="505">
        <f t="shared" si="109"/>
        <v>6.1538461538461542</v>
      </c>
      <c r="G148" s="2444">
        <v>1</v>
      </c>
      <c r="H148" s="32">
        <f t="shared" si="110"/>
        <v>0.51282051282051277</v>
      </c>
      <c r="I148" s="2444">
        <v>0</v>
      </c>
      <c r="J148" s="32">
        <f t="shared" si="111"/>
        <v>0</v>
      </c>
      <c r="K148" s="2457">
        <v>24</v>
      </c>
      <c r="L148" s="505">
        <f t="shared" si="112"/>
        <v>12.307692307692308</v>
      </c>
      <c r="M148" s="31">
        <v>37</v>
      </c>
      <c r="N148" s="2436">
        <f t="shared" si="113"/>
        <v>18.974358974358974</v>
      </c>
      <c r="O148" s="31">
        <v>17</v>
      </c>
      <c r="P148" s="32">
        <f t="shared" si="114"/>
        <v>8.7179487179487172</v>
      </c>
      <c r="Q148" s="2457">
        <v>38</v>
      </c>
      <c r="R148" s="32">
        <f t="shared" si="115"/>
        <v>19.487179487179489</v>
      </c>
      <c r="S148" s="31">
        <v>41</v>
      </c>
      <c r="T148" s="2442">
        <f t="shared" si="116"/>
        <v>21.025641025641026</v>
      </c>
      <c r="V148" s="216"/>
      <c r="W148" s="216"/>
      <c r="X148" s="216"/>
      <c r="Y148" s="216"/>
      <c r="Z148" s="216"/>
      <c r="AC148" s="216">
        <f t="shared" si="118"/>
        <v>-38</v>
      </c>
    </row>
    <row r="149" spans="1:29" ht="13.5" customHeight="1">
      <c r="A149" s="51" t="s">
        <v>797</v>
      </c>
      <c r="B149" s="769">
        <v>168</v>
      </c>
      <c r="C149" s="2456">
        <v>17</v>
      </c>
      <c r="D149" s="32">
        <f t="shared" si="108"/>
        <v>10.119047619047619</v>
      </c>
      <c r="E149" s="2457">
        <v>4</v>
      </c>
      <c r="F149" s="505">
        <f t="shared" si="109"/>
        <v>2.3809523809523809</v>
      </c>
      <c r="G149" s="2444">
        <v>2</v>
      </c>
      <c r="H149" s="32">
        <f t="shared" si="110"/>
        <v>1.1904761904761905</v>
      </c>
      <c r="I149" s="2444">
        <v>0</v>
      </c>
      <c r="J149" s="32">
        <f t="shared" si="111"/>
        <v>0</v>
      </c>
      <c r="K149" s="2457">
        <v>15</v>
      </c>
      <c r="L149" s="505">
        <f t="shared" si="112"/>
        <v>8.9285714285714288</v>
      </c>
      <c r="M149" s="31">
        <v>36</v>
      </c>
      <c r="N149" s="2436">
        <f t="shared" si="113"/>
        <v>21.428571428571427</v>
      </c>
      <c r="O149" s="31">
        <v>16</v>
      </c>
      <c r="P149" s="32">
        <f t="shared" si="114"/>
        <v>9.5238095238095237</v>
      </c>
      <c r="Q149" s="2457">
        <v>42</v>
      </c>
      <c r="R149" s="32">
        <f t="shared" si="115"/>
        <v>25</v>
      </c>
      <c r="S149" s="31">
        <v>36</v>
      </c>
      <c r="T149" s="2442">
        <f t="shared" si="116"/>
        <v>21.428571428571427</v>
      </c>
      <c r="V149" s="216"/>
      <c r="X149" s="216"/>
      <c r="AC149" s="216">
        <f t="shared" si="118"/>
        <v>-42</v>
      </c>
    </row>
    <row r="150" spans="1:29" ht="13.5" customHeight="1">
      <c r="A150" s="52" t="s">
        <v>818</v>
      </c>
      <c r="B150" s="770">
        <v>161</v>
      </c>
      <c r="C150" s="2459">
        <v>4</v>
      </c>
      <c r="D150" s="42">
        <f t="shared" si="108"/>
        <v>2.4844720496894408</v>
      </c>
      <c r="E150" s="2414">
        <v>4</v>
      </c>
      <c r="F150" s="1307">
        <f t="shared" si="109"/>
        <v>2.4844720496894408</v>
      </c>
      <c r="G150" s="2483">
        <v>1</v>
      </c>
      <c r="H150" s="42">
        <f t="shared" si="110"/>
        <v>0.6211180124223602</v>
      </c>
      <c r="I150" s="2483">
        <v>0</v>
      </c>
      <c r="J150" s="42">
        <f t="shared" si="111"/>
        <v>0</v>
      </c>
      <c r="K150" s="2414">
        <v>12</v>
      </c>
      <c r="L150" s="1307">
        <f t="shared" si="112"/>
        <v>7.4534161490683228</v>
      </c>
      <c r="M150" s="41">
        <v>35</v>
      </c>
      <c r="N150" s="2408">
        <f t="shared" si="113"/>
        <v>21.739130434782609</v>
      </c>
      <c r="O150" s="41">
        <v>26</v>
      </c>
      <c r="P150" s="42">
        <f t="shared" si="114"/>
        <v>16.149068322981368</v>
      </c>
      <c r="Q150" s="2414">
        <v>31</v>
      </c>
      <c r="R150" s="42">
        <f t="shared" si="115"/>
        <v>19.254658385093169</v>
      </c>
      <c r="S150" s="41">
        <v>50</v>
      </c>
      <c r="T150" s="2440">
        <f t="shared" si="116"/>
        <v>31.05590062111801</v>
      </c>
      <c r="V150" s="216"/>
      <c r="AC150" s="216">
        <f t="shared" si="118"/>
        <v>-29</v>
      </c>
    </row>
    <row r="151" spans="1:29" ht="13.5" customHeight="1">
      <c r="A151" s="51" t="s">
        <v>866</v>
      </c>
      <c r="B151" s="769">
        <v>217</v>
      </c>
      <c r="C151" s="2456">
        <v>38</v>
      </c>
      <c r="D151" s="32">
        <f t="shared" si="108"/>
        <v>17.511520737327189</v>
      </c>
      <c r="E151" s="2457">
        <v>9</v>
      </c>
      <c r="F151" s="505">
        <f t="shared" si="109"/>
        <v>4.1474654377880187</v>
      </c>
      <c r="G151" s="2444">
        <v>0</v>
      </c>
      <c r="H151" s="32">
        <f t="shared" si="110"/>
        <v>0</v>
      </c>
      <c r="I151" s="2444">
        <v>0</v>
      </c>
      <c r="J151" s="32">
        <f t="shared" si="111"/>
        <v>0</v>
      </c>
      <c r="K151" s="2457">
        <v>28</v>
      </c>
      <c r="L151" s="505">
        <f t="shared" si="112"/>
        <v>12.903225806451612</v>
      </c>
      <c r="M151" s="31">
        <v>41</v>
      </c>
      <c r="N151" s="2436">
        <f t="shared" si="113"/>
        <v>18.894009216589861</v>
      </c>
      <c r="O151" s="31">
        <v>20</v>
      </c>
      <c r="P151" s="32">
        <f t="shared" si="114"/>
        <v>9.216589861751153</v>
      </c>
      <c r="Q151" s="2457">
        <v>48</v>
      </c>
      <c r="R151" s="32">
        <f t="shared" si="115"/>
        <v>22.119815668202765</v>
      </c>
      <c r="S151" s="31">
        <v>33</v>
      </c>
      <c r="T151" s="2442">
        <f t="shared" si="116"/>
        <v>15.207373271889402</v>
      </c>
      <c r="V151" s="216"/>
      <c r="AC151" s="216">
        <f t="shared" si="118"/>
        <v>-48</v>
      </c>
    </row>
    <row r="152" spans="1:29" ht="13.5" customHeight="1">
      <c r="A152" s="51" t="s">
        <v>873</v>
      </c>
      <c r="B152" s="769">
        <v>177</v>
      </c>
      <c r="C152" s="2456">
        <v>17</v>
      </c>
      <c r="D152" s="32">
        <f t="shared" si="108"/>
        <v>9.6045197740112993</v>
      </c>
      <c r="E152" s="2457">
        <v>8</v>
      </c>
      <c r="F152" s="505">
        <f t="shared" si="109"/>
        <v>4.5197740112994351</v>
      </c>
      <c r="G152" s="2444">
        <v>1</v>
      </c>
      <c r="H152" s="32">
        <f t="shared" si="110"/>
        <v>0.56497175141242939</v>
      </c>
      <c r="I152" s="2444">
        <v>0</v>
      </c>
      <c r="J152" s="32">
        <f t="shared" si="111"/>
        <v>0</v>
      </c>
      <c r="K152" s="2457">
        <v>20</v>
      </c>
      <c r="L152" s="505">
        <f t="shared" si="112"/>
        <v>11.299435028248588</v>
      </c>
      <c r="M152" s="31">
        <v>42</v>
      </c>
      <c r="N152" s="2436">
        <f t="shared" si="113"/>
        <v>23.728813559322035</v>
      </c>
      <c r="O152" s="31">
        <v>29</v>
      </c>
      <c r="P152" s="32">
        <f t="shared" si="114"/>
        <v>16.38418079096045</v>
      </c>
      <c r="Q152" s="2457">
        <v>22</v>
      </c>
      <c r="R152" s="32">
        <f t="shared" si="115"/>
        <v>12.429378531073446</v>
      </c>
      <c r="S152" s="31">
        <v>38</v>
      </c>
      <c r="T152" s="2442">
        <f t="shared" si="116"/>
        <v>21.468926553672315</v>
      </c>
      <c r="V152" s="216"/>
      <c r="AC152" s="216">
        <f t="shared" si="118"/>
        <v>-22</v>
      </c>
    </row>
    <row r="153" spans="1:29" ht="13.5" customHeight="1">
      <c r="A153" s="51" t="s">
        <v>860</v>
      </c>
      <c r="B153" s="769">
        <v>127</v>
      </c>
      <c r="C153" s="2456">
        <v>8</v>
      </c>
      <c r="D153" s="32">
        <f t="shared" si="108"/>
        <v>6.2992125984251963</v>
      </c>
      <c r="E153" s="2457">
        <v>5</v>
      </c>
      <c r="F153" s="505">
        <f t="shared" si="109"/>
        <v>3.9370078740157481</v>
      </c>
      <c r="G153" s="2444">
        <v>0</v>
      </c>
      <c r="H153" s="32">
        <f t="shared" si="110"/>
        <v>0</v>
      </c>
      <c r="I153" s="2444">
        <v>0</v>
      </c>
      <c r="J153" s="32">
        <f t="shared" si="111"/>
        <v>0</v>
      </c>
      <c r="K153" s="2457">
        <v>14</v>
      </c>
      <c r="L153" s="505">
        <f t="shared" si="112"/>
        <v>11.023622047244094</v>
      </c>
      <c r="M153" s="31">
        <v>25</v>
      </c>
      <c r="N153" s="2436">
        <f t="shared" si="113"/>
        <v>19.685039370078741</v>
      </c>
      <c r="O153" s="31">
        <v>20</v>
      </c>
      <c r="P153" s="32">
        <f t="shared" si="114"/>
        <v>15.748031496062993</v>
      </c>
      <c r="Q153" s="2457">
        <v>25</v>
      </c>
      <c r="R153" s="32">
        <f t="shared" si="115"/>
        <v>19.685039370078741</v>
      </c>
      <c r="S153" s="31">
        <v>30</v>
      </c>
      <c r="T153" s="2442">
        <f t="shared" si="116"/>
        <v>23.622047244094489</v>
      </c>
      <c r="V153" s="216"/>
      <c r="AC153" s="216">
        <f t="shared" si="118"/>
        <v>-25</v>
      </c>
    </row>
    <row r="154" spans="1:29" ht="13.5" customHeight="1">
      <c r="A154" s="52" t="s">
        <v>874</v>
      </c>
      <c r="B154" s="770">
        <v>159</v>
      </c>
      <c r="C154" s="2557">
        <v>7</v>
      </c>
      <c r="D154" s="42">
        <f t="shared" si="108"/>
        <v>4.4025157232704402</v>
      </c>
      <c r="E154" s="2558">
        <v>7</v>
      </c>
      <c r="F154" s="1307">
        <f t="shared" si="109"/>
        <v>4.4025157232704402</v>
      </c>
      <c r="G154" s="2555">
        <v>0</v>
      </c>
      <c r="H154" s="42">
        <f t="shared" si="110"/>
        <v>0</v>
      </c>
      <c r="I154" s="2555">
        <v>0</v>
      </c>
      <c r="J154" s="42">
        <f t="shared" si="111"/>
        <v>0</v>
      </c>
      <c r="K154" s="2558">
        <v>12</v>
      </c>
      <c r="L154" s="1307">
        <f t="shared" si="112"/>
        <v>7.5471698113207548</v>
      </c>
      <c r="M154" s="41">
        <v>30</v>
      </c>
      <c r="N154" s="2553">
        <f t="shared" si="113"/>
        <v>18.867924528301888</v>
      </c>
      <c r="O154" s="41">
        <v>29</v>
      </c>
      <c r="P154" s="42">
        <f t="shared" si="114"/>
        <v>18.238993710691823</v>
      </c>
      <c r="Q154" s="2558">
        <v>34</v>
      </c>
      <c r="R154" s="42">
        <f t="shared" si="115"/>
        <v>21.383647798742139</v>
      </c>
      <c r="S154" s="41">
        <v>40</v>
      </c>
      <c r="T154" s="2554">
        <f t="shared" si="116"/>
        <v>25.157232704402517</v>
      </c>
      <c r="V154" s="216"/>
      <c r="AC154" s="216">
        <f t="shared" si="118"/>
        <v>-34</v>
      </c>
    </row>
    <row r="155" spans="1:29" ht="13.5" customHeight="1">
      <c r="A155" s="51" t="s">
        <v>912</v>
      </c>
      <c r="B155" s="769">
        <v>228</v>
      </c>
      <c r="C155" s="2688">
        <v>24</v>
      </c>
      <c r="D155" s="32">
        <f t="shared" ref="D155:D162" si="119">SUM(C155/B155)*100</f>
        <v>10.526315789473683</v>
      </c>
      <c r="E155" s="2689">
        <v>12</v>
      </c>
      <c r="F155" s="505">
        <f t="shared" ref="F155" si="120">SUM(E155/B155)*100</f>
        <v>5.2631578947368416</v>
      </c>
      <c r="G155" s="2686">
        <v>0</v>
      </c>
      <c r="H155" s="32">
        <f t="shared" ref="H155" si="121">SUM(G155/B155)*100</f>
        <v>0</v>
      </c>
      <c r="I155" s="2686">
        <v>0</v>
      </c>
      <c r="J155" s="32">
        <f t="shared" ref="J155" si="122">SUM(I155/B155)*100</f>
        <v>0</v>
      </c>
      <c r="K155" s="2689">
        <v>29</v>
      </c>
      <c r="L155" s="505">
        <f t="shared" ref="L155" si="123">SUM(K155/B155)*100</f>
        <v>12.719298245614036</v>
      </c>
      <c r="M155" s="31">
        <v>39</v>
      </c>
      <c r="N155" s="2683">
        <f t="shared" ref="N155" si="124">SUM(M155/B155)*100</f>
        <v>17.105263157894736</v>
      </c>
      <c r="O155" s="31">
        <v>22</v>
      </c>
      <c r="P155" s="32">
        <f t="shared" ref="P155" si="125">SUM(O155/B155)*100</f>
        <v>9.6491228070175428</v>
      </c>
      <c r="Q155" s="2689">
        <v>43</v>
      </c>
      <c r="R155" s="32">
        <f t="shared" ref="R155" si="126">SUM(Q155/B155)*100</f>
        <v>18.859649122807017</v>
      </c>
      <c r="S155" s="31">
        <v>59</v>
      </c>
      <c r="T155" s="2685">
        <f t="shared" ref="T155" si="127">SUM(S155/B155)*100</f>
        <v>25.877192982456144</v>
      </c>
      <c r="V155" s="216"/>
      <c r="AC155" s="216">
        <f t="shared" ref="AC155" si="128">SUM(I155,G155,S155,O155,M155,K155,E155,C155)-B155</f>
        <v>-43</v>
      </c>
    </row>
    <row r="156" spans="1:29" ht="13.5" customHeight="1">
      <c r="A156" s="51" t="s">
        <v>916</v>
      </c>
      <c r="B156" s="769">
        <v>181</v>
      </c>
      <c r="C156" s="2927">
        <v>19</v>
      </c>
      <c r="D156" s="2931">
        <f t="shared" si="119"/>
        <v>10.497237569060774</v>
      </c>
      <c r="E156" s="2928">
        <v>7</v>
      </c>
      <c r="F156" s="505">
        <f t="shared" ref="F156:F162" si="129">SUM(E156/B156)*100</f>
        <v>3.867403314917127</v>
      </c>
      <c r="G156" s="2924">
        <v>0</v>
      </c>
      <c r="H156" s="2931">
        <f t="shared" ref="H156" si="130">SUM(G156/B156)*100</f>
        <v>0</v>
      </c>
      <c r="I156" s="2924">
        <v>0</v>
      </c>
      <c r="J156" s="2931">
        <f t="shared" ref="J156:J162" si="131">SUM(I156/B156)*100</f>
        <v>0</v>
      </c>
      <c r="K156" s="2928">
        <v>23</v>
      </c>
      <c r="L156" s="505">
        <f t="shared" ref="L156:L162" si="132">SUM(K156/B156)*100</f>
        <v>12.707182320441991</v>
      </c>
      <c r="M156" s="31">
        <v>33</v>
      </c>
      <c r="N156" s="2917">
        <f t="shared" ref="N156:N162" si="133">SUM(M156/B156)*100</f>
        <v>18.232044198895029</v>
      </c>
      <c r="O156" s="31">
        <v>24</v>
      </c>
      <c r="P156" s="2931">
        <f t="shared" ref="P156:P162" si="134">SUM(O156/B156)*100</f>
        <v>13.259668508287293</v>
      </c>
      <c r="Q156" s="2928">
        <v>31</v>
      </c>
      <c r="R156" s="2931">
        <f t="shared" ref="R156:R162" si="135">SUM(Q156/B156)*100</f>
        <v>17.127071823204421</v>
      </c>
      <c r="S156" s="31">
        <v>44</v>
      </c>
      <c r="T156" s="2920">
        <f t="shared" ref="T156:T159" si="136">SUM(S156/B156)*100</f>
        <v>24.30939226519337</v>
      </c>
      <c r="V156" s="216"/>
      <c r="AC156" s="216">
        <f t="shared" ref="AC156:AC162" si="137">SUM(I156,G156,S156,O156,M156,K156,E156,C156)-B156</f>
        <v>-31</v>
      </c>
    </row>
    <row r="157" spans="1:29" ht="13.5" customHeight="1">
      <c r="A157" s="51" t="s">
        <v>934</v>
      </c>
      <c r="B157" s="769">
        <v>114</v>
      </c>
      <c r="C157" s="2927">
        <v>5</v>
      </c>
      <c r="D157" s="2931">
        <f t="shared" si="119"/>
        <v>4.3859649122807012</v>
      </c>
      <c r="E157" s="2928">
        <v>5</v>
      </c>
      <c r="F157" s="505">
        <f t="shared" si="129"/>
        <v>4.3859649122807012</v>
      </c>
      <c r="G157" s="2924">
        <v>0</v>
      </c>
      <c r="H157" s="2931">
        <v>0</v>
      </c>
      <c r="I157" s="2924">
        <v>0</v>
      </c>
      <c r="J157" s="2931">
        <f t="shared" si="131"/>
        <v>0</v>
      </c>
      <c r="K157" s="2928">
        <v>12</v>
      </c>
      <c r="L157" s="505">
        <f t="shared" si="132"/>
        <v>10.526315789473683</v>
      </c>
      <c r="M157" s="31">
        <v>18</v>
      </c>
      <c r="N157" s="2917">
        <f t="shared" si="133"/>
        <v>15.789473684210526</v>
      </c>
      <c r="O157" s="31">
        <v>10</v>
      </c>
      <c r="P157" s="2931">
        <f t="shared" si="134"/>
        <v>8.7719298245614024</v>
      </c>
      <c r="Q157" s="2928">
        <v>30</v>
      </c>
      <c r="R157" s="2931">
        <f t="shared" si="135"/>
        <v>26.315789473684209</v>
      </c>
      <c r="S157" s="31">
        <v>34</v>
      </c>
      <c r="T157" s="2920">
        <f t="shared" si="136"/>
        <v>29.82456140350877</v>
      </c>
      <c r="V157" s="216"/>
      <c r="AC157" s="216">
        <f t="shared" si="137"/>
        <v>-30</v>
      </c>
    </row>
    <row r="158" spans="1:29" ht="13.5" customHeight="1">
      <c r="A158" s="51" t="s">
        <v>935</v>
      </c>
      <c r="B158" s="2956">
        <v>162</v>
      </c>
      <c r="C158" s="2531">
        <v>10</v>
      </c>
      <c r="D158" s="2546">
        <f t="shared" si="119"/>
        <v>6.1728395061728394</v>
      </c>
      <c r="E158" s="2929">
        <v>3</v>
      </c>
      <c r="F158" s="2957">
        <f t="shared" si="129"/>
        <v>1.8518518518518516</v>
      </c>
      <c r="G158" s="2922">
        <v>0</v>
      </c>
      <c r="H158" s="2546">
        <v>0</v>
      </c>
      <c r="I158" s="2922">
        <v>0</v>
      </c>
      <c r="J158" s="2546">
        <f t="shared" si="131"/>
        <v>0</v>
      </c>
      <c r="K158" s="2929">
        <v>17</v>
      </c>
      <c r="L158" s="2957">
        <f t="shared" si="132"/>
        <v>10.493827160493826</v>
      </c>
      <c r="M158" s="2951">
        <v>34</v>
      </c>
      <c r="N158" s="2921">
        <f t="shared" si="133"/>
        <v>20.987654320987652</v>
      </c>
      <c r="O158" s="2951">
        <v>24</v>
      </c>
      <c r="P158" s="2546">
        <f t="shared" si="134"/>
        <v>14.814814814814813</v>
      </c>
      <c r="Q158" s="2929">
        <v>28</v>
      </c>
      <c r="R158" s="2546">
        <f t="shared" si="135"/>
        <v>17.283950617283949</v>
      </c>
      <c r="S158" s="2951">
        <v>46</v>
      </c>
      <c r="T158" s="2935">
        <f t="shared" si="136"/>
        <v>28.39506172839506</v>
      </c>
      <c r="V158" s="216"/>
      <c r="AC158" s="216">
        <f t="shared" si="137"/>
        <v>-28</v>
      </c>
    </row>
    <row r="159" spans="1:29" ht="13.5" customHeight="1">
      <c r="A159" s="3319" t="s">
        <v>936</v>
      </c>
      <c r="B159" s="3320">
        <v>305</v>
      </c>
      <c r="C159" s="2927">
        <v>74</v>
      </c>
      <c r="D159" s="2931">
        <f>SUM(C159/B159)*100</f>
        <v>24.262295081967213</v>
      </c>
      <c r="E159" s="2928">
        <v>12</v>
      </c>
      <c r="F159" s="505">
        <f t="shared" si="129"/>
        <v>3.9344262295081971</v>
      </c>
      <c r="G159" s="2924">
        <v>0</v>
      </c>
      <c r="H159" s="3018">
        <v>0</v>
      </c>
      <c r="I159" s="2924">
        <v>0</v>
      </c>
      <c r="J159" s="2931">
        <f t="shared" si="131"/>
        <v>0</v>
      </c>
      <c r="K159" s="2928">
        <v>31</v>
      </c>
      <c r="L159" s="505">
        <f t="shared" si="132"/>
        <v>10.163934426229508</v>
      </c>
      <c r="M159" s="31">
        <v>31</v>
      </c>
      <c r="N159" s="2917">
        <f t="shared" si="133"/>
        <v>10.163934426229508</v>
      </c>
      <c r="O159" s="31">
        <v>43</v>
      </c>
      <c r="P159" s="2931">
        <f t="shared" si="134"/>
        <v>14.098360655737704</v>
      </c>
      <c r="Q159" s="2928">
        <v>69</v>
      </c>
      <c r="R159" s="2931">
        <f t="shared" si="135"/>
        <v>22.622950819672131</v>
      </c>
      <c r="S159" s="31">
        <v>45</v>
      </c>
      <c r="T159" s="3297">
        <f t="shared" si="136"/>
        <v>14.754098360655737</v>
      </c>
      <c r="U159" s="2497"/>
      <c r="V159" s="217"/>
      <c r="W159" s="20"/>
      <c r="AC159" s="216">
        <f t="shared" si="137"/>
        <v>-69</v>
      </c>
    </row>
    <row r="160" spans="1:29" ht="13.5" customHeight="1">
      <c r="A160" s="2881" t="s">
        <v>962</v>
      </c>
      <c r="B160" s="3320">
        <v>221</v>
      </c>
      <c r="C160" s="3159">
        <v>35</v>
      </c>
      <c r="D160" s="3161">
        <f t="shared" ref="D160" si="138">SUM(C160/B160)*100</f>
        <v>15.837104072398189</v>
      </c>
      <c r="E160" s="3160">
        <v>6</v>
      </c>
      <c r="F160" s="505">
        <f t="shared" ref="F160" si="139">SUM(E160/B160)*100</f>
        <v>2.7149321266968327</v>
      </c>
      <c r="G160" s="3158">
        <v>0</v>
      </c>
      <c r="H160" s="3161">
        <v>0</v>
      </c>
      <c r="I160" s="3158">
        <v>0</v>
      </c>
      <c r="J160" s="3161">
        <f t="shared" ref="J160" si="140">SUM(I160/B160)*100</f>
        <v>0</v>
      </c>
      <c r="K160" s="3160">
        <v>23</v>
      </c>
      <c r="L160" s="505">
        <f t="shared" ref="L160" si="141">SUM(K160/B160)*100</f>
        <v>10.407239819004525</v>
      </c>
      <c r="M160" s="31">
        <v>33</v>
      </c>
      <c r="N160" s="3156">
        <f t="shared" ref="N160" si="142">SUM(M160/B160)*100</f>
        <v>14.932126696832579</v>
      </c>
      <c r="O160" s="31">
        <v>30</v>
      </c>
      <c r="P160" s="3161">
        <f t="shared" ref="P160" si="143">SUM(O160/B160)*100</f>
        <v>13.574660633484163</v>
      </c>
      <c r="Q160" s="3160">
        <v>47</v>
      </c>
      <c r="R160" s="3161">
        <f t="shared" ref="R160" si="144">SUM(Q160/B160)*100</f>
        <v>21.266968325791854</v>
      </c>
      <c r="S160" s="31">
        <v>47</v>
      </c>
      <c r="T160" s="3297">
        <f t="shared" ref="T160" si="145">SUM(S160/B160)*100</f>
        <v>21.266968325791854</v>
      </c>
      <c r="U160" s="2497"/>
      <c r="V160" s="217"/>
      <c r="AC160" s="216">
        <f t="shared" ref="AC160" si="146">SUM(I160,G160,S160,O160,M160,K160,E160,C160)-B160</f>
        <v>-47</v>
      </c>
    </row>
    <row r="161" spans="1:29" ht="13.5" customHeight="1">
      <c r="A161" s="2881" t="s">
        <v>981</v>
      </c>
      <c r="B161" s="3320">
        <v>158</v>
      </c>
      <c r="C161" s="3293">
        <v>16</v>
      </c>
      <c r="D161" s="3295">
        <f t="shared" si="119"/>
        <v>10.126582278481013</v>
      </c>
      <c r="E161" s="3294">
        <v>2</v>
      </c>
      <c r="F161" s="505">
        <f t="shared" si="129"/>
        <v>1.2658227848101267</v>
      </c>
      <c r="G161" s="3292">
        <v>0</v>
      </c>
      <c r="H161" s="3295">
        <v>0</v>
      </c>
      <c r="I161" s="3292">
        <v>0</v>
      </c>
      <c r="J161" s="3295">
        <f t="shared" si="131"/>
        <v>0</v>
      </c>
      <c r="K161" s="3294">
        <v>23</v>
      </c>
      <c r="L161" s="505">
        <f t="shared" si="132"/>
        <v>14.556962025316455</v>
      </c>
      <c r="M161" s="31">
        <v>21</v>
      </c>
      <c r="N161" s="3291">
        <f t="shared" si="133"/>
        <v>13.291139240506327</v>
      </c>
      <c r="O161" s="31">
        <v>33</v>
      </c>
      <c r="P161" s="3295">
        <f t="shared" si="134"/>
        <v>20.88607594936709</v>
      </c>
      <c r="Q161" s="3294">
        <v>27</v>
      </c>
      <c r="R161" s="3295">
        <f t="shared" si="135"/>
        <v>17.088607594936708</v>
      </c>
      <c r="S161" s="31">
        <v>36</v>
      </c>
      <c r="T161" s="3297">
        <f>SUM(S161/B161)*100</f>
        <v>22.784810126582279</v>
      </c>
      <c r="U161" s="3341"/>
      <c r="V161" s="217"/>
      <c r="AC161" s="216">
        <f t="shared" si="137"/>
        <v>-27</v>
      </c>
    </row>
    <row r="162" spans="1:29" ht="13.5" customHeight="1">
      <c r="A162" s="51" t="s">
        <v>1000</v>
      </c>
      <c r="B162" s="2956">
        <v>175</v>
      </c>
      <c r="C162" s="2531">
        <v>11</v>
      </c>
      <c r="D162" s="2546">
        <f t="shared" si="119"/>
        <v>6.2857142857142865</v>
      </c>
      <c r="E162" s="3469">
        <v>5</v>
      </c>
      <c r="F162" s="2957">
        <f t="shared" si="129"/>
        <v>2.8571428571428572</v>
      </c>
      <c r="G162" s="3461">
        <v>0</v>
      </c>
      <c r="H162" s="2546">
        <v>0</v>
      </c>
      <c r="I162" s="3461">
        <v>0</v>
      </c>
      <c r="J162" s="2546">
        <f t="shared" si="131"/>
        <v>0</v>
      </c>
      <c r="K162" s="3469">
        <v>7</v>
      </c>
      <c r="L162" s="2957">
        <f t="shared" si="132"/>
        <v>4</v>
      </c>
      <c r="M162" s="2951">
        <v>37</v>
      </c>
      <c r="N162" s="3459">
        <f t="shared" si="133"/>
        <v>21.142857142857142</v>
      </c>
      <c r="O162" s="2951">
        <v>47</v>
      </c>
      <c r="P162" s="2546">
        <f t="shared" si="134"/>
        <v>26.857142857142858</v>
      </c>
      <c r="Q162" s="3469">
        <v>26</v>
      </c>
      <c r="R162" s="2546">
        <f t="shared" si="135"/>
        <v>14.857142857142858</v>
      </c>
      <c r="S162" s="2951">
        <v>42</v>
      </c>
      <c r="T162" s="3463">
        <f>SUM(S162/B162)*100</f>
        <v>24</v>
      </c>
      <c r="V162" s="216"/>
      <c r="AC162" s="216">
        <f t="shared" si="137"/>
        <v>-26</v>
      </c>
    </row>
    <row r="163" spans="1:29" ht="13.5" customHeight="1">
      <c r="A163" s="3319" t="s">
        <v>1009</v>
      </c>
      <c r="B163" s="3320">
        <v>278</v>
      </c>
      <c r="C163" s="4008">
        <v>57</v>
      </c>
      <c r="D163" s="4013">
        <f t="shared" ref="D163" si="147">SUM(C163/B163)*100</f>
        <v>20.503597122302157</v>
      </c>
      <c r="E163" s="4009">
        <v>16</v>
      </c>
      <c r="F163" s="505">
        <f t="shared" ref="F163" si="148">SUM(E163/B163)*100</f>
        <v>5.755395683453238</v>
      </c>
      <c r="G163" s="4007">
        <v>0</v>
      </c>
      <c r="H163" s="4013">
        <v>0</v>
      </c>
      <c r="I163" s="4007">
        <v>0</v>
      </c>
      <c r="J163" s="4013">
        <f t="shared" ref="J163" si="149">SUM(I163/B163)*100</f>
        <v>0</v>
      </c>
      <c r="K163" s="4009">
        <v>32</v>
      </c>
      <c r="L163" s="505">
        <f t="shared" ref="L163" si="150">SUM(K163/B163)*100</f>
        <v>11.510791366906476</v>
      </c>
      <c r="M163" s="31">
        <v>34</v>
      </c>
      <c r="N163" s="4006">
        <f t="shared" ref="N163" si="151">SUM(M163/B163)*100</f>
        <v>12.23021582733813</v>
      </c>
      <c r="O163" s="31">
        <v>45</v>
      </c>
      <c r="P163" s="4013">
        <f t="shared" ref="P163" si="152">SUM(O163/B163)*100</f>
        <v>16.187050359712231</v>
      </c>
      <c r="Q163" s="4009">
        <v>51</v>
      </c>
      <c r="R163" s="4013">
        <f t="shared" ref="R163" si="153">SUM(Q163/B163)*100</f>
        <v>18.345323741007196</v>
      </c>
      <c r="S163" s="31">
        <v>43</v>
      </c>
      <c r="T163" s="4006">
        <f>SUM(S163/B163)*100</f>
        <v>15.467625899280577</v>
      </c>
      <c r="U163" s="2497"/>
      <c r="V163" s="3934">
        <f>B163-C163-E163-G163-I163-K163-M163-O163-S163</f>
        <v>51</v>
      </c>
      <c r="W163" s="3280">
        <f>T163+R163+P163+N163+L163+J163+H163+F163+D163</f>
        <v>100</v>
      </c>
      <c r="AC163" s="216">
        <f t="shared" ref="AC163" si="154">SUM(I163,G163,S163,O163,M163,K163,E163,C163)-B163</f>
        <v>-51</v>
      </c>
    </row>
    <row r="164" spans="1:29" s="3296" customFormat="1" ht="13.5" customHeight="1" thickBot="1">
      <c r="A164" s="3936" t="s">
        <v>1026</v>
      </c>
      <c r="B164" s="3937">
        <v>200</v>
      </c>
      <c r="C164" s="53">
        <v>28</v>
      </c>
      <c r="D164" s="4012">
        <f t="shared" ref="D164" si="155">SUM(C164/B164)*100</f>
        <v>14.000000000000002</v>
      </c>
      <c r="E164" s="53">
        <v>8</v>
      </c>
      <c r="F164" s="3938">
        <f t="shared" ref="F164" si="156">SUM(E164/B164)*100</f>
        <v>4</v>
      </c>
      <c r="G164" s="3939">
        <v>2</v>
      </c>
      <c r="H164" s="4012">
        <f t="shared" ref="H164" si="157">SUM(G164/B164)*100</f>
        <v>1</v>
      </c>
      <c r="I164" s="3939">
        <v>0</v>
      </c>
      <c r="J164" s="4012">
        <f t="shared" ref="J164" si="158">SUM(I164/B164)*100</f>
        <v>0</v>
      </c>
      <c r="K164" s="53">
        <v>28</v>
      </c>
      <c r="L164" s="3938">
        <f t="shared" ref="L164" si="159">SUM(K164/B164)*100</f>
        <v>14.000000000000002</v>
      </c>
      <c r="M164" s="53">
        <v>28</v>
      </c>
      <c r="N164" s="4012">
        <f t="shared" ref="N164" si="160">SUM(M164/B164)*100</f>
        <v>14.000000000000002</v>
      </c>
      <c r="O164" s="53">
        <v>20</v>
      </c>
      <c r="P164" s="4012">
        <f t="shared" ref="P164" si="161">SUM(O164/B164)*100</f>
        <v>10</v>
      </c>
      <c r="Q164" s="53">
        <v>35</v>
      </c>
      <c r="R164" s="4012">
        <f t="shared" ref="R164" si="162">SUM(Q164/B164)*100</f>
        <v>17.5</v>
      </c>
      <c r="S164" s="53">
        <v>51</v>
      </c>
      <c r="T164" s="4014">
        <f>SUM(S164/B164)*100</f>
        <v>25.5</v>
      </c>
      <c r="U164" s="3488"/>
      <c r="V164" s="3934">
        <f>B164-C164-E164-G164-I164-K164-M164-O164-S164</f>
        <v>35</v>
      </c>
      <c r="W164" s="3935">
        <f>T164+R164+P164+N164+L164+J164+H164+F164+D164</f>
        <v>100</v>
      </c>
      <c r="AC164" s="3484">
        <f t="shared" ref="AC164" si="163">SUM(I164,G164,S164,O164,M164,K164,E164,C164)-B164</f>
        <v>-35</v>
      </c>
    </row>
    <row r="165" spans="1:29" ht="14.25" customHeight="1">
      <c r="A165" s="50" t="s">
        <v>983</v>
      </c>
      <c r="E165" s="56"/>
      <c r="F165" s="56"/>
      <c r="G165" s="56"/>
      <c r="H165" s="56"/>
      <c r="I165" s="56"/>
      <c r="J165" s="56"/>
      <c r="K165" s="56"/>
      <c r="L165" s="56"/>
      <c r="M165" s="56"/>
      <c r="N165" s="56"/>
      <c r="O165" s="56"/>
      <c r="P165" s="56"/>
      <c r="Q165" s="56"/>
      <c r="R165" s="56"/>
      <c r="U165" s="20"/>
      <c r="V165" s="20"/>
    </row>
    <row r="166" spans="1:29" ht="22.7" customHeight="1">
      <c r="A166" s="56"/>
      <c r="B166" s="440"/>
      <c r="E166" s="56"/>
      <c r="F166" s="56"/>
      <c r="G166" s="56"/>
      <c r="H166" s="56"/>
      <c r="I166" s="56"/>
      <c r="J166" s="56"/>
      <c r="K166" s="56"/>
      <c r="L166" s="56"/>
      <c r="M166" s="56"/>
      <c r="N166" s="56"/>
      <c r="O166" s="56"/>
      <c r="P166" s="56"/>
      <c r="Q166" s="56"/>
      <c r="R166" s="56"/>
    </row>
    <row r="167" spans="1:29" ht="17.45" customHeight="1">
      <c r="A167" s="146" t="s">
        <v>15</v>
      </c>
      <c r="C167" s="4397" t="s">
        <v>149</v>
      </c>
      <c r="D167" s="4398"/>
      <c r="E167" s="4398"/>
      <c r="F167" s="4398"/>
      <c r="G167" s="4398"/>
      <c r="H167" s="4398"/>
      <c r="I167" s="4398"/>
      <c r="J167" s="4398"/>
      <c r="K167" s="4398"/>
      <c r="L167" s="4398"/>
      <c r="M167" s="4398"/>
      <c r="N167" s="4398"/>
      <c r="O167" s="4398"/>
      <c r="P167" s="4398"/>
      <c r="Q167" s="4398"/>
      <c r="R167" s="4398"/>
      <c r="S167" s="4398"/>
      <c r="T167" s="4399"/>
    </row>
    <row r="168" spans="1:29" ht="14.25" customHeight="1" thickBot="1">
      <c r="C168" s="4406" t="s">
        <v>147</v>
      </c>
      <c r="D168" s="4358"/>
      <c r="E168" s="4358"/>
      <c r="F168" s="4358"/>
      <c r="G168" s="4358"/>
      <c r="H168" s="4358"/>
      <c r="I168" s="4358"/>
      <c r="J168" s="4358"/>
      <c r="K168" s="4358"/>
      <c r="L168" s="4358"/>
      <c r="M168" s="4358"/>
      <c r="N168" s="4358"/>
      <c r="O168" s="4358"/>
      <c r="P168" s="4358"/>
      <c r="Q168" s="4358"/>
      <c r="R168" s="4358"/>
      <c r="S168" s="4358"/>
      <c r="T168" s="4359"/>
    </row>
    <row r="169" spans="1:29" ht="27.75" customHeight="1">
      <c r="A169" s="66" t="s">
        <v>99</v>
      </c>
      <c r="B169" s="67"/>
      <c r="C169" s="68"/>
      <c r="D169" s="68"/>
      <c r="E169" s="69" t="s">
        <v>139</v>
      </c>
      <c r="F169" s="70"/>
      <c r="G169" s="70"/>
      <c r="H169" s="70"/>
      <c r="I169" s="70"/>
      <c r="J169" s="70"/>
      <c r="K169" s="71"/>
      <c r="L169" s="71"/>
      <c r="M169" s="72"/>
      <c r="N169" s="72"/>
      <c r="O169" s="72"/>
      <c r="P169" s="72"/>
      <c r="Q169" s="73"/>
      <c r="R169" s="73"/>
      <c r="S169" s="74"/>
      <c r="T169" s="75"/>
    </row>
    <row r="170" spans="1:29" ht="43.5" customHeight="1">
      <c r="A170" s="76" t="s">
        <v>104</v>
      </c>
      <c r="B170" s="26" t="s">
        <v>105</v>
      </c>
      <c r="C170" s="4404" t="s">
        <v>140</v>
      </c>
      <c r="D170" s="4405"/>
      <c r="E170" s="4377" t="s">
        <v>141</v>
      </c>
      <c r="F170" s="4400"/>
      <c r="G170" s="4377" t="s">
        <v>604</v>
      </c>
      <c r="H170" s="4400"/>
      <c r="I170" s="4377" t="s">
        <v>605</v>
      </c>
      <c r="J170" s="4400"/>
      <c r="K170" s="4377" t="s">
        <v>142</v>
      </c>
      <c r="L170" s="4400"/>
      <c r="M170" s="4377" t="s">
        <v>143</v>
      </c>
      <c r="N170" s="4400"/>
      <c r="O170" s="4377" t="s">
        <v>59</v>
      </c>
      <c r="P170" s="4400"/>
      <c r="Q170" s="4377" t="s">
        <v>144</v>
      </c>
      <c r="R170" s="4400"/>
      <c r="S170" s="4377" t="s">
        <v>145</v>
      </c>
      <c r="T170" s="4378"/>
    </row>
    <row r="171" spans="1:29" ht="12.2" customHeight="1">
      <c r="A171" s="51" t="s">
        <v>128</v>
      </c>
      <c r="B171" s="95">
        <v>0.56818181818181301</v>
      </c>
      <c r="C171" s="4351">
        <v>-47.826086956521742</v>
      </c>
      <c r="D171" s="4385"/>
      <c r="E171" s="4351">
        <v>11.111111111111114</v>
      </c>
      <c r="F171" s="4385"/>
      <c r="G171" s="4407" t="s">
        <v>601</v>
      </c>
      <c r="H171" s="4355"/>
      <c r="I171" s="4355"/>
      <c r="J171" s="4370"/>
      <c r="K171" s="4351">
        <v>11.111111111111114</v>
      </c>
      <c r="L171" s="4385"/>
      <c r="M171" s="4351">
        <v>7.1428571428571388</v>
      </c>
      <c r="N171" s="4385"/>
      <c r="O171" s="4351">
        <v>11.111111111111114</v>
      </c>
      <c r="P171" s="4385"/>
      <c r="Q171" s="4351">
        <v>8.7719298245614112</v>
      </c>
      <c r="R171" s="4385"/>
      <c r="S171" s="4351">
        <v>24.528301886792448</v>
      </c>
      <c r="T171" s="4390"/>
    </row>
    <row r="172" spans="1:29" ht="12.2" customHeight="1">
      <c r="A172" s="51" t="s">
        <v>129</v>
      </c>
      <c r="B172" s="93">
        <v>-1.3513513513513544</v>
      </c>
      <c r="C172" s="4327">
        <v>-47.826086956521742</v>
      </c>
      <c r="D172" s="4376"/>
      <c r="E172" s="4327">
        <v>36.363636363636346</v>
      </c>
      <c r="F172" s="4376"/>
      <c r="G172" s="4410" t="s">
        <v>601</v>
      </c>
      <c r="H172" s="4347"/>
      <c r="I172" s="4347"/>
      <c r="J172" s="4328"/>
      <c r="K172" s="4327">
        <v>20.3125</v>
      </c>
      <c r="L172" s="4376"/>
      <c r="M172" s="4327">
        <v>1.8867924528301927</v>
      </c>
      <c r="N172" s="4376"/>
      <c r="O172" s="4327">
        <v>-5.2631578947368496</v>
      </c>
      <c r="P172" s="4376"/>
      <c r="Q172" s="4327">
        <v>-4.8780487804878021</v>
      </c>
      <c r="R172" s="4376"/>
      <c r="S172" s="4327">
        <v>4.8387096774193452</v>
      </c>
      <c r="T172" s="4383"/>
    </row>
    <row r="173" spans="1:29" ht="12.2" customHeight="1">
      <c r="A173" s="51" t="s">
        <v>130</v>
      </c>
      <c r="B173" s="93">
        <v>-2.4875621890547279</v>
      </c>
      <c r="C173" s="4327">
        <v>-23.80952380952381</v>
      </c>
      <c r="D173" s="4376"/>
      <c r="E173" s="4327">
        <v>-16.666666666666657</v>
      </c>
      <c r="F173" s="4376"/>
      <c r="G173" s="4410">
        <v>-100</v>
      </c>
      <c r="H173" s="4347"/>
      <c r="I173" s="4347"/>
      <c r="J173" s="4328"/>
      <c r="K173" s="4327">
        <v>-13.63636363636364</v>
      </c>
      <c r="L173" s="4376"/>
      <c r="M173" s="4327">
        <v>23.529411764705884</v>
      </c>
      <c r="N173" s="4376"/>
      <c r="O173" s="4327">
        <v>-40</v>
      </c>
      <c r="P173" s="4376"/>
      <c r="Q173" s="4327">
        <v>3.2258064516128968</v>
      </c>
      <c r="R173" s="4376"/>
      <c r="S173" s="4327">
        <v>21.05263157894737</v>
      </c>
      <c r="T173" s="4383"/>
    </row>
    <row r="174" spans="1:29" ht="12.2" customHeight="1">
      <c r="A174" s="52" t="s">
        <v>405</v>
      </c>
      <c r="B174" s="94">
        <v>-8.5603112840466906</v>
      </c>
      <c r="C174" s="4338">
        <v>-53.846153846153847</v>
      </c>
      <c r="D174" s="4382"/>
      <c r="E174" s="4338">
        <v>-52.631578947368425</v>
      </c>
      <c r="F174" s="4382"/>
      <c r="G174" s="4408" t="s">
        <v>601</v>
      </c>
      <c r="H174" s="4409"/>
      <c r="I174" s="4409"/>
      <c r="J174" s="4356"/>
      <c r="K174" s="4338">
        <v>-31.818181818181827</v>
      </c>
      <c r="L174" s="4382"/>
      <c r="M174" s="4338">
        <v>11.111111111111114</v>
      </c>
      <c r="N174" s="4382"/>
      <c r="O174" s="4338">
        <v>66.666666666666686</v>
      </c>
      <c r="P174" s="4382"/>
      <c r="Q174" s="4338">
        <v>11.36363636363636</v>
      </c>
      <c r="R174" s="4382"/>
      <c r="S174" s="4338">
        <v>-2.9850746268656678</v>
      </c>
      <c r="T174" s="4379"/>
    </row>
    <row r="175" spans="1:29" ht="12.2" customHeight="1">
      <c r="A175" s="51" t="s">
        <v>425</v>
      </c>
      <c r="B175" s="93">
        <f t="shared" ref="B175:C186" si="164">SUM(B123/B119)*100-100</f>
        <v>3.6723163841807889</v>
      </c>
      <c r="C175" s="4351">
        <f t="shared" si="164"/>
        <v>5.5555555555555571</v>
      </c>
      <c r="D175" s="4385"/>
      <c r="E175" s="4351">
        <f t="shared" ref="E175:E184" si="165">SUM(E123/E119)*100-100</f>
        <v>-10</v>
      </c>
      <c r="F175" s="4385"/>
      <c r="G175" s="4407" t="s">
        <v>601</v>
      </c>
      <c r="H175" s="4355"/>
      <c r="I175" s="4355"/>
      <c r="J175" s="4370"/>
      <c r="K175" s="4351">
        <f t="shared" ref="K175:K184" si="166">SUM(K123/K119)*100-100</f>
        <v>20</v>
      </c>
      <c r="L175" s="4385"/>
      <c r="M175" s="4351">
        <f t="shared" ref="M175:M184" si="167">SUM(M123/M119)*100-100</f>
        <v>5</v>
      </c>
      <c r="N175" s="4385"/>
      <c r="O175" s="4351">
        <f t="shared" ref="O175:O184" si="168">SUM(O123/O119)*100-100</f>
        <v>0</v>
      </c>
      <c r="P175" s="4385"/>
      <c r="Q175" s="4351">
        <f t="shared" ref="Q175:Q184" si="169">SUM(Q123/Q119)*100-100</f>
        <v>-14.516129032258064</v>
      </c>
      <c r="R175" s="4385"/>
      <c r="S175" s="4351">
        <f t="shared" ref="S175:S184" si="170">SUM(S123/S119)*100-100</f>
        <v>1.5151515151515156</v>
      </c>
      <c r="T175" s="4390"/>
    </row>
    <row r="176" spans="1:29" ht="12.2" customHeight="1">
      <c r="A176" s="51" t="s">
        <v>575</v>
      </c>
      <c r="B176" s="93">
        <f t="shared" si="164"/>
        <v>-10.273972602739718</v>
      </c>
      <c r="C176" s="4327">
        <f t="shared" si="164"/>
        <v>-8.3333333333333428</v>
      </c>
      <c r="D176" s="4376"/>
      <c r="E176" s="4327">
        <f t="shared" si="165"/>
        <v>6.6666666666666714</v>
      </c>
      <c r="F176" s="4376"/>
      <c r="G176" s="4410" t="s">
        <v>601</v>
      </c>
      <c r="H176" s="4347"/>
      <c r="I176" s="4347"/>
      <c r="J176" s="4328"/>
      <c r="K176" s="4327">
        <f t="shared" si="166"/>
        <v>-19.480519480519476</v>
      </c>
      <c r="L176" s="4376"/>
      <c r="M176" s="4327">
        <f t="shared" si="167"/>
        <v>-12.962962962962962</v>
      </c>
      <c r="N176" s="4376"/>
      <c r="O176" s="4327">
        <f t="shared" si="168"/>
        <v>-5.5555555555555571</v>
      </c>
      <c r="P176" s="4376"/>
      <c r="Q176" s="4327">
        <f t="shared" si="169"/>
        <v>-10.256410256410248</v>
      </c>
      <c r="R176" s="4376"/>
      <c r="S176" s="4327">
        <f t="shared" si="170"/>
        <v>-3.0769230769230802</v>
      </c>
      <c r="T176" s="4383"/>
    </row>
    <row r="177" spans="1:20" ht="12.2" customHeight="1">
      <c r="A177" s="92" t="s">
        <v>426</v>
      </c>
      <c r="B177" s="93">
        <f t="shared" si="164"/>
        <v>-12.244897959183675</v>
      </c>
      <c r="C177" s="4327">
        <f t="shared" si="164"/>
        <v>-50</v>
      </c>
      <c r="D177" s="4376"/>
      <c r="E177" s="4327">
        <f t="shared" si="165"/>
        <v>0</v>
      </c>
      <c r="F177" s="4376"/>
      <c r="G177" s="4410" t="s">
        <v>601</v>
      </c>
      <c r="H177" s="4347"/>
      <c r="I177" s="4347"/>
      <c r="J177" s="4328"/>
      <c r="K177" s="4327">
        <f t="shared" si="166"/>
        <v>-31.578947368421055</v>
      </c>
      <c r="L177" s="4376"/>
      <c r="M177" s="4327">
        <f t="shared" si="167"/>
        <v>-33.333333333333343</v>
      </c>
      <c r="N177" s="4376"/>
      <c r="O177" s="4327">
        <f t="shared" si="168"/>
        <v>41.666666666666686</v>
      </c>
      <c r="P177" s="4376"/>
      <c r="Q177" s="4327">
        <f t="shared" si="169"/>
        <v>0</v>
      </c>
      <c r="R177" s="4376"/>
      <c r="S177" s="4327">
        <f t="shared" si="170"/>
        <v>10.869565217391312</v>
      </c>
      <c r="T177" s="4383"/>
    </row>
    <row r="178" spans="1:20" ht="12.2" customHeight="1">
      <c r="A178" s="91" t="s">
        <v>479</v>
      </c>
      <c r="B178" s="94">
        <f t="shared" si="164"/>
        <v>-20</v>
      </c>
      <c r="C178" s="4338">
        <f t="shared" si="164"/>
        <v>-16.666666666666657</v>
      </c>
      <c r="D178" s="4382"/>
      <c r="E178" s="4338">
        <f t="shared" si="165"/>
        <v>-22.222222222222214</v>
      </c>
      <c r="F178" s="4382"/>
      <c r="G178" s="4408" t="s">
        <v>601</v>
      </c>
      <c r="H178" s="4409"/>
      <c r="I178" s="4409"/>
      <c r="J178" s="4356"/>
      <c r="K178" s="4338">
        <f t="shared" si="166"/>
        <v>-23.333333333333329</v>
      </c>
      <c r="L178" s="4382"/>
      <c r="M178" s="4338">
        <f t="shared" si="167"/>
        <v>-32</v>
      </c>
      <c r="N178" s="4382"/>
      <c r="O178" s="4338">
        <f t="shared" si="168"/>
        <v>-20</v>
      </c>
      <c r="P178" s="4382"/>
      <c r="Q178" s="4338">
        <f t="shared" si="169"/>
        <v>-16.326530612244895</v>
      </c>
      <c r="R178" s="4382"/>
      <c r="S178" s="4338">
        <f t="shared" si="170"/>
        <v>-12.307692307692307</v>
      </c>
      <c r="T178" s="4379"/>
    </row>
    <row r="179" spans="1:20" ht="12.2" customHeight="1">
      <c r="A179" s="51" t="s">
        <v>526</v>
      </c>
      <c r="B179" s="93">
        <f t="shared" si="164"/>
        <v>-7.6294277929155356</v>
      </c>
      <c r="C179" s="4351">
        <f t="shared" si="164"/>
        <v>28.94736842105263</v>
      </c>
      <c r="D179" s="4385"/>
      <c r="E179" s="4351">
        <f t="shared" si="165"/>
        <v>-55.555555555555557</v>
      </c>
      <c r="F179" s="4385"/>
      <c r="G179" s="4351">
        <f>(G127/G123)*100-100</f>
        <v>-100</v>
      </c>
      <c r="H179" s="4349"/>
      <c r="I179" s="4349"/>
      <c r="J179" s="4385"/>
      <c r="K179" s="4351">
        <f t="shared" si="166"/>
        <v>-7.2916666666666572</v>
      </c>
      <c r="L179" s="4385"/>
      <c r="M179" s="4351">
        <f t="shared" si="167"/>
        <v>-17.460317460317469</v>
      </c>
      <c r="N179" s="4385"/>
      <c r="O179" s="4351">
        <f t="shared" si="168"/>
        <v>20</v>
      </c>
      <c r="P179" s="4385"/>
      <c r="Q179" s="4351">
        <f t="shared" si="169"/>
        <v>-9.4339622641509351</v>
      </c>
      <c r="R179" s="4385"/>
      <c r="S179" s="4351">
        <f t="shared" si="170"/>
        <v>-2.9850746268656678</v>
      </c>
      <c r="T179" s="4390"/>
    </row>
    <row r="180" spans="1:20" ht="12.2" customHeight="1">
      <c r="A180" s="92" t="s">
        <v>484</v>
      </c>
      <c r="B180" s="93">
        <f t="shared" si="164"/>
        <v>0.3816793893129784</v>
      </c>
      <c r="C180" s="4327">
        <f t="shared" si="164"/>
        <v>77.27272727272728</v>
      </c>
      <c r="D180" s="4376"/>
      <c r="E180" s="4327">
        <f t="shared" si="165"/>
        <v>0</v>
      </c>
      <c r="F180" s="4376"/>
      <c r="G180" s="4327" t="s">
        <v>601</v>
      </c>
      <c r="H180" s="4325"/>
      <c r="I180" s="4325"/>
      <c r="J180" s="4376"/>
      <c r="K180" s="4327">
        <f t="shared" si="166"/>
        <v>-25.806451612903231</v>
      </c>
      <c r="L180" s="4376"/>
      <c r="M180" s="4327">
        <f t="shared" si="167"/>
        <v>-27.659574468085097</v>
      </c>
      <c r="N180" s="4376"/>
      <c r="O180" s="4327">
        <f t="shared" si="168"/>
        <v>0</v>
      </c>
      <c r="P180" s="4376"/>
      <c r="Q180" s="4327">
        <f t="shared" si="169"/>
        <v>17.142857142857153</v>
      </c>
      <c r="R180" s="4376"/>
      <c r="S180" s="4327">
        <f t="shared" si="170"/>
        <v>7.9365079365079367</v>
      </c>
      <c r="T180" s="4383"/>
    </row>
    <row r="181" spans="1:20" ht="12.2" customHeight="1">
      <c r="A181" s="51" t="s">
        <v>498</v>
      </c>
      <c r="B181" s="93">
        <f t="shared" si="164"/>
        <v>-0.58139534883720501</v>
      </c>
      <c r="C181" s="4327">
        <f t="shared" si="164"/>
        <v>100</v>
      </c>
      <c r="D181" s="4376"/>
      <c r="E181" s="4327">
        <f t="shared" si="165"/>
        <v>30</v>
      </c>
      <c r="F181" s="4376"/>
      <c r="G181" s="4410" t="s">
        <v>601</v>
      </c>
      <c r="H181" s="4347"/>
      <c r="I181" s="4347"/>
      <c r="J181" s="4328"/>
      <c r="K181" s="4327">
        <f t="shared" si="166"/>
        <v>38.461538461538453</v>
      </c>
      <c r="L181" s="4376"/>
      <c r="M181" s="4327">
        <f t="shared" si="167"/>
        <v>-10.714285714285708</v>
      </c>
      <c r="N181" s="4376"/>
      <c r="O181" s="4327">
        <f t="shared" si="168"/>
        <v>0</v>
      </c>
      <c r="P181" s="4376"/>
      <c r="Q181" s="4327">
        <f t="shared" si="169"/>
        <v>12.5</v>
      </c>
      <c r="R181" s="4376"/>
      <c r="S181" s="4327">
        <f t="shared" si="170"/>
        <v>-47.058823529411761</v>
      </c>
      <c r="T181" s="4383"/>
    </row>
    <row r="182" spans="1:20" ht="12.2" customHeight="1">
      <c r="A182" s="52" t="s">
        <v>428</v>
      </c>
      <c r="B182" s="94">
        <f t="shared" si="164"/>
        <v>-0.53191489361702793</v>
      </c>
      <c r="C182" s="4338">
        <f t="shared" si="164"/>
        <v>40</v>
      </c>
      <c r="D182" s="4382"/>
      <c r="E182" s="4338">
        <f t="shared" si="165"/>
        <v>14.285714285714278</v>
      </c>
      <c r="F182" s="4382"/>
      <c r="G182" s="4408" t="s">
        <v>601</v>
      </c>
      <c r="H182" s="4409"/>
      <c r="I182" s="4409"/>
      <c r="J182" s="4356"/>
      <c r="K182" s="4338">
        <f t="shared" si="166"/>
        <v>-8.6956521739130466</v>
      </c>
      <c r="L182" s="4382"/>
      <c r="M182" s="4338">
        <f t="shared" si="167"/>
        <v>20.588235294117638</v>
      </c>
      <c r="N182" s="4382"/>
      <c r="O182" s="4338">
        <f t="shared" si="168"/>
        <v>6.25</v>
      </c>
      <c r="P182" s="4382"/>
      <c r="Q182" s="4338">
        <f t="shared" si="169"/>
        <v>-12.195121951219505</v>
      </c>
      <c r="R182" s="4382"/>
      <c r="S182" s="4338">
        <f t="shared" si="170"/>
        <v>-12.280701754385973</v>
      </c>
      <c r="T182" s="4379"/>
    </row>
    <row r="183" spans="1:20" ht="12.2" customHeight="1">
      <c r="A183" s="51" t="s">
        <v>416</v>
      </c>
      <c r="B183" s="93">
        <f t="shared" si="164"/>
        <v>-5.8997050147492729</v>
      </c>
      <c r="C183" s="4351">
        <f t="shared" si="164"/>
        <v>-4.0816326530612344</v>
      </c>
      <c r="D183" s="4385"/>
      <c r="E183" s="4351">
        <f t="shared" si="165"/>
        <v>91.666666666666686</v>
      </c>
      <c r="F183" s="4385"/>
      <c r="G183" s="4407" t="s">
        <v>601</v>
      </c>
      <c r="H183" s="4355"/>
      <c r="I183" s="4355"/>
      <c r="J183" s="4370"/>
      <c r="K183" s="4351">
        <f t="shared" si="166"/>
        <v>-34.831460674157299</v>
      </c>
      <c r="L183" s="4385"/>
      <c r="M183" s="4351">
        <f t="shared" si="167"/>
        <v>21.153846153846146</v>
      </c>
      <c r="N183" s="4385"/>
      <c r="O183" s="4351">
        <f t="shared" si="168"/>
        <v>16.666666666666671</v>
      </c>
      <c r="P183" s="4385"/>
      <c r="Q183" s="4351">
        <f t="shared" si="169"/>
        <v>6.25</v>
      </c>
      <c r="R183" s="4385"/>
      <c r="S183" s="4351">
        <f t="shared" si="170"/>
        <v>-24.615384615384613</v>
      </c>
      <c r="T183" s="4390"/>
    </row>
    <row r="184" spans="1:20" ht="12.2" customHeight="1">
      <c r="A184" s="51" t="s">
        <v>211</v>
      </c>
      <c r="B184" s="93">
        <f t="shared" si="164"/>
        <v>-14.068441064638776</v>
      </c>
      <c r="C184" s="4327">
        <f t="shared" si="164"/>
        <v>-23.076923076923066</v>
      </c>
      <c r="D184" s="4376"/>
      <c r="E184" s="4327">
        <f t="shared" si="165"/>
        <v>0</v>
      </c>
      <c r="F184" s="4376"/>
      <c r="G184" s="4327">
        <f>(G132/G128)*100-100</f>
        <v>-50</v>
      </c>
      <c r="H184" s="4325"/>
      <c r="I184" s="4325"/>
      <c r="J184" s="4376"/>
      <c r="K184" s="4327">
        <f t="shared" si="166"/>
        <v>-30.434782608695656</v>
      </c>
      <c r="L184" s="4376"/>
      <c r="M184" s="4327">
        <f t="shared" si="167"/>
        <v>73.529411764705884</v>
      </c>
      <c r="N184" s="4376"/>
      <c r="O184" s="4327">
        <f t="shared" si="168"/>
        <v>23.529411764705884</v>
      </c>
      <c r="P184" s="4376"/>
      <c r="Q184" s="4327">
        <f t="shared" si="169"/>
        <v>-34.146341463414629</v>
      </c>
      <c r="R184" s="4376"/>
      <c r="S184" s="4327">
        <f t="shared" si="170"/>
        <v>-41.17647058823529</v>
      </c>
      <c r="T184" s="4383"/>
    </row>
    <row r="185" spans="1:20" ht="12.2" customHeight="1">
      <c r="A185" s="51" t="s">
        <v>61</v>
      </c>
      <c r="B185" s="93">
        <f t="shared" si="164"/>
        <v>4.093567251461991</v>
      </c>
      <c r="C185" s="4327">
        <f t="shared" si="164"/>
        <v>12.5</v>
      </c>
      <c r="D185" s="4376"/>
      <c r="E185" s="4327">
        <f t="shared" ref="E185:E195" si="171">SUM(E133/E129)*100-100</f>
        <v>-46.153846153846153</v>
      </c>
      <c r="F185" s="4376"/>
      <c r="G185" s="4327">
        <f>(G133/G129)*100-100</f>
        <v>0</v>
      </c>
      <c r="H185" s="4376"/>
      <c r="I185" s="4327">
        <f>(I133/G129)*100-100</f>
        <v>-100</v>
      </c>
      <c r="J185" s="4376"/>
      <c r="K185" s="4327">
        <f t="shared" ref="K185:K194" si="172">SUM(K133/K129)*100-100</f>
        <v>-27.777777777777786</v>
      </c>
      <c r="L185" s="4376"/>
      <c r="M185" s="4327">
        <f t="shared" ref="M185:M195" si="173">SUM(M133/M129)*100-100</f>
        <v>48</v>
      </c>
      <c r="N185" s="4376"/>
      <c r="O185" s="4327">
        <f t="shared" ref="O185:O196" si="174">SUM(O133/O129)*100-100</f>
        <v>58.823529411764696</v>
      </c>
      <c r="P185" s="4376"/>
      <c r="Q185" s="4327">
        <f t="shared" ref="Q185:Q196" si="175">SUM(Q133/Q129)*100-100</f>
        <v>-30.555555555555557</v>
      </c>
      <c r="R185" s="4376"/>
      <c r="S185" s="4327">
        <f t="shared" ref="S185:S193" si="176">SUM(S133/S129)*100-100</f>
        <v>37.037037037037038</v>
      </c>
      <c r="T185" s="4383"/>
    </row>
    <row r="186" spans="1:20" ht="12.2" customHeight="1">
      <c r="A186" s="52" t="s">
        <v>551</v>
      </c>
      <c r="B186" s="94">
        <f t="shared" si="164"/>
        <v>6.417112299465245</v>
      </c>
      <c r="C186" s="4338">
        <f t="shared" si="164"/>
        <v>64.285714285714278</v>
      </c>
      <c r="D186" s="4382"/>
      <c r="E186" s="4338">
        <f t="shared" si="171"/>
        <v>0</v>
      </c>
      <c r="F186" s="4382"/>
      <c r="G186" s="4338" t="s">
        <v>601</v>
      </c>
      <c r="H186" s="4382"/>
      <c r="I186" s="4338" t="s">
        <v>601</v>
      </c>
      <c r="J186" s="4382"/>
      <c r="K186" s="4338">
        <f t="shared" si="172"/>
        <v>47.61904761904762</v>
      </c>
      <c r="L186" s="4382"/>
      <c r="M186" s="4338">
        <f t="shared" si="173"/>
        <v>-9.7560975609756042</v>
      </c>
      <c r="N186" s="4382"/>
      <c r="O186" s="4338">
        <f t="shared" si="174"/>
        <v>-29.411764705882348</v>
      </c>
      <c r="P186" s="4382"/>
      <c r="Q186" s="4338">
        <f t="shared" si="175"/>
        <v>11.111111111111114</v>
      </c>
      <c r="R186" s="4382"/>
      <c r="S186" s="4338">
        <f t="shared" si="176"/>
        <v>-4</v>
      </c>
      <c r="T186" s="4379"/>
    </row>
    <row r="187" spans="1:20" ht="13.7" customHeight="1">
      <c r="A187" s="51" t="s">
        <v>603</v>
      </c>
      <c r="B187" s="93">
        <f t="shared" ref="B187:C189" si="177">SUM(B135/B131)*100-100</f>
        <v>-9.7178683385579916</v>
      </c>
      <c r="C187" s="4325">
        <f t="shared" si="177"/>
        <v>4.2553191489361808</v>
      </c>
      <c r="D187" s="4325"/>
      <c r="E187" s="4327">
        <f t="shared" si="171"/>
        <v>-34.782608695652172</v>
      </c>
      <c r="F187" s="4376"/>
      <c r="G187" s="4327" t="s">
        <v>601</v>
      </c>
      <c r="H187" s="4376"/>
      <c r="I187" s="4327" t="s">
        <v>601</v>
      </c>
      <c r="J187" s="4376"/>
      <c r="K187" s="4327">
        <f t="shared" si="172"/>
        <v>-17.241379310344826</v>
      </c>
      <c r="L187" s="4376"/>
      <c r="M187" s="4325">
        <f t="shared" si="173"/>
        <v>-15.873015873015873</v>
      </c>
      <c r="N187" s="4325"/>
      <c r="O187" s="4327">
        <f t="shared" si="174"/>
        <v>-14.285714285714292</v>
      </c>
      <c r="P187" s="4376"/>
      <c r="Q187" s="4325">
        <f t="shared" si="175"/>
        <v>23.529411764705884</v>
      </c>
      <c r="R187" s="4325"/>
      <c r="S187" s="4327">
        <f t="shared" si="176"/>
        <v>-26.530612244897952</v>
      </c>
      <c r="T187" s="4383"/>
    </row>
    <row r="188" spans="1:20" ht="13.7" customHeight="1">
      <c r="A188" s="51" t="s">
        <v>641</v>
      </c>
      <c r="B188" s="93">
        <f t="shared" si="177"/>
        <v>2.6548672566371749</v>
      </c>
      <c r="C188" s="4325">
        <f t="shared" si="177"/>
        <v>26.666666666666657</v>
      </c>
      <c r="D188" s="4325"/>
      <c r="E188" s="4327">
        <f t="shared" si="171"/>
        <v>-31.25</v>
      </c>
      <c r="F188" s="4376"/>
      <c r="G188" s="4327">
        <f t="shared" ref="G188:G198" si="178">(G136/G132)*100-100</f>
        <v>-100</v>
      </c>
      <c r="H188" s="4376"/>
      <c r="I188" s="4327">
        <f>(I136/G132)*100-100</f>
        <v>-100</v>
      </c>
      <c r="J188" s="4376"/>
      <c r="K188" s="4327">
        <f t="shared" si="172"/>
        <v>6.25</v>
      </c>
      <c r="L188" s="4376"/>
      <c r="M188" s="4325">
        <f t="shared" si="173"/>
        <v>-30.508474576271183</v>
      </c>
      <c r="N188" s="4325"/>
      <c r="O188" s="4327">
        <f t="shared" si="174"/>
        <v>-4.7619047619047734</v>
      </c>
      <c r="P188" s="4376"/>
      <c r="Q188" s="4325">
        <f t="shared" si="175"/>
        <v>11.111111111111114</v>
      </c>
      <c r="R188" s="4325"/>
      <c r="S188" s="4327">
        <f t="shared" si="176"/>
        <v>45</v>
      </c>
      <c r="T188" s="4383"/>
    </row>
    <row r="189" spans="1:20" ht="13.7" customHeight="1">
      <c r="A189" s="51" t="s">
        <v>654</v>
      </c>
      <c r="B189" s="93">
        <f t="shared" si="177"/>
        <v>-3.3707865168539257</v>
      </c>
      <c r="C189" s="4325">
        <f t="shared" si="177"/>
        <v>105.55555555555554</v>
      </c>
      <c r="D189" s="4325"/>
      <c r="E189" s="4327">
        <f t="shared" si="171"/>
        <v>14.285714285714278</v>
      </c>
      <c r="F189" s="4376"/>
      <c r="G189" s="4327">
        <f t="shared" si="178"/>
        <v>-100</v>
      </c>
      <c r="H189" s="4376"/>
      <c r="I189" s="4327" t="s">
        <v>601</v>
      </c>
      <c r="J189" s="4376"/>
      <c r="K189" s="4327">
        <f t="shared" si="172"/>
        <v>-19.230769230769226</v>
      </c>
      <c r="L189" s="4376"/>
      <c r="M189" s="4325">
        <f t="shared" si="173"/>
        <v>-37.837837837837839</v>
      </c>
      <c r="N189" s="4325"/>
      <c r="O189" s="4327">
        <f t="shared" si="174"/>
        <v>-22.222222222222214</v>
      </c>
      <c r="P189" s="4376"/>
      <c r="Q189" s="4325">
        <f t="shared" si="175"/>
        <v>8</v>
      </c>
      <c r="R189" s="4325"/>
      <c r="S189" s="4327">
        <f t="shared" si="176"/>
        <v>-5.4054054054054035</v>
      </c>
      <c r="T189" s="4383"/>
    </row>
    <row r="190" spans="1:20" ht="13.7" customHeight="1">
      <c r="A190" s="52" t="s">
        <v>655</v>
      </c>
      <c r="B190" s="94">
        <f>SUM(B138/B134)*100-100</f>
        <v>-8.0402010050251249</v>
      </c>
      <c r="C190" s="4386">
        <f t="shared" ref="B190:C206" si="179">SUM(C138/C134)*100-100</f>
        <v>-26.08695652173914</v>
      </c>
      <c r="D190" s="4386"/>
      <c r="E190" s="4338">
        <f t="shared" si="171"/>
        <v>0</v>
      </c>
      <c r="F190" s="4382"/>
      <c r="G190" s="4338" t="s">
        <v>601</v>
      </c>
      <c r="H190" s="4382"/>
      <c r="I190" s="4338" t="s">
        <v>601</v>
      </c>
      <c r="J190" s="4382"/>
      <c r="K190" s="4338">
        <f t="shared" si="172"/>
        <v>-51.612903225806448</v>
      </c>
      <c r="L190" s="4382"/>
      <c r="M190" s="4386">
        <f t="shared" si="173"/>
        <v>-10.810810810810807</v>
      </c>
      <c r="N190" s="4386"/>
      <c r="O190" s="4338">
        <f t="shared" si="174"/>
        <v>33.333333333333314</v>
      </c>
      <c r="P190" s="4382"/>
      <c r="Q190" s="4386">
        <f t="shared" si="175"/>
        <v>-20</v>
      </c>
      <c r="R190" s="4386"/>
      <c r="S190" s="4338">
        <f t="shared" si="176"/>
        <v>25</v>
      </c>
      <c r="T190" s="4379"/>
    </row>
    <row r="191" spans="1:20" ht="13.7" customHeight="1">
      <c r="A191" s="51" t="s">
        <v>705</v>
      </c>
      <c r="B191" s="93">
        <f t="shared" si="179"/>
        <v>-9.0277777777777857</v>
      </c>
      <c r="C191" s="4327">
        <f t="shared" si="179"/>
        <v>-38.775510204081634</v>
      </c>
      <c r="D191" s="4376"/>
      <c r="E191" s="4327">
        <f t="shared" si="171"/>
        <v>-6.6666666666666714</v>
      </c>
      <c r="F191" s="4376"/>
      <c r="G191" s="4327" t="s">
        <v>601</v>
      </c>
      <c r="H191" s="4376"/>
      <c r="I191" s="4327" t="s">
        <v>601</v>
      </c>
      <c r="J191" s="4376"/>
      <c r="K191" s="4327">
        <f t="shared" si="172"/>
        <v>-4.1666666666666572</v>
      </c>
      <c r="L191" s="4376"/>
      <c r="M191" s="4325">
        <f t="shared" si="173"/>
        <v>-18.867924528301884</v>
      </c>
      <c r="N191" s="4325"/>
      <c r="O191" s="4327">
        <f t="shared" si="174"/>
        <v>4.1666666666666714</v>
      </c>
      <c r="P191" s="4376"/>
      <c r="Q191" s="4325">
        <f t="shared" si="175"/>
        <v>-26.984126984126988</v>
      </c>
      <c r="R191" s="4325"/>
      <c r="S191" s="4327">
        <f t="shared" si="176"/>
        <v>58.333333333333314</v>
      </c>
      <c r="T191" s="4383"/>
    </row>
    <row r="192" spans="1:20" ht="13.7" customHeight="1">
      <c r="A192" s="92" t="s">
        <v>723</v>
      </c>
      <c r="B192" s="93">
        <f t="shared" si="179"/>
        <v>-0.43103448275861922</v>
      </c>
      <c r="C192" s="4325">
        <f t="shared" si="179"/>
        <v>-31.578947368421055</v>
      </c>
      <c r="D192" s="4325"/>
      <c r="E192" s="4327">
        <f t="shared" si="171"/>
        <v>-18.181818181818173</v>
      </c>
      <c r="F192" s="4376"/>
      <c r="G192" s="4327" t="s">
        <v>601</v>
      </c>
      <c r="H192" s="4376"/>
      <c r="I192" s="4327" t="s">
        <v>601</v>
      </c>
      <c r="J192" s="4376"/>
      <c r="K192" s="4327">
        <f t="shared" si="172"/>
        <v>2.941176470588232</v>
      </c>
      <c r="L192" s="4376"/>
      <c r="M192" s="4327">
        <f t="shared" si="173"/>
        <v>-31.707317073170728</v>
      </c>
      <c r="N192" s="4376"/>
      <c r="O192" s="4327">
        <f t="shared" si="174"/>
        <v>-5</v>
      </c>
      <c r="P192" s="4376"/>
      <c r="Q192" s="4327">
        <f t="shared" si="175"/>
        <v>20</v>
      </c>
      <c r="R192" s="4376"/>
      <c r="S192" s="4327">
        <f t="shared" si="176"/>
        <v>34.482758620689651</v>
      </c>
      <c r="T192" s="4383"/>
    </row>
    <row r="193" spans="1:25" ht="13.7" customHeight="1">
      <c r="A193" s="51" t="s">
        <v>724</v>
      </c>
      <c r="B193" s="93">
        <f t="shared" si="179"/>
        <v>-15.697674418604649</v>
      </c>
      <c r="C193" s="4327">
        <f t="shared" si="179"/>
        <v>-83.783783783783775</v>
      </c>
      <c r="D193" s="4376"/>
      <c r="E193" s="4327">
        <f t="shared" si="171"/>
        <v>-37.5</v>
      </c>
      <c r="F193" s="4376"/>
      <c r="G193" s="4327" t="s">
        <v>601</v>
      </c>
      <c r="H193" s="4376"/>
      <c r="I193" s="4327" t="s">
        <v>601</v>
      </c>
      <c r="J193" s="4376"/>
      <c r="K193" s="4327">
        <f t="shared" si="172"/>
        <v>14.285714285714278</v>
      </c>
      <c r="L193" s="4376"/>
      <c r="M193" s="4325">
        <f t="shared" si="173"/>
        <v>26.08695652173914</v>
      </c>
      <c r="N193" s="4325"/>
      <c r="O193" s="4327">
        <f t="shared" si="174"/>
        <v>-57.142857142857146</v>
      </c>
      <c r="P193" s="4376"/>
      <c r="Q193" s="4325">
        <f t="shared" si="175"/>
        <v>11.111111111111114</v>
      </c>
      <c r="R193" s="4325"/>
      <c r="S193" s="4327">
        <f t="shared" si="176"/>
        <v>17.142857142857153</v>
      </c>
      <c r="T193" s="4383"/>
    </row>
    <row r="194" spans="1:25" ht="13.7" customHeight="1">
      <c r="A194" s="52" t="s">
        <v>725</v>
      </c>
      <c r="B194" s="94">
        <f t="shared" si="179"/>
        <v>-5.4644808743169335</v>
      </c>
      <c r="C194" s="4338">
        <f t="shared" si="179"/>
        <v>-17.64705882352942</v>
      </c>
      <c r="D194" s="4382"/>
      <c r="E194" s="4338">
        <f t="shared" si="171"/>
        <v>-25</v>
      </c>
      <c r="F194" s="4382"/>
      <c r="G194" s="4338">
        <f t="shared" si="178"/>
        <v>0</v>
      </c>
      <c r="H194" s="4382"/>
      <c r="I194" s="4338" t="s">
        <v>601</v>
      </c>
      <c r="J194" s="4382"/>
      <c r="K194" s="4338">
        <f t="shared" si="172"/>
        <v>6.6666666666666714</v>
      </c>
      <c r="L194" s="4382"/>
      <c r="M194" s="4386">
        <f t="shared" si="173"/>
        <v>-15.151515151515156</v>
      </c>
      <c r="N194" s="4386"/>
      <c r="O194" s="4338">
        <f t="shared" si="174"/>
        <v>112.5</v>
      </c>
      <c r="P194" s="4382"/>
      <c r="Q194" s="4386">
        <f t="shared" si="175"/>
        <v>-3.125</v>
      </c>
      <c r="R194" s="4386"/>
      <c r="S194" s="4338">
        <f t="shared" ref="S194:S199" si="180">SUM(S142/S138)*100-100</f>
        <v>-30</v>
      </c>
      <c r="T194" s="4379"/>
    </row>
    <row r="195" spans="1:25" ht="13.7" customHeight="1">
      <c r="A195" s="51" t="s">
        <v>746</v>
      </c>
      <c r="B195" s="93">
        <f t="shared" si="179"/>
        <v>3.4351145038167914</v>
      </c>
      <c r="C195" s="4327">
        <f t="shared" si="179"/>
        <v>83.333333333333314</v>
      </c>
      <c r="D195" s="4376"/>
      <c r="E195" s="4327">
        <f t="shared" si="171"/>
        <v>-21.428571428571431</v>
      </c>
      <c r="F195" s="4376"/>
      <c r="G195" s="4327">
        <f t="shared" si="178"/>
        <v>-100</v>
      </c>
      <c r="H195" s="4376"/>
      <c r="I195" s="4327" t="s">
        <v>601</v>
      </c>
      <c r="J195" s="4376"/>
      <c r="K195" s="4327">
        <f t="shared" ref="K195:K201" si="181">SUM(K143/K139)*100-100</f>
        <v>2.1739130434782652</v>
      </c>
      <c r="L195" s="4376"/>
      <c r="M195" s="4325">
        <f t="shared" si="173"/>
        <v>2.3255813953488484</v>
      </c>
      <c r="N195" s="4325"/>
      <c r="O195" s="4327">
        <f t="shared" si="174"/>
        <v>-24</v>
      </c>
      <c r="P195" s="4376"/>
      <c r="Q195" s="4325">
        <f t="shared" si="175"/>
        <v>13.043478260869563</v>
      </c>
      <c r="R195" s="4325"/>
      <c r="S195" s="4327">
        <f t="shared" si="180"/>
        <v>-24.561403508771932</v>
      </c>
      <c r="T195" s="4383"/>
    </row>
    <row r="196" spans="1:25" ht="13.7" customHeight="1">
      <c r="A196" s="92" t="s">
        <v>747</v>
      </c>
      <c r="B196" s="93">
        <f t="shared" si="179"/>
        <v>-4.7619047619047734</v>
      </c>
      <c r="C196" s="4325">
        <f t="shared" si="179"/>
        <v>3.8461538461538538</v>
      </c>
      <c r="D196" s="4325"/>
      <c r="E196" s="4327">
        <f t="shared" ref="E196:E201" si="182">SUM(E144/E140)*100-100</f>
        <v>-44.444444444444443</v>
      </c>
      <c r="F196" s="4376"/>
      <c r="G196" s="4327" t="s">
        <v>601</v>
      </c>
      <c r="H196" s="4376"/>
      <c r="I196" s="4327" t="s">
        <v>601</v>
      </c>
      <c r="J196" s="4376"/>
      <c r="K196" s="4327">
        <f t="shared" si="181"/>
        <v>8.5714285714285694</v>
      </c>
      <c r="L196" s="4376"/>
      <c r="M196" s="4327">
        <f t="shared" ref="M196:N215" si="183">SUM(M144/M140)*100-100</f>
        <v>-7.1428571428571388</v>
      </c>
      <c r="N196" s="4376"/>
      <c r="O196" s="4327">
        <f t="shared" si="174"/>
        <v>52.631578947368439</v>
      </c>
      <c r="P196" s="4376"/>
      <c r="Q196" s="4327">
        <f t="shared" si="175"/>
        <v>2.7777777777777715</v>
      </c>
      <c r="R196" s="4376"/>
      <c r="S196" s="4327">
        <f t="shared" si="180"/>
        <v>-28.205128205128204</v>
      </c>
      <c r="T196" s="4383"/>
    </row>
    <row r="197" spans="1:25" ht="15" customHeight="1">
      <c r="A197" s="51" t="s">
        <v>748</v>
      </c>
      <c r="B197" s="93">
        <f t="shared" ref="B197:B214" si="184">SUM(B145/B141)*100-100</f>
        <v>-4.1379310344827616</v>
      </c>
      <c r="C197" s="4327">
        <f t="shared" si="179"/>
        <v>0</v>
      </c>
      <c r="D197" s="4376"/>
      <c r="E197" s="4327">
        <f t="shared" si="182"/>
        <v>-20</v>
      </c>
      <c r="F197" s="4376"/>
      <c r="G197" s="4327">
        <f t="shared" si="178"/>
        <v>0</v>
      </c>
      <c r="H197" s="4376"/>
      <c r="I197" s="4327" t="s">
        <v>601</v>
      </c>
      <c r="J197" s="4376"/>
      <c r="K197" s="4327">
        <f t="shared" si="181"/>
        <v>-20.833333333333343</v>
      </c>
      <c r="L197" s="4376"/>
      <c r="M197" s="4325">
        <f t="shared" si="183"/>
        <v>-13.793103448275872</v>
      </c>
      <c r="N197" s="4325"/>
      <c r="O197" s="4327">
        <f t="shared" ref="O197:P215" si="185">SUM(O145/O141)*100-100</f>
        <v>111.11111111111111</v>
      </c>
      <c r="P197" s="4376"/>
      <c r="Q197" s="4325">
        <f t="shared" ref="Q197:R215" si="186">SUM(Q145/Q141)*100-100</f>
        <v>-6.6666666666666714</v>
      </c>
      <c r="R197" s="4325"/>
      <c r="S197" s="4327">
        <f t="shared" si="180"/>
        <v>-9.7560975609756042</v>
      </c>
      <c r="T197" s="4383"/>
    </row>
    <row r="198" spans="1:25" ht="15" customHeight="1">
      <c r="A198" s="52" t="s">
        <v>749</v>
      </c>
      <c r="B198" s="94">
        <f t="shared" si="184"/>
        <v>-17.919075144508668</v>
      </c>
      <c r="C198" s="4338">
        <f t="shared" si="179"/>
        <v>-35.714285714285708</v>
      </c>
      <c r="D198" s="4382"/>
      <c r="E198" s="4338">
        <f t="shared" si="182"/>
        <v>-33.333333333333343</v>
      </c>
      <c r="F198" s="4382"/>
      <c r="G198" s="4338">
        <f t="shared" si="178"/>
        <v>-100</v>
      </c>
      <c r="H198" s="4382"/>
      <c r="I198" s="4338" t="s">
        <v>601</v>
      </c>
      <c r="J198" s="4382"/>
      <c r="K198" s="4338">
        <f t="shared" si="181"/>
        <v>-12.5</v>
      </c>
      <c r="L198" s="4382"/>
      <c r="M198" s="4386">
        <f t="shared" si="183"/>
        <v>10.714285714285722</v>
      </c>
      <c r="N198" s="4386"/>
      <c r="O198" s="4338">
        <f t="shared" si="185"/>
        <v>-32.35294117647058</v>
      </c>
      <c r="P198" s="4382"/>
      <c r="Q198" s="4386">
        <f t="shared" si="186"/>
        <v>-22.58064516129032</v>
      </c>
      <c r="R198" s="4386"/>
      <c r="S198" s="4338">
        <f t="shared" si="180"/>
        <v>-11.904761904761912</v>
      </c>
      <c r="T198" s="4379"/>
    </row>
    <row r="199" spans="1:25" ht="15" customHeight="1">
      <c r="A199" s="51" t="s">
        <v>809</v>
      </c>
      <c r="B199" s="173">
        <f t="shared" si="184"/>
        <v>-11.808118081180808</v>
      </c>
      <c r="C199" s="4349">
        <f t="shared" si="179"/>
        <v>-50.909090909090907</v>
      </c>
      <c r="D199" s="4349"/>
      <c r="E199" s="4351">
        <f t="shared" si="182"/>
        <v>0</v>
      </c>
      <c r="F199" s="4385"/>
      <c r="G199" s="4349" t="s">
        <v>601</v>
      </c>
      <c r="H199" s="4349"/>
      <c r="I199" s="4351" t="s">
        <v>601</v>
      </c>
      <c r="J199" s="4385"/>
      <c r="K199" s="4351">
        <f t="shared" si="181"/>
        <v>-10.638297872340431</v>
      </c>
      <c r="L199" s="4385"/>
      <c r="M199" s="4351">
        <f t="shared" si="183"/>
        <v>-2.2727272727272663</v>
      </c>
      <c r="N199" s="4385"/>
      <c r="O199" s="4349">
        <f t="shared" si="185"/>
        <v>5.2631578947368354</v>
      </c>
      <c r="P199" s="4349"/>
      <c r="Q199" s="4351">
        <f t="shared" si="186"/>
        <v>-17.307692307692307</v>
      </c>
      <c r="R199" s="4385"/>
      <c r="S199" s="4349">
        <f t="shared" si="180"/>
        <v>18.604651162790702</v>
      </c>
      <c r="T199" s="4390"/>
      <c r="X199" s="20"/>
      <c r="Y199" s="20"/>
    </row>
    <row r="200" spans="1:25" ht="15" customHeight="1">
      <c r="A200" s="92" t="s">
        <v>817</v>
      </c>
      <c r="B200" s="93">
        <f t="shared" si="184"/>
        <v>-11.36363636363636</v>
      </c>
      <c r="C200" s="4327">
        <f t="shared" si="179"/>
        <v>-7.4074074074074048</v>
      </c>
      <c r="D200" s="4376"/>
      <c r="E200" s="4327">
        <f t="shared" si="182"/>
        <v>140</v>
      </c>
      <c r="F200" s="4376"/>
      <c r="G200" s="4327">
        <f t="shared" ref="G200:G206" si="187">SUM(G148/G144)*100-100</f>
        <v>-50</v>
      </c>
      <c r="H200" s="4376"/>
      <c r="I200" s="4327" t="s">
        <v>601</v>
      </c>
      <c r="J200" s="4376"/>
      <c r="K200" s="4325">
        <f t="shared" si="181"/>
        <v>-36.842105263157897</v>
      </c>
      <c r="L200" s="4325"/>
      <c r="M200" s="4327">
        <f t="shared" si="183"/>
        <v>42.307692307692321</v>
      </c>
      <c r="N200" s="4376"/>
      <c r="O200" s="4327">
        <f t="shared" si="185"/>
        <v>-41.379310344827594</v>
      </c>
      <c r="P200" s="4376"/>
      <c r="Q200" s="4327">
        <f t="shared" si="186"/>
        <v>2.7027027027026946</v>
      </c>
      <c r="R200" s="4376"/>
      <c r="S200" s="4327">
        <f t="shared" ref="S200:S207" si="188">SUM(S148/S144)*100-100</f>
        <v>-26.785714285714292</v>
      </c>
      <c r="T200" s="4383"/>
    </row>
    <row r="201" spans="1:25" ht="15" customHeight="1">
      <c r="A201" s="51" t="s">
        <v>797</v>
      </c>
      <c r="B201" s="93">
        <f t="shared" si="184"/>
        <v>20.863309352517987</v>
      </c>
      <c r="C201" s="4327">
        <f t="shared" si="179"/>
        <v>183.33333333333337</v>
      </c>
      <c r="D201" s="4376"/>
      <c r="E201" s="4327">
        <f t="shared" si="182"/>
        <v>0</v>
      </c>
      <c r="F201" s="4376"/>
      <c r="G201" s="4327">
        <f t="shared" si="187"/>
        <v>100</v>
      </c>
      <c r="H201" s="4376"/>
      <c r="I201" s="4327" t="s">
        <v>601</v>
      </c>
      <c r="J201" s="4376"/>
      <c r="K201" s="4325">
        <f t="shared" si="181"/>
        <v>-21.05263157894737</v>
      </c>
      <c r="L201" s="4325"/>
      <c r="M201" s="4327">
        <f t="shared" si="183"/>
        <v>44</v>
      </c>
      <c r="N201" s="4376"/>
      <c r="O201" s="4327">
        <f t="shared" si="185"/>
        <v>-15.789473684210535</v>
      </c>
      <c r="P201" s="4376"/>
      <c r="Q201" s="4327">
        <f t="shared" si="186"/>
        <v>50</v>
      </c>
      <c r="R201" s="4376"/>
      <c r="S201" s="4327">
        <f t="shared" si="188"/>
        <v>-2.7027027027026946</v>
      </c>
      <c r="T201" s="4383"/>
      <c r="U201" s="20"/>
    </row>
    <row r="202" spans="1:25" ht="15" customHeight="1">
      <c r="A202" s="52" t="s">
        <v>818</v>
      </c>
      <c r="B202" s="94">
        <f t="shared" si="184"/>
        <v>13.380281690140848</v>
      </c>
      <c r="C202" s="4338">
        <f t="shared" si="179"/>
        <v>-55.555555555555557</v>
      </c>
      <c r="D202" s="4382"/>
      <c r="E202" s="4338">
        <f t="shared" ref="E202:E207" si="189">SUM(E150/E146)*100-100</f>
        <v>0</v>
      </c>
      <c r="F202" s="4382"/>
      <c r="G202" s="4338">
        <v>0</v>
      </c>
      <c r="H202" s="4382"/>
      <c r="I202" s="4338" t="s">
        <v>601</v>
      </c>
      <c r="J202" s="4382"/>
      <c r="K202" s="4386">
        <f t="shared" ref="K202:K207" si="190">SUM(K150/K146)*100-100</f>
        <v>-14.285714285714292</v>
      </c>
      <c r="L202" s="4386"/>
      <c r="M202" s="4338">
        <f t="shared" si="183"/>
        <v>12.90322580645163</v>
      </c>
      <c r="N202" s="4382"/>
      <c r="O202" s="4338">
        <f t="shared" si="185"/>
        <v>13.043478260869563</v>
      </c>
      <c r="P202" s="4382"/>
      <c r="Q202" s="4338">
        <f t="shared" si="186"/>
        <v>29.166666666666686</v>
      </c>
      <c r="R202" s="4382"/>
      <c r="S202" s="4338">
        <f t="shared" si="188"/>
        <v>35.13513513513513</v>
      </c>
      <c r="T202" s="4379"/>
    </row>
    <row r="203" spans="1:25" ht="15" customHeight="1">
      <c r="A203" s="51" t="s">
        <v>866</v>
      </c>
      <c r="B203" s="93">
        <f t="shared" si="184"/>
        <v>-9.2050209205020934</v>
      </c>
      <c r="C203" s="4351">
        <f>SUM(C151/C147)*100-100</f>
        <v>40.740740740740733</v>
      </c>
      <c r="D203" s="4385"/>
      <c r="E203" s="4327">
        <f t="shared" si="189"/>
        <v>-18.181818181818173</v>
      </c>
      <c r="F203" s="4376"/>
      <c r="G203" s="4327">
        <f t="shared" si="187"/>
        <v>-100</v>
      </c>
      <c r="H203" s="4376"/>
      <c r="I203" s="4327" t="s">
        <v>601</v>
      </c>
      <c r="J203" s="4376"/>
      <c r="K203" s="4325">
        <f t="shared" si="190"/>
        <v>-33.333333333333343</v>
      </c>
      <c r="L203" s="4325"/>
      <c r="M203" s="4351">
        <f t="shared" si="183"/>
        <v>-4.6511627906976685</v>
      </c>
      <c r="N203" s="4385"/>
      <c r="O203" s="4327">
        <f t="shared" si="185"/>
        <v>0</v>
      </c>
      <c r="P203" s="4376"/>
      <c r="Q203" s="4327">
        <f t="shared" si="186"/>
        <v>11.627906976744185</v>
      </c>
      <c r="R203" s="4376"/>
      <c r="S203" s="4327">
        <f t="shared" si="188"/>
        <v>-35.294117647058826</v>
      </c>
      <c r="T203" s="4383"/>
      <c r="V203" s="20"/>
      <c r="X203" s="20"/>
    </row>
    <row r="204" spans="1:25" ht="15" customHeight="1">
      <c r="A204" s="51" t="s">
        <v>873</v>
      </c>
      <c r="B204" s="93">
        <f t="shared" si="184"/>
        <v>-9.2307692307692264</v>
      </c>
      <c r="C204" s="4327">
        <f t="shared" si="179"/>
        <v>-32</v>
      </c>
      <c r="D204" s="4376"/>
      <c r="E204" s="4327">
        <f t="shared" si="189"/>
        <v>-33.333333333333343</v>
      </c>
      <c r="F204" s="4376"/>
      <c r="G204" s="4327">
        <f t="shared" si="187"/>
        <v>0</v>
      </c>
      <c r="H204" s="4376"/>
      <c r="I204" s="4327" t="s">
        <v>601</v>
      </c>
      <c r="J204" s="4376"/>
      <c r="K204" s="4325">
        <f t="shared" si="190"/>
        <v>-16.666666666666657</v>
      </c>
      <c r="L204" s="4325"/>
      <c r="M204" s="4327">
        <f t="shared" si="183"/>
        <v>13.513513513513516</v>
      </c>
      <c r="N204" s="4376"/>
      <c r="O204" s="4327">
        <f t="shared" si="185"/>
        <v>70.588235294117652</v>
      </c>
      <c r="P204" s="4376"/>
      <c r="Q204" s="4327">
        <f t="shared" si="186"/>
        <v>-42.105263157894733</v>
      </c>
      <c r="R204" s="4376"/>
      <c r="S204" s="4327">
        <f t="shared" si="188"/>
        <v>-7.3170731707317032</v>
      </c>
      <c r="T204" s="4383"/>
    </row>
    <row r="205" spans="1:25" ht="15" customHeight="1">
      <c r="A205" s="51" t="s">
        <v>860</v>
      </c>
      <c r="B205" s="93">
        <f t="shared" si="184"/>
        <v>-24.404761904761912</v>
      </c>
      <c r="C205" s="4327">
        <f t="shared" si="179"/>
        <v>-52.941176470588239</v>
      </c>
      <c r="D205" s="4376"/>
      <c r="E205" s="4327">
        <f t="shared" si="189"/>
        <v>25</v>
      </c>
      <c r="F205" s="4376"/>
      <c r="G205" s="4327">
        <f t="shared" si="187"/>
        <v>-100</v>
      </c>
      <c r="H205" s="4376"/>
      <c r="I205" s="4327" t="s">
        <v>601</v>
      </c>
      <c r="J205" s="4376"/>
      <c r="K205" s="4325">
        <f t="shared" si="190"/>
        <v>-6.6666666666666714</v>
      </c>
      <c r="L205" s="4325"/>
      <c r="M205" s="4327">
        <f t="shared" si="183"/>
        <v>-30.555555555555557</v>
      </c>
      <c r="N205" s="4376"/>
      <c r="O205" s="4327">
        <f t="shared" si="185"/>
        <v>25</v>
      </c>
      <c r="P205" s="4376"/>
      <c r="Q205" s="4327">
        <f t="shared" si="186"/>
        <v>-40.476190476190474</v>
      </c>
      <c r="R205" s="4376"/>
      <c r="S205" s="4327">
        <f t="shared" si="188"/>
        <v>-16.666666666666657</v>
      </c>
      <c r="T205" s="4383"/>
    </row>
    <row r="206" spans="1:25" ht="15" customHeight="1">
      <c r="A206" s="52" t="s">
        <v>874</v>
      </c>
      <c r="B206" s="94">
        <f t="shared" si="184"/>
        <v>-1.2422360248447291</v>
      </c>
      <c r="C206" s="4338">
        <f t="shared" si="179"/>
        <v>75</v>
      </c>
      <c r="D206" s="4382"/>
      <c r="E206" s="4338">
        <f t="shared" si="189"/>
        <v>75</v>
      </c>
      <c r="F206" s="4382"/>
      <c r="G206" s="4338">
        <f t="shared" si="187"/>
        <v>-100</v>
      </c>
      <c r="H206" s="4382"/>
      <c r="I206" s="4338" t="s">
        <v>601</v>
      </c>
      <c r="J206" s="4382"/>
      <c r="K206" s="4386">
        <f t="shared" si="190"/>
        <v>0</v>
      </c>
      <c r="L206" s="4386"/>
      <c r="M206" s="4338">
        <f t="shared" si="183"/>
        <v>-14.285714285714292</v>
      </c>
      <c r="N206" s="4382"/>
      <c r="O206" s="4338">
        <f t="shared" si="185"/>
        <v>11.538461538461547</v>
      </c>
      <c r="P206" s="4382"/>
      <c r="Q206" s="4338">
        <f t="shared" si="186"/>
        <v>9.6774193548387046</v>
      </c>
      <c r="R206" s="4382"/>
      <c r="S206" s="4338">
        <f t="shared" si="188"/>
        <v>-20</v>
      </c>
      <c r="T206" s="4379"/>
    </row>
    <row r="207" spans="1:25" ht="15" customHeight="1">
      <c r="A207" s="51" t="s">
        <v>912</v>
      </c>
      <c r="B207" s="93">
        <f t="shared" si="184"/>
        <v>5.0691244239631175</v>
      </c>
      <c r="C207" s="4351">
        <f t="shared" ref="C207:D215" si="191">SUM(C155/C151)*100-100</f>
        <v>-36.842105263157897</v>
      </c>
      <c r="D207" s="4385"/>
      <c r="E207" s="4327">
        <f t="shared" si="189"/>
        <v>33.333333333333314</v>
      </c>
      <c r="F207" s="4376"/>
      <c r="G207" s="4327">
        <v>0</v>
      </c>
      <c r="H207" s="4376"/>
      <c r="I207" s="4327" t="s">
        <v>601</v>
      </c>
      <c r="J207" s="4376"/>
      <c r="K207" s="4325">
        <f t="shared" si="190"/>
        <v>3.5714285714285836</v>
      </c>
      <c r="L207" s="4325"/>
      <c r="M207" s="4351">
        <f t="shared" si="183"/>
        <v>-4.8780487804878021</v>
      </c>
      <c r="N207" s="4385"/>
      <c r="O207" s="4327">
        <f t="shared" si="185"/>
        <v>10.000000000000014</v>
      </c>
      <c r="P207" s="4376"/>
      <c r="Q207" s="4327">
        <f t="shared" si="186"/>
        <v>-10.416666666666657</v>
      </c>
      <c r="R207" s="4376"/>
      <c r="S207" s="4327">
        <f t="shared" si="188"/>
        <v>78.787878787878782</v>
      </c>
      <c r="T207" s="4383"/>
      <c r="V207" s="20"/>
      <c r="X207" s="20"/>
    </row>
    <row r="208" spans="1:25" ht="15" customHeight="1">
      <c r="A208" s="51" t="s">
        <v>916</v>
      </c>
      <c r="B208" s="93">
        <f t="shared" si="184"/>
        <v>2.2598870056497162</v>
      </c>
      <c r="C208" s="4327">
        <f t="shared" si="191"/>
        <v>11.764705882352942</v>
      </c>
      <c r="D208" s="4376"/>
      <c r="E208" s="4327">
        <f t="shared" ref="E208:J215" si="192">SUM(E156/E152)*100-100</f>
        <v>-12.5</v>
      </c>
      <c r="F208" s="4376"/>
      <c r="G208" s="4327">
        <f>SUM(G156/G152)*100-100</f>
        <v>-100</v>
      </c>
      <c r="H208" s="4376"/>
      <c r="I208" s="4327" t="s">
        <v>601</v>
      </c>
      <c r="J208" s="4376"/>
      <c r="K208" s="4325">
        <f t="shared" ref="K208:L215" si="193">SUM(K156/K152)*100-100</f>
        <v>14.999999999999986</v>
      </c>
      <c r="L208" s="4325"/>
      <c r="M208" s="4327">
        <f t="shared" si="183"/>
        <v>-21.428571428571431</v>
      </c>
      <c r="N208" s="4376"/>
      <c r="O208" s="4327">
        <f t="shared" si="185"/>
        <v>-17.241379310344826</v>
      </c>
      <c r="P208" s="4376"/>
      <c r="Q208" s="4327">
        <f t="shared" si="186"/>
        <v>40.909090909090907</v>
      </c>
      <c r="R208" s="4376"/>
      <c r="S208" s="4327">
        <f t="shared" ref="S208:T215" si="194">SUM(S156/S152)*100-100</f>
        <v>15.789473684210535</v>
      </c>
      <c r="T208" s="4383"/>
    </row>
    <row r="209" spans="1:22" ht="15" customHeight="1">
      <c r="A209" s="51" t="s">
        <v>934</v>
      </c>
      <c r="B209" s="93">
        <f t="shared" si="184"/>
        <v>-10.236220472440948</v>
      </c>
      <c r="C209" s="4327">
        <f t="shared" si="191"/>
        <v>-37.5</v>
      </c>
      <c r="D209" s="4376"/>
      <c r="E209" s="4327">
        <f t="shared" si="192"/>
        <v>0</v>
      </c>
      <c r="F209" s="4376"/>
      <c r="G209" s="4327">
        <v>0</v>
      </c>
      <c r="H209" s="4376"/>
      <c r="I209" s="4327" t="s">
        <v>601</v>
      </c>
      <c r="J209" s="4376"/>
      <c r="K209" s="4325">
        <f t="shared" si="193"/>
        <v>-14.285714285714292</v>
      </c>
      <c r="L209" s="4325"/>
      <c r="M209" s="4327">
        <f t="shared" si="183"/>
        <v>-28</v>
      </c>
      <c r="N209" s="4376"/>
      <c r="O209" s="4327">
        <f t="shared" si="185"/>
        <v>-50</v>
      </c>
      <c r="P209" s="4376"/>
      <c r="Q209" s="4327">
        <f t="shared" si="186"/>
        <v>20</v>
      </c>
      <c r="R209" s="4376"/>
      <c r="S209" s="4327">
        <f t="shared" si="194"/>
        <v>13.333333333333329</v>
      </c>
      <c r="T209" s="4383"/>
      <c r="U209" s="20"/>
      <c r="V209" s="20"/>
    </row>
    <row r="210" spans="1:22" ht="15" customHeight="1">
      <c r="A210" s="51" t="s">
        <v>935</v>
      </c>
      <c r="B210" s="2955">
        <f t="shared" si="184"/>
        <v>1.8867924528301927</v>
      </c>
      <c r="C210" s="4380">
        <f t="shared" si="191"/>
        <v>42.857142857142861</v>
      </c>
      <c r="D210" s="4381"/>
      <c r="E210" s="4380">
        <f t="shared" si="192"/>
        <v>-57.142857142857146</v>
      </c>
      <c r="F210" s="4381"/>
      <c r="G210" s="4380">
        <v>0</v>
      </c>
      <c r="H210" s="4381"/>
      <c r="I210" s="4380" t="s">
        <v>601</v>
      </c>
      <c r="J210" s="4381"/>
      <c r="K210" s="4386">
        <f t="shared" si="193"/>
        <v>41.666666666666686</v>
      </c>
      <c r="L210" s="4386"/>
      <c r="M210" s="4380">
        <f t="shared" si="183"/>
        <v>13.333333333333329</v>
      </c>
      <c r="N210" s="4381"/>
      <c r="O210" s="4380">
        <f t="shared" si="185"/>
        <v>-17.241379310344826</v>
      </c>
      <c r="P210" s="4381"/>
      <c r="Q210" s="4380">
        <f t="shared" si="186"/>
        <v>-17.64705882352942</v>
      </c>
      <c r="R210" s="4381"/>
      <c r="S210" s="4380">
        <f t="shared" si="194"/>
        <v>14.999999999999986</v>
      </c>
      <c r="T210" s="4384"/>
    </row>
    <row r="211" spans="1:22" ht="15" customHeight="1">
      <c r="A211" s="3319" t="s">
        <v>936</v>
      </c>
      <c r="B211" s="3318">
        <f t="shared" si="184"/>
        <v>33.771929824561397</v>
      </c>
      <c r="C211" s="4327">
        <f t="shared" si="191"/>
        <v>208.33333333333337</v>
      </c>
      <c r="D211" s="4376"/>
      <c r="E211" s="4327">
        <f t="shared" si="192"/>
        <v>0</v>
      </c>
      <c r="F211" s="4376"/>
      <c r="G211" s="4327">
        <v>0</v>
      </c>
      <c r="H211" s="4376"/>
      <c r="I211" s="4327" t="s">
        <v>601</v>
      </c>
      <c r="J211" s="4376"/>
      <c r="K211" s="4325">
        <f t="shared" si="193"/>
        <v>6.8965517241379217</v>
      </c>
      <c r="L211" s="4325"/>
      <c r="M211" s="4327">
        <f t="shared" si="183"/>
        <v>-20.512820512820511</v>
      </c>
      <c r="N211" s="4376"/>
      <c r="O211" s="4327">
        <f t="shared" si="185"/>
        <v>95.454545454545467</v>
      </c>
      <c r="P211" s="4376"/>
      <c r="Q211" s="4327">
        <f t="shared" si="186"/>
        <v>60.465116279069775</v>
      </c>
      <c r="R211" s="4376"/>
      <c r="S211" s="4327">
        <f t="shared" si="194"/>
        <v>-23.728813559322035</v>
      </c>
      <c r="T211" s="4325"/>
      <c r="U211" s="2497"/>
      <c r="V211" s="20"/>
    </row>
    <row r="212" spans="1:22" ht="15" customHeight="1">
      <c r="A212" s="2881" t="s">
        <v>962</v>
      </c>
      <c r="B212" s="3318">
        <f t="shared" si="184"/>
        <v>22.099447513812166</v>
      </c>
      <c r="C212" s="4327">
        <f t="shared" si="191"/>
        <v>84.21052631578948</v>
      </c>
      <c r="D212" s="4376"/>
      <c r="E212" s="4327">
        <f t="shared" si="192"/>
        <v>-14.285714285714292</v>
      </c>
      <c r="F212" s="4376"/>
      <c r="G212" s="4327">
        <v>0</v>
      </c>
      <c r="H212" s="4376"/>
      <c r="I212" s="4327" t="s">
        <v>601</v>
      </c>
      <c r="J212" s="4376"/>
      <c r="K212" s="4325">
        <f t="shared" si="193"/>
        <v>0</v>
      </c>
      <c r="L212" s="4325"/>
      <c r="M212" s="4327">
        <f t="shared" si="183"/>
        <v>0</v>
      </c>
      <c r="N212" s="4376"/>
      <c r="O212" s="4327">
        <f t="shared" si="185"/>
        <v>25</v>
      </c>
      <c r="P212" s="4376"/>
      <c r="Q212" s="4327">
        <f t="shared" si="186"/>
        <v>51.612903225806463</v>
      </c>
      <c r="R212" s="4376"/>
      <c r="S212" s="4327">
        <f t="shared" si="194"/>
        <v>6.818181818181813</v>
      </c>
      <c r="T212" s="4325"/>
      <c r="U212" s="2497"/>
      <c r="V212" s="20"/>
    </row>
    <row r="213" spans="1:22" ht="15.75" customHeight="1">
      <c r="A213" s="2881" t="s">
        <v>981</v>
      </c>
      <c r="B213" s="3318">
        <f t="shared" si="184"/>
        <v>38.596491228070192</v>
      </c>
      <c r="C213" s="4327">
        <f>SUM(C161/C157)*100-100</f>
        <v>220</v>
      </c>
      <c r="D213" s="4376"/>
      <c r="E213" s="4327">
        <f t="shared" si="192"/>
        <v>-60</v>
      </c>
      <c r="F213" s="4376"/>
      <c r="G213" s="4327">
        <v>0</v>
      </c>
      <c r="H213" s="4376"/>
      <c r="I213" s="4327" t="s">
        <v>601</v>
      </c>
      <c r="J213" s="4376"/>
      <c r="K213" s="4325">
        <f t="shared" si="193"/>
        <v>91.666666666666686</v>
      </c>
      <c r="L213" s="4325"/>
      <c r="M213" s="4327">
        <f t="shared" si="183"/>
        <v>16.666666666666671</v>
      </c>
      <c r="N213" s="4376"/>
      <c r="O213" s="4327">
        <f>SUM(O161/O157)*100-100</f>
        <v>230</v>
      </c>
      <c r="P213" s="4376"/>
      <c r="Q213" s="4327">
        <f t="shared" si="186"/>
        <v>-10</v>
      </c>
      <c r="R213" s="4376"/>
      <c r="S213" s="4327">
        <f t="shared" si="194"/>
        <v>5.8823529411764781</v>
      </c>
      <c r="T213" s="4325"/>
      <c r="U213" s="2497"/>
      <c r="V213" s="217"/>
    </row>
    <row r="214" spans="1:22">
      <c r="A214" s="51" t="s">
        <v>1000</v>
      </c>
      <c r="B214" s="2955">
        <f t="shared" si="184"/>
        <v>8.0246913580246826</v>
      </c>
      <c r="C214" s="4380">
        <f t="shared" si="191"/>
        <v>10.000000000000014</v>
      </c>
      <c r="D214" s="4381"/>
      <c r="E214" s="4380">
        <f t="shared" si="192"/>
        <v>66.666666666666686</v>
      </c>
      <c r="F214" s="4381"/>
      <c r="G214" s="4380" t="s">
        <v>601</v>
      </c>
      <c r="H214" s="4381"/>
      <c r="I214" s="4380" t="s">
        <v>601</v>
      </c>
      <c r="J214" s="4381"/>
      <c r="K214" s="4386">
        <f t="shared" si="193"/>
        <v>-58.82352941176471</v>
      </c>
      <c r="L214" s="4386"/>
      <c r="M214" s="4380">
        <f t="shared" si="183"/>
        <v>8.8235294117646959</v>
      </c>
      <c r="N214" s="4381"/>
      <c r="O214" s="4380">
        <f t="shared" si="185"/>
        <v>95.833333333333314</v>
      </c>
      <c r="P214" s="4381"/>
      <c r="Q214" s="4380">
        <f t="shared" si="186"/>
        <v>-7.1428571428571388</v>
      </c>
      <c r="R214" s="4381"/>
      <c r="S214" s="4380">
        <f t="shared" si="194"/>
        <v>-8.6956521739130466</v>
      </c>
      <c r="T214" s="4384"/>
    </row>
    <row r="215" spans="1:22" ht="15" customHeight="1">
      <c r="A215" s="3319" t="s">
        <v>1009</v>
      </c>
      <c r="B215" s="4027">
        <f>SUM(B163/B159)*100-100</f>
        <v>-8.8524590163934391</v>
      </c>
      <c r="C215" s="4336">
        <f t="shared" si="191"/>
        <v>-22.972972972972968</v>
      </c>
      <c r="D215" s="4371">
        <f t="shared" si="191"/>
        <v>-15.491930779700567</v>
      </c>
      <c r="E215" s="4336">
        <f t="shared" si="192"/>
        <v>33.333333333333314</v>
      </c>
      <c r="F215" s="4371">
        <f t="shared" si="192"/>
        <v>46.28297362110311</v>
      </c>
      <c r="G215" s="4336" t="s">
        <v>601</v>
      </c>
      <c r="H215" s="4371"/>
      <c r="I215" s="4336" t="s">
        <v>601</v>
      </c>
      <c r="J215" s="4371" t="e">
        <f t="shared" si="192"/>
        <v>#DIV/0!</v>
      </c>
      <c r="K215" s="4372">
        <f t="shared" si="193"/>
        <v>3.2258064516128968</v>
      </c>
      <c r="L215" s="4372">
        <f t="shared" si="193"/>
        <v>13.251334416337926</v>
      </c>
      <c r="M215" s="4336">
        <f t="shared" si="183"/>
        <v>9.6774193548387046</v>
      </c>
      <c r="N215" s="4371">
        <f t="shared" si="183"/>
        <v>20.329542817359012</v>
      </c>
      <c r="O215" s="4336">
        <f t="shared" si="185"/>
        <v>4.6511627906976827</v>
      </c>
      <c r="P215" s="4371">
        <f t="shared" si="185"/>
        <v>14.815124644470473</v>
      </c>
      <c r="Q215" s="4336">
        <f t="shared" si="186"/>
        <v>-26.08695652173914</v>
      </c>
      <c r="R215" s="4371">
        <f t="shared" si="186"/>
        <v>-18.908351579605878</v>
      </c>
      <c r="S215" s="4336">
        <f t="shared" si="194"/>
        <v>-4.4444444444444429</v>
      </c>
      <c r="T215" s="4373">
        <f t="shared" si="194"/>
        <v>4.8361310951239034</v>
      </c>
      <c r="U215" s="2497"/>
      <c r="V215" s="20"/>
    </row>
    <row r="216" spans="1:22" s="1832" customFormat="1" ht="15.75" customHeight="1" thickBot="1">
      <c r="A216" s="3936" t="s">
        <v>1009</v>
      </c>
      <c r="B216" s="3940">
        <f>SUM(B164/B160)*100-100</f>
        <v>-9.5022624434389087</v>
      </c>
      <c r="C216" s="4318">
        <f t="shared" ref="C216:T216" si="195">SUM(C164/C160)*100-100</f>
        <v>-20</v>
      </c>
      <c r="D216" s="4374">
        <f t="shared" si="195"/>
        <v>-11.59999999999998</v>
      </c>
      <c r="E216" s="4318">
        <f t="shared" si="195"/>
        <v>33.333333333333314</v>
      </c>
      <c r="F216" s="4374">
        <f t="shared" si="195"/>
        <v>47.333333333333314</v>
      </c>
      <c r="G216" s="4318">
        <v>200</v>
      </c>
      <c r="H216" s="4374" t="e">
        <f t="shared" si="195"/>
        <v>#DIV/0!</v>
      </c>
      <c r="I216" s="4318" t="s">
        <v>601</v>
      </c>
      <c r="J216" s="4374" t="e">
        <f t="shared" si="195"/>
        <v>#DIV/0!</v>
      </c>
      <c r="K216" s="4318">
        <f t="shared" si="195"/>
        <v>21.739130434782624</v>
      </c>
      <c r="L216" s="4374">
        <f t="shared" si="195"/>
        <v>34.521739130434781</v>
      </c>
      <c r="M216" s="4318">
        <f t="shared" si="195"/>
        <v>-15.151515151515156</v>
      </c>
      <c r="N216" s="4374">
        <f t="shared" si="195"/>
        <v>-6.2424242424242209</v>
      </c>
      <c r="O216" s="4318">
        <f>SUM(O164/O160)*100-100</f>
        <v>-33.333333333333343</v>
      </c>
      <c r="P216" s="4374">
        <f t="shared" si="195"/>
        <v>-26.333333333333329</v>
      </c>
      <c r="Q216" s="4318">
        <f t="shared" si="195"/>
        <v>-25.531914893617028</v>
      </c>
      <c r="R216" s="4374">
        <f t="shared" si="195"/>
        <v>-17.712765957446805</v>
      </c>
      <c r="S216" s="4318">
        <f t="shared" si="195"/>
        <v>8.5106382978723332</v>
      </c>
      <c r="T216" s="4375">
        <f t="shared" si="195"/>
        <v>19.904255319148945</v>
      </c>
      <c r="U216" s="3932"/>
      <c r="V216" s="1831"/>
    </row>
    <row r="217" spans="1:22" s="207" customFormat="1" ht="12.75" customHeight="1">
      <c r="A217" s="50" t="s">
        <v>983</v>
      </c>
      <c r="B217" s="3"/>
      <c r="C217" s="3"/>
      <c r="D217" s="3"/>
      <c r="E217" s="56"/>
      <c r="F217" s="56"/>
      <c r="G217" s="56"/>
      <c r="H217" s="56"/>
      <c r="I217" s="951"/>
      <c r="J217" s="951"/>
      <c r="K217" s="492"/>
      <c r="L217" s="951"/>
      <c r="M217" s="492"/>
      <c r="N217" s="951"/>
      <c r="O217" s="492"/>
      <c r="P217" s="951"/>
      <c r="Q217" s="492"/>
      <c r="R217" s="951"/>
      <c r="S217" s="492"/>
      <c r="T217" s="951"/>
      <c r="U217" s="2"/>
    </row>
    <row r="218" spans="1:22" s="207" customFormat="1" ht="12.75" customHeight="1">
      <c r="A218" s="56" t="s">
        <v>621</v>
      </c>
      <c r="B218" s="174"/>
      <c r="C218" s="492"/>
      <c r="D218" s="951"/>
      <c r="E218" s="492"/>
      <c r="F218" s="951"/>
      <c r="G218" s="951"/>
      <c r="H218" s="951"/>
      <c r="I218" s="951"/>
      <c r="J218" s="951"/>
      <c r="K218" s="492"/>
      <c r="L218" s="951"/>
      <c r="M218" s="492"/>
      <c r="N218" s="951"/>
      <c r="O218" s="492"/>
      <c r="P218" s="951"/>
      <c r="Q218" s="492"/>
      <c r="R218" s="951"/>
      <c r="S218" s="492"/>
      <c r="T218" s="951"/>
    </row>
    <row r="219" spans="1:22" s="207" customFormat="1" ht="12.75" customHeight="1">
      <c r="A219" s="56"/>
      <c r="B219" s="174"/>
      <c r="C219" s="2046"/>
      <c r="D219" s="951"/>
      <c r="E219" s="2046"/>
      <c r="F219" s="951"/>
      <c r="G219" s="951"/>
      <c r="H219" s="951"/>
      <c r="I219" s="951"/>
      <c r="J219" s="951"/>
      <c r="K219" s="2046"/>
      <c r="L219" s="951"/>
      <c r="M219" s="2046"/>
      <c r="N219" s="951"/>
      <c r="O219" s="2046"/>
      <c r="P219" s="951"/>
      <c r="Q219" s="2046"/>
      <c r="R219" s="951"/>
      <c r="S219" s="2046"/>
      <c r="T219" s="951"/>
    </row>
    <row r="220" spans="1:22" ht="33" customHeight="1" thickBot="1">
      <c r="A220" s="146" t="s">
        <v>16</v>
      </c>
      <c r="C220" s="4416" t="s">
        <v>150</v>
      </c>
      <c r="D220" s="4417"/>
      <c r="E220" s="4417"/>
      <c r="F220" s="4417"/>
      <c r="G220" s="4417"/>
      <c r="H220" s="4417"/>
      <c r="I220" s="4417"/>
      <c r="J220" s="4417"/>
      <c r="K220" s="4417"/>
      <c r="L220" s="4417"/>
      <c r="M220" s="4417"/>
      <c r="N220" s="4417"/>
      <c r="O220" s="4417"/>
      <c r="P220" s="4417"/>
      <c r="Q220" s="4417"/>
      <c r="R220" s="4417"/>
      <c r="S220" s="4417"/>
      <c r="T220" s="4418"/>
    </row>
    <row r="221" spans="1:22" ht="15.75" customHeight="1">
      <c r="A221" s="66" t="s">
        <v>99</v>
      </c>
      <c r="B221" s="67"/>
      <c r="C221" s="68"/>
      <c r="D221" s="68"/>
      <c r="E221" s="70" t="s">
        <v>139</v>
      </c>
      <c r="F221" s="70"/>
      <c r="G221" s="70"/>
      <c r="H221" s="70"/>
      <c r="I221" s="70"/>
      <c r="J221" s="70"/>
      <c r="K221" s="71"/>
      <c r="L221" s="71"/>
      <c r="M221" s="72"/>
      <c r="N221" s="72"/>
      <c r="O221" s="72"/>
      <c r="P221" s="72"/>
      <c r="Q221" s="73"/>
      <c r="R221" s="73"/>
      <c r="S221" s="74"/>
      <c r="T221" s="75"/>
    </row>
    <row r="222" spans="1:22" ht="37.5" customHeight="1">
      <c r="A222" s="76" t="s">
        <v>104</v>
      </c>
      <c r="B222" s="26" t="s">
        <v>105</v>
      </c>
      <c r="C222" s="77" t="s">
        <v>140</v>
      </c>
      <c r="D222" s="78" t="s">
        <v>106</v>
      </c>
      <c r="E222" s="79" t="s">
        <v>141</v>
      </c>
      <c r="F222" s="80" t="s">
        <v>106</v>
      </c>
      <c r="G222" s="2450" t="s">
        <v>604</v>
      </c>
      <c r="H222" s="2451" t="s">
        <v>106</v>
      </c>
      <c r="I222" s="871" t="s">
        <v>605</v>
      </c>
      <c r="J222" s="2451" t="s">
        <v>106</v>
      </c>
      <c r="K222" s="81" t="s">
        <v>142</v>
      </c>
      <c r="L222" s="78" t="s">
        <v>106</v>
      </c>
      <c r="M222" s="81" t="s">
        <v>143</v>
      </c>
      <c r="N222" s="78" t="s">
        <v>106</v>
      </c>
      <c r="O222" s="79" t="s">
        <v>59</v>
      </c>
      <c r="P222" s="80" t="s">
        <v>106</v>
      </c>
      <c r="Q222" s="79" t="s">
        <v>144</v>
      </c>
      <c r="R222" s="80" t="s">
        <v>106</v>
      </c>
      <c r="S222" s="2450" t="s">
        <v>145</v>
      </c>
      <c r="T222" s="2452" t="s">
        <v>106</v>
      </c>
    </row>
    <row r="223" spans="1:22" s="207" customFormat="1">
      <c r="A223" s="946" t="s">
        <v>518</v>
      </c>
      <c r="B223" s="892">
        <v>996</v>
      </c>
      <c r="C223" s="717">
        <v>231</v>
      </c>
      <c r="D223" s="949">
        <v>17.560975609756095</v>
      </c>
      <c r="E223" s="717">
        <v>88</v>
      </c>
      <c r="F223" s="748">
        <v>8.8353413654618471</v>
      </c>
      <c r="G223" s="4401">
        <v>1</v>
      </c>
      <c r="H223" s="4402"/>
      <c r="I223" s="4403"/>
      <c r="J223" s="717">
        <v>6.5359477124183009E-3</v>
      </c>
      <c r="K223" s="717">
        <v>152</v>
      </c>
      <c r="L223" s="748">
        <v>15.121951219512194</v>
      </c>
      <c r="M223" s="717">
        <v>236</v>
      </c>
      <c r="N223" s="748">
        <v>22.926829268292686</v>
      </c>
      <c r="O223" s="717">
        <v>71</v>
      </c>
      <c r="P223" s="748">
        <v>7.3170731707317067</v>
      </c>
      <c r="Q223" s="717">
        <v>176</v>
      </c>
      <c r="R223" s="748">
        <v>20.487804878048781</v>
      </c>
      <c r="S223" s="717">
        <v>41</v>
      </c>
      <c r="T223" s="950">
        <v>6.3414634146341466</v>
      </c>
    </row>
    <row r="224" spans="1:22">
      <c r="A224" s="82" t="s">
        <v>128</v>
      </c>
      <c r="B224" s="769">
        <v>436</v>
      </c>
      <c r="C224" s="2469">
        <v>121</v>
      </c>
      <c r="D224" s="2441">
        <f>SUM(C224/B224)*100</f>
        <v>27.75229357798165</v>
      </c>
      <c r="E224" s="2457">
        <v>44</v>
      </c>
      <c r="F224" s="32">
        <f>SUM(E224/B224)*100</f>
        <v>10.091743119266056</v>
      </c>
      <c r="G224" s="4387">
        <v>0</v>
      </c>
      <c r="H224" s="4388"/>
      <c r="I224" s="4389"/>
      <c r="J224" s="32">
        <f>G224/B224</f>
        <v>0</v>
      </c>
      <c r="K224" s="2457">
        <v>62</v>
      </c>
      <c r="L224" s="32">
        <f>SUM(K224/B224)*100</f>
        <v>14.220183486238533</v>
      </c>
      <c r="M224" s="2457">
        <v>91</v>
      </c>
      <c r="N224" s="32">
        <f>SUM(M224/B224)*100</f>
        <v>20.871559633027523</v>
      </c>
      <c r="O224" s="2457">
        <v>28</v>
      </c>
      <c r="P224" s="32">
        <f t="shared" ref="P224:P246" si="196">SUM(O224/B224)*100</f>
        <v>6.4220183486238538</v>
      </c>
      <c r="Q224" s="2457">
        <v>74</v>
      </c>
      <c r="R224" s="32">
        <f t="shared" ref="R224:R246" si="197">SUM(Q224/B224)*100</f>
        <v>16.972477064220186</v>
      </c>
      <c r="S224" s="2455">
        <v>16</v>
      </c>
      <c r="T224" s="105">
        <f t="shared" ref="T224:T246" si="198">SUM(S224/B224)*100</f>
        <v>3.669724770642202</v>
      </c>
    </row>
    <row r="225" spans="1:30">
      <c r="A225" s="82" t="s">
        <v>129</v>
      </c>
      <c r="B225" s="769">
        <v>135</v>
      </c>
      <c r="C225" s="2469">
        <v>18</v>
      </c>
      <c r="D225" s="2441">
        <f>SUM(C225/B225)*100</f>
        <v>13.333333333333334</v>
      </c>
      <c r="E225" s="2457">
        <v>7</v>
      </c>
      <c r="F225" s="32">
        <f>SUM(E225/B225)*100</f>
        <v>5.1851851851851851</v>
      </c>
      <c r="G225" s="4394">
        <v>0</v>
      </c>
      <c r="H225" s="4395"/>
      <c r="I225" s="4396"/>
      <c r="J225" s="32">
        <f t="shared" ref="J225:J237" si="199">G225/B225</f>
        <v>0</v>
      </c>
      <c r="K225" s="2457">
        <v>22</v>
      </c>
      <c r="L225" s="32">
        <f>SUM(K225/B225)*100</f>
        <v>16.296296296296298</v>
      </c>
      <c r="M225" s="2457">
        <v>39</v>
      </c>
      <c r="N225" s="32">
        <f>SUM(M225/B225)*100</f>
        <v>28.888888888888886</v>
      </c>
      <c r="O225" s="2457">
        <v>16</v>
      </c>
      <c r="P225" s="32">
        <f t="shared" si="196"/>
        <v>11.851851851851853</v>
      </c>
      <c r="Q225" s="2457">
        <v>24</v>
      </c>
      <c r="R225" s="32">
        <f t="shared" si="197"/>
        <v>17.777777777777779</v>
      </c>
      <c r="S225" s="2455">
        <v>9</v>
      </c>
      <c r="T225" s="105">
        <f t="shared" si="198"/>
        <v>6.666666666666667</v>
      </c>
    </row>
    <row r="226" spans="1:30">
      <c r="A226" s="82" t="s">
        <v>130</v>
      </c>
      <c r="B226" s="769">
        <v>170</v>
      </c>
      <c r="C226" s="2469">
        <v>38</v>
      </c>
      <c r="D226" s="2441">
        <f>SUM(C226/B226)*100</f>
        <v>22.352941176470591</v>
      </c>
      <c r="E226" s="2457">
        <v>16</v>
      </c>
      <c r="F226" s="32">
        <f>SUM(E226/B226)*100</f>
        <v>9.4117647058823533</v>
      </c>
      <c r="G226" s="4394">
        <v>0</v>
      </c>
      <c r="H226" s="4395"/>
      <c r="I226" s="4396"/>
      <c r="J226" s="32">
        <f t="shared" si="199"/>
        <v>0</v>
      </c>
      <c r="K226" s="2457">
        <v>23</v>
      </c>
      <c r="L226" s="32">
        <f>SUM(K226/B226)*100</f>
        <v>13.529411764705882</v>
      </c>
      <c r="M226" s="2457">
        <v>36</v>
      </c>
      <c r="N226" s="32">
        <f>SUM(M226/B226)*100</f>
        <v>21.176470588235293</v>
      </c>
      <c r="O226" s="2457">
        <v>10</v>
      </c>
      <c r="P226" s="32">
        <f t="shared" si="196"/>
        <v>5.8823529411764701</v>
      </c>
      <c r="Q226" s="2457">
        <v>42</v>
      </c>
      <c r="R226" s="32">
        <f t="shared" si="197"/>
        <v>24.705882352941178</v>
      </c>
      <c r="S226" s="2455">
        <v>5</v>
      </c>
      <c r="T226" s="105">
        <f t="shared" si="198"/>
        <v>2.9411764705882351</v>
      </c>
    </row>
    <row r="227" spans="1:30">
      <c r="A227" s="89" t="s">
        <v>405</v>
      </c>
      <c r="B227" s="770">
        <v>207</v>
      </c>
      <c r="C227" s="2472">
        <v>30</v>
      </c>
      <c r="D227" s="2439">
        <f>SUM(C227/B227)*100</f>
        <v>14.492753623188406</v>
      </c>
      <c r="E227" s="2414">
        <v>17</v>
      </c>
      <c r="F227" s="42">
        <f>SUM(E227/B227)*100</f>
        <v>8.2125603864734309</v>
      </c>
      <c r="G227" s="4391">
        <v>0</v>
      </c>
      <c r="H227" s="4392"/>
      <c r="I227" s="4393"/>
      <c r="J227" s="42">
        <f t="shared" si="199"/>
        <v>0</v>
      </c>
      <c r="K227" s="2414">
        <v>27</v>
      </c>
      <c r="L227" s="42">
        <f>SUM(K227/B227)*100</f>
        <v>13.043478260869565</v>
      </c>
      <c r="M227" s="2414">
        <v>53</v>
      </c>
      <c r="N227" s="42">
        <f>SUM(M227/B227)*100</f>
        <v>25.60386473429952</v>
      </c>
      <c r="O227" s="2414">
        <v>23</v>
      </c>
      <c r="P227" s="42">
        <f t="shared" si="196"/>
        <v>11.111111111111111</v>
      </c>
      <c r="Q227" s="2414">
        <v>48</v>
      </c>
      <c r="R227" s="42">
        <f t="shared" si="197"/>
        <v>23.188405797101449</v>
      </c>
      <c r="S227" s="2490">
        <v>9</v>
      </c>
      <c r="T227" s="48">
        <f t="shared" si="198"/>
        <v>4.3478260869565215</v>
      </c>
    </row>
    <row r="228" spans="1:30">
      <c r="A228" s="82" t="s">
        <v>425</v>
      </c>
      <c r="B228" s="769">
        <v>456</v>
      </c>
      <c r="C228" s="2469">
        <v>108</v>
      </c>
      <c r="D228" s="2441">
        <f>SUM(C228/B228)*100</f>
        <v>23.684210526315788</v>
      </c>
      <c r="E228" s="2457">
        <v>38</v>
      </c>
      <c r="F228" s="32">
        <f>SUM(E228/B228)*100</f>
        <v>8.3333333333333321</v>
      </c>
      <c r="G228" s="4387">
        <v>0</v>
      </c>
      <c r="H228" s="4388"/>
      <c r="I228" s="4389"/>
      <c r="J228" s="2441">
        <f t="shared" si="199"/>
        <v>0</v>
      </c>
      <c r="K228" s="2457">
        <v>78</v>
      </c>
      <c r="L228" s="32">
        <f>SUM(K228/B228)*100</f>
        <v>17.105263157894736</v>
      </c>
      <c r="M228" s="2457">
        <v>94</v>
      </c>
      <c r="N228" s="32">
        <f>SUM(M228/B228)*100</f>
        <v>20.614035087719298</v>
      </c>
      <c r="O228" s="2457">
        <v>34</v>
      </c>
      <c r="P228" s="32">
        <f t="shared" si="196"/>
        <v>7.4561403508771926</v>
      </c>
      <c r="Q228" s="2457">
        <v>85</v>
      </c>
      <c r="R228" s="32">
        <f t="shared" si="197"/>
        <v>18.640350877192983</v>
      </c>
      <c r="S228" s="2455">
        <v>19</v>
      </c>
      <c r="T228" s="105">
        <f t="shared" si="198"/>
        <v>4.1666666666666661</v>
      </c>
      <c r="U228" s="216"/>
      <c r="V228" s="216"/>
      <c r="W228" s="216"/>
      <c r="X228" s="216"/>
      <c r="Y228" s="216"/>
      <c r="Z228" s="216"/>
      <c r="AA228" s="216"/>
      <c r="AB228" s="216"/>
    </row>
    <row r="229" spans="1:30">
      <c r="A229" s="82" t="s">
        <v>575</v>
      </c>
      <c r="B229" s="769">
        <v>201</v>
      </c>
      <c r="C229" s="2469">
        <v>38</v>
      </c>
      <c r="D229" s="2441">
        <f t="shared" ref="D229:D246" si="200">SUM(C229/B229)*100</f>
        <v>18.905472636815919</v>
      </c>
      <c r="E229" s="2457">
        <v>8</v>
      </c>
      <c r="F229" s="32">
        <f t="shared" ref="F229:F246" si="201">SUM(E229/B229)*100</f>
        <v>3.9800995024875623</v>
      </c>
      <c r="G229" s="4394">
        <v>1</v>
      </c>
      <c r="H229" s="4395"/>
      <c r="I229" s="4396"/>
      <c r="J229" s="2441">
        <f t="shared" si="199"/>
        <v>4.9751243781094526E-3</v>
      </c>
      <c r="K229" s="2457">
        <v>32</v>
      </c>
      <c r="L229" s="32">
        <f t="shared" ref="L229:L246" si="202">SUM(K229/B229)*100</f>
        <v>15.920398009950249</v>
      </c>
      <c r="M229" s="2457">
        <v>56</v>
      </c>
      <c r="N229" s="32">
        <f t="shared" ref="N229:N246" si="203">SUM(M229/B229)*100</f>
        <v>27.860696517412936</v>
      </c>
      <c r="O229" s="2457">
        <v>20</v>
      </c>
      <c r="P229" s="32">
        <f t="shared" si="196"/>
        <v>9.9502487562189064</v>
      </c>
      <c r="Q229" s="2457">
        <v>37</v>
      </c>
      <c r="R229" s="32">
        <f t="shared" si="197"/>
        <v>18.407960199004975</v>
      </c>
      <c r="S229" s="2455">
        <v>9</v>
      </c>
      <c r="T229" s="105">
        <f t="shared" si="198"/>
        <v>4.4776119402985071</v>
      </c>
      <c r="U229" s="216"/>
      <c r="V229" s="216"/>
      <c r="W229" s="216"/>
      <c r="X229" s="216"/>
      <c r="Y229" s="216"/>
      <c r="Z229" s="216"/>
      <c r="AA229" s="216"/>
      <c r="AB229" s="216"/>
    </row>
    <row r="230" spans="1:30">
      <c r="A230" s="92" t="s">
        <v>426</v>
      </c>
      <c r="B230" s="769">
        <v>172</v>
      </c>
      <c r="C230" s="2469">
        <v>24</v>
      </c>
      <c r="D230" s="2441">
        <f t="shared" si="200"/>
        <v>13.953488372093023</v>
      </c>
      <c r="E230" s="2457">
        <v>19</v>
      </c>
      <c r="F230" s="32">
        <f t="shared" si="201"/>
        <v>11.046511627906977</v>
      </c>
      <c r="G230" s="4394">
        <v>0</v>
      </c>
      <c r="H230" s="4395"/>
      <c r="I230" s="4396"/>
      <c r="J230" s="2441">
        <f t="shared" si="199"/>
        <v>0</v>
      </c>
      <c r="K230" s="2457">
        <v>41</v>
      </c>
      <c r="L230" s="32">
        <f t="shared" si="202"/>
        <v>23.837209302325583</v>
      </c>
      <c r="M230" s="2457">
        <v>27</v>
      </c>
      <c r="N230" s="32">
        <f t="shared" si="203"/>
        <v>15.697674418604651</v>
      </c>
      <c r="O230" s="2457">
        <v>11</v>
      </c>
      <c r="P230" s="32">
        <f t="shared" si="196"/>
        <v>6.395348837209303</v>
      </c>
      <c r="Q230" s="2457">
        <v>36</v>
      </c>
      <c r="R230" s="32">
        <f t="shared" si="197"/>
        <v>20.930232558139537</v>
      </c>
      <c r="S230" s="2455">
        <v>14</v>
      </c>
      <c r="T230" s="105">
        <f t="shared" si="198"/>
        <v>8.1395348837209305</v>
      </c>
      <c r="U230" s="216"/>
      <c r="V230" s="216"/>
      <c r="W230" s="216"/>
      <c r="X230" s="216"/>
      <c r="Y230" s="216"/>
      <c r="Z230" s="216"/>
      <c r="AA230" s="216"/>
      <c r="AB230" s="216"/>
    </row>
    <row r="231" spans="1:30">
      <c r="A231" s="91" t="s">
        <v>479</v>
      </c>
      <c r="B231" s="770">
        <v>243</v>
      </c>
      <c r="C231" s="2472">
        <v>49</v>
      </c>
      <c r="D231" s="2439">
        <f t="shared" si="200"/>
        <v>20.164609053497941</v>
      </c>
      <c r="E231" s="2414">
        <v>15</v>
      </c>
      <c r="F231" s="42">
        <f t="shared" si="201"/>
        <v>6.1728395061728394</v>
      </c>
      <c r="G231" s="4391">
        <v>0</v>
      </c>
      <c r="H231" s="4392"/>
      <c r="I231" s="4393"/>
      <c r="J231" s="2441">
        <f t="shared" si="199"/>
        <v>0</v>
      </c>
      <c r="K231" s="2414">
        <v>33</v>
      </c>
      <c r="L231" s="42">
        <f t="shared" si="202"/>
        <v>13.580246913580247</v>
      </c>
      <c r="M231" s="2414">
        <v>61</v>
      </c>
      <c r="N231" s="42">
        <f t="shared" si="203"/>
        <v>25.102880658436217</v>
      </c>
      <c r="O231" s="2414">
        <v>25</v>
      </c>
      <c r="P231" s="42">
        <f t="shared" si="196"/>
        <v>10.2880658436214</v>
      </c>
      <c r="Q231" s="2414">
        <v>46</v>
      </c>
      <c r="R231" s="42">
        <f t="shared" si="197"/>
        <v>18.930041152263374</v>
      </c>
      <c r="S231" s="2490">
        <v>14</v>
      </c>
      <c r="T231" s="48">
        <f t="shared" si="198"/>
        <v>5.761316872427984</v>
      </c>
      <c r="U231" s="216"/>
      <c r="V231" s="216"/>
      <c r="W231" s="216"/>
      <c r="X231" s="216"/>
      <c r="Y231" s="216"/>
      <c r="Z231" s="216"/>
      <c r="AA231" s="216"/>
      <c r="AB231" s="216"/>
    </row>
    <row r="232" spans="1:30">
      <c r="A232" s="82" t="s">
        <v>526</v>
      </c>
      <c r="B232" s="769">
        <v>516</v>
      </c>
      <c r="C232" s="557">
        <v>130</v>
      </c>
      <c r="D232" s="2441">
        <f t="shared" si="200"/>
        <v>25.193798449612402</v>
      </c>
      <c r="E232" s="2457">
        <v>32</v>
      </c>
      <c r="F232" s="32">
        <f t="shared" si="201"/>
        <v>6.2015503875968996</v>
      </c>
      <c r="G232" s="4387">
        <v>0</v>
      </c>
      <c r="H232" s="4388"/>
      <c r="I232" s="4389"/>
      <c r="J232" s="159">
        <f t="shared" si="199"/>
        <v>0</v>
      </c>
      <c r="K232" s="2457">
        <v>117</v>
      </c>
      <c r="L232" s="32">
        <f t="shared" si="202"/>
        <v>22.674418604651162</v>
      </c>
      <c r="M232" s="2457">
        <v>80</v>
      </c>
      <c r="N232" s="32">
        <f t="shared" si="203"/>
        <v>15.503875968992247</v>
      </c>
      <c r="O232" s="2457">
        <v>38</v>
      </c>
      <c r="P232" s="32">
        <f t="shared" si="196"/>
        <v>7.3643410852713185</v>
      </c>
      <c r="Q232" s="2457">
        <v>104</v>
      </c>
      <c r="R232" s="32">
        <f t="shared" si="197"/>
        <v>20.155038759689923</v>
      </c>
      <c r="S232" s="2455">
        <v>15</v>
      </c>
      <c r="T232" s="105">
        <f t="shared" si="198"/>
        <v>2.9069767441860463</v>
      </c>
      <c r="U232" s="216"/>
      <c r="V232" s="216"/>
      <c r="W232" s="216"/>
      <c r="X232" s="216"/>
      <c r="Y232" s="216"/>
      <c r="Z232" s="216"/>
      <c r="AA232" s="216"/>
      <c r="AB232" s="216"/>
    </row>
    <row r="233" spans="1:30">
      <c r="A233" s="92" t="s">
        <v>484</v>
      </c>
      <c r="B233" s="769">
        <v>192</v>
      </c>
      <c r="C233" s="557">
        <v>34</v>
      </c>
      <c r="D233" s="2441">
        <f t="shared" si="200"/>
        <v>17.708333333333336</v>
      </c>
      <c r="E233" s="2457">
        <v>15</v>
      </c>
      <c r="F233" s="32">
        <f t="shared" si="201"/>
        <v>7.8125</v>
      </c>
      <c r="G233" s="4394">
        <v>1</v>
      </c>
      <c r="H233" s="4395"/>
      <c r="I233" s="4396"/>
      <c r="J233" s="32">
        <f t="shared" si="199"/>
        <v>5.208333333333333E-3</v>
      </c>
      <c r="K233" s="2457">
        <v>32</v>
      </c>
      <c r="L233" s="32">
        <f t="shared" si="202"/>
        <v>16.666666666666664</v>
      </c>
      <c r="M233" s="2457">
        <v>40</v>
      </c>
      <c r="N233" s="32">
        <f t="shared" si="203"/>
        <v>20.833333333333336</v>
      </c>
      <c r="O233" s="2457">
        <v>22</v>
      </c>
      <c r="P233" s="32">
        <f t="shared" si="196"/>
        <v>11.458333333333332</v>
      </c>
      <c r="Q233" s="2457">
        <v>41</v>
      </c>
      <c r="R233" s="32">
        <f t="shared" si="197"/>
        <v>21.354166666666664</v>
      </c>
      <c r="S233" s="2455">
        <v>7</v>
      </c>
      <c r="T233" s="105">
        <f t="shared" si="198"/>
        <v>3.6458333333333335</v>
      </c>
      <c r="U233" s="216"/>
      <c r="V233" s="216"/>
      <c r="W233" s="216"/>
      <c r="X233" s="216"/>
      <c r="Y233" s="216"/>
      <c r="Z233" s="216"/>
      <c r="AA233" s="216"/>
      <c r="AB233" s="216"/>
    </row>
    <row r="234" spans="1:30" ht="13.5" thickBot="1">
      <c r="A234" s="92" t="s">
        <v>498</v>
      </c>
      <c r="B234" s="769">
        <v>154</v>
      </c>
      <c r="C234" s="557">
        <v>26</v>
      </c>
      <c r="D234" s="2441">
        <f t="shared" si="200"/>
        <v>16.883116883116884</v>
      </c>
      <c r="E234" s="2457">
        <v>6</v>
      </c>
      <c r="F234" s="32">
        <f t="shared" si="201"/>
        <v>3.8961038961038961</v>
      </c>
      <c r="G234" s="4394">
        <v>0</v>
      </c>
      <c r="H234" s="4395"/>
      <c r="I234" s="4396"/>
      <c r="J234" s="32">
        <f t="shared" si="199"/>
        <v>0</v>
      </c>
      <c r="K234" s="2457">
        <v>33</v>
      </c>
      <c r="L234" s="32">
        <f t="shared" si="202"/>
        <v>21.428571428571427</v>
      </c>
      <c r="M234" s="2457">
        <v>33</v>
      </c>
      <c r="N234" s="32">
        <f t="shared" si="203"/>
        <v>21.428571428571427</v>
      </c>
      <c r="O234" s="2457">
        <v>12</v>
      </c>
      <c r="P234" s="32">
        <f t="shared" si="196"/>
        <v>7.7922077922077921</v>
      </c>
      <c r="Q234" s="2457">
        <v>33</v>
      </c>
      <c r="R234" s="32">
        <f t="shared" si="197"/>
        <v>21.428571428571427</v>
      </c>
      <c r="S234" s="2455">
        <v>11</v>
      </c>
      <c r="T234" s="105">
        <f t="shared" si="198"/>
        <v>7.1428571428571423</v>
      </c>
      <c r="U234" s="216"/>
      <c r="V234" s="216"/>
      <c r="W234" s="216"/>
      <c r="X234" s="216"/>
      <c r="Y234" s="216"/>
      <c r="Z234" s="216"/>
      <c r="AA234" s="216"/>
      <c r="AB234" s="216"/>
    </row>
    <row r="235" spans="1:30" ht="13.5" thickBot="1">
      <c r="A235" s="91" t="s">
        <v>428</v>
      </c>
      <c r="B235" s="770">
        <v>244</v>
      </c>
      <c r="C235" s="561">
        <v>48</v>
      </c>
      <c r="D235" s="2439">
        <f t="shared" si="200"/>
        <v>19.672131147540984</v>
      </c>
      <c r="E235" s="2414">
        <v>16</v>
      </c>
      <c r="F235" s="42">
        <f t="shared" si="201"/>
        <v>6.557377049180328</v>
      </c>
      <c r="G235" s="4391">
        <v>0</v>
      </c>
      <c r="H235" s="4392"/>
      <c r="I235" s="4393"/>
      <c r="J235" s="42">
        <f t="shared" si="199"/>
        <v>0</v>
      </c>
      <c r="K235" s="2414">
        <v>34</v>
      </c>
      <c r="L235" s="42">
        <f t="shared" si="202"/>
        <v>13.934426229508196</v>
      </c>
      <c r="M235" s="2414">
        <v>43</v>
      </c>
      <c r="N235" s="42">
        <f t="shared" si="203"/>
        <v>17.622950819672131</v>
      </c>
      <c r="O235" s="2414">
        <v>34</v>
      </c>
      <c r="P235" s="42">
        <f t="shared" si="196"/>
        <v>13.934426229508196</v>
      </c>
      <c r="Q235" s="2414">
        <v>56</v>
      </c>
      <c r="R235" s="42">
        <f t="shared" si="197"/>
        <v>22.950819672131146</v>
      </c>
      <c r="S235" s="2490">
        <v>13</v>
      </c>
      <c r="T235" s="48">
        <f t="shared" si="198"/>
        <v>5.3278688524590159</v>
      </c>
      <c r="U235" s="216"/>
      <c r="V235" s="216"/>
      <c r="W235" s="216"/>
      <c r="X235" s="216"/>
      <c r="Y235" s="216"/>
      <c r="Z235" s="216"/>
      <c r="AA235" s="216"/>
      <c r="AB235" s="216"/>
      <c r="AD235" s="1695"/>
    </row>
    <row r="236" spans="1:30">
      <c r="A236" s="82" t="s">
        <v>416</v>
      </c>
      <c r="B236" s="769">
        <v>527</v>
      </c>
      <c r="C236" s="557">
        <v>133</v>
      </c>
      <c r="D236" s="2441">
        <f t="shared" si="200"/>
        <v>25.237191650853891</v>
      </c>
      <c r="E236" s="2457">
        <v>46</v>
      </c>
      <c r="F236" s="32">
        <f t="shared" si="201"/>
        <v>8.7286527514231498</v>
      </c>
      <c r="G236" s="4387">
        <v>0</v>
      </c>
      <c r="H236" s="4388"/>
      <c r="I236" s="4389"/>
      <c r="J236" s="2441">
        <f t="shared" si="199"/>
        <v>0</v>
      </c>
      <c r="K236" s="2457">
        <v>93</v>
      </c>
      <c r="L236" s="32">
        <f t="shared" si="202"/>
        <v>17.647058823529413</v>
      </c>
      <c r="M236" s="2457">
        <v>102</v>
      </c>
      <c r="N236" s="32">
        <f t="shared" si="203"/>
        <v>19.35483870967742</v>
      </c>
      <c r="O236" s="2457">
        <v>38</v>
      </c>
      <c r="P236" s="32">
        <f t="shared" si="196"/>
        <v>7.2106261859582546</v>
      </c>
      <c r="Q236" s="2457">
        <v>99</v>
      </c>
      <c r="R236" s="32">
        <f t="shared" si="197"/>
        <v>18.785578747628083</v>
      </c>
      <c r="S236" s="2455">
        <v>16</v>
      </c>
      <c r="T236" s="105">
        <f t="shared" si="198"/>
        <v>3.0360531309297913</v>
      </c>
      <c r="U236" s="216"/>
      <c r="V236" s="216"/>
      <c r="W236" s="216"/>
      <c r="X236" s="216"/>
      <c r="Y236" s="216"/>
      <c r="Z236" s="216"/>
      <c r="AA236" s="216"/>
      <c r="AB236" s="216"/>
    </row>
    <row r="237" spans="1:30" ht="12.2" customHeight="1">
      <c r="A237" s="82" t="s">
        <v>211</v>
      </c>
      <c r="B237" s="769">
        <v>168</v>
      </c>
      <c r="C237" s="557">
        <v>23</v>
      </c>
      <c r="D237" s="2441">
        <f t="shared" si="200"/>
        <v>13.690476190476192</v>
      </c>
      <c r="E237" s="2457">
        <v>12</v>
      </c>
      <c r="F237" s="2435">
        <f t="shared" si="201"/>
        <v>7.1428571428571423</v>
      </c>
      <c r="G237" s="4394">
        <v>0</v>
      </c>
      <c r="H237" s="4395"/>
      <c r="I237" s="4396"/>
      <c r="J237" s="2441">
        <f t="shared" si="199"/>
        <v>0</v>
      </c>
      <c r="K237" s="2457">
        <v>37</v>
      </c>
      <c r="L237" s="32">
        <f t="shared" si="202"/>
        <v>22.023809523809522</v>
      </c>
      <c r="M237" s="2457">
        <v>40</v>
      </c>
      <c r="N237" s="32">
        <f t="shared" si="203"/>
        <v>23.809523809523807</v>
      </c>
      <c r="O237" s="2457">
        <v>15</v>
      </c>
      <c r="P237" s="32">
        <f t="shared" si="196"/>
        <v>8.9285714285714288</v>
      </c>
      <c r="Q237" s="2457">
        <v>34</v>
      </c>
      <c r="R237" s="32">
        <f t="shared" si="197"/>
        <v>20.238095238095237</v>
      </c>
      <c r="S237" s="2455">
        <v>7</v>
      </c>
      <c r="T237" s="105">
        <f t="shared" si="198"/>
        <v>4.1666666666666661</v>
      </c>
      <c r="U237" s="216"/>
      <c r="V237" s="216"/>
      <c r="W237" s="216"/>
      <c r="X237" s="216"/>
      <c r="Y237" s="216"/>
      <c r="Z237" s="216"/>
      <c r="AA237" s="216"/>
      <c r="AB237" s="216"/>
    </row>
    <row r="238" spans="1:30" ht="12.2" customHeight="1">
      <c r="A238" s="51" t="s">
        <v>61</v>
      </c>
      <c r="B238" s="769">
        <v>145</v>
      </c>
      <c r="C238" s="557">
        <v>30</v>
      </c>
      <c r="D238" s="2441">
        <f t="shared" si="200"/>
        <v>20.689655172413794</v>
      </c>
      <c r="E238" s="2457">
        <v>10</v>
      </c>
      <c r="F238" s="2435">
        <f t="shared" si="201"/>
        <v>6.8965517241379306</v>
      </c>
      <c r="G238" s="2456">
        <v>0</v>
      </c>
      <c r="H238" s="2435">
        <f t="shared" ref="H238:H246" si="204">G238/B238</f>
        <v>0</v>
      </c>
      <c r="I238" s="31">
        <v>1</v>
      </c>
      <c r="J238" s="2441">
        <f t="shared" ref="J238:J246" si="205">I238/B238</f>
        <v>6.8965517241379309E-3</v>
      </c>
      <c r="K238" s="2457">
        <v>30</v>
      </c>
      <c r="L238" s="32">
        <f t="shared" si="202"/>
        <v>20.689655172413794</v>
      </c>
      <c r="M238" s="2457">
        <v>37</v>
      </c>
      <c r="N238" s="32">
        <f t="shared" si="203"/>
        <v>25.517241379310345</v>
      </c>
      <c r="O238" s="2457">
        <v>14</v>
      </c>
      <c r="P238" s="32">
        <f t="shared" si="196"/>
        <v>9.6551724137931032</v>
      </c>
      <c r="Q238" s="2457">
        <v>20</v>
      </c>
      <c r="R238" s="32">
        <f t="shared" si="197"/>
        <v>13.793103448275861</v>
      </c>
      <c r="S238" s="2455">
        <v>3</v>
      </c>
      <c r="T238" s="105">
        <f t="shared" si="198"/>
        <v>2.0689655172413794</v>
      </c>
      <c r="U238" s="216"/>
      <c r="V238" s="216"/>
      <c r="W238" s="216"/>
      <c r="X238" s="216"/>
      <c r="Y238" s="216"/>
      <c r="Z238" s="216"/>
      <c r="AA238" s="216"/>
      <c r="AB238" s="216"/>
    </row>
    <row r="239" spans="1:30" ht="12.2" customHeight="1">
      <c r="A239" s="51" t="s">
        <v>551</v>
      </c>
      <c r="B239" s="769">
        <v>224</v>
      </c>
      <c r="C239" s="557">
        <v>40</v>
      </c>
      <c r="D239" s="2441">
        <f t="shared" si="200"/>
        <v>17.857142857142858</v>
      </c>
      <c r="E239" s="2457">
        <v>23</v>
      </c>
      <c r="F239" s="32">
        <f t="shared" si="201"/>
        <v>10.267857142857142</v>
      </c>
      <c r="G239" s="2456">
        <v>0</v>
      </c>
      <c r="H239" s="2435">
        <f t="shared" si="204"/>
        <v>0</v>
      </c>
      <c r="I239" s="31">
        <v>0</v>
      </c>
      <c r="J239" s="2441">
        <f t="shared" si="205"/>
        <v>0</v>
      </c>
      <c r="K239" s="2457">
        <v>38</v>
      </c>
      <c r="L239" s="32">
        <f t="shared" si="202"/>
        <v>16.964285714285715</v>
      </c>
      <c r="M239" s="2457">
        <v>43</v>
      </c>
      <c r="N239" s="32">
        <f t="shared" si="203"/>
        <v>19.196428571428573</v>
      </c>
      <c r="O239" s="2457">
        <v>29</v>
      </c>
      <c r="P239" s="32">
        <f t="shared" si="196"/>
        <v>12.946428571428573</v>
      </c>
      <c r="Q239" s="2457">
        <v>45</v>
      </c>
      <c r="R239" s="32">
        <f t="shared" si="197"/>
        <v>20.089285714285715</v>
      </c>
      <c r="S239" s="2455">
        <v>6</v>
      </c>
      <c r="T239" s="105">
        <f t="shared" si="198"/>
        <v>2.6785714285714284</v>
      </c>
      <c r="U239" s="216"/>
      <c r="V239" s="216"/>
      <c r="W239" s="216"/>
      <c r="X239" s="216"/>
      <c r="Y239" s="216"/>
      <c r="Z239" s="216"/>
      <c r="AA239" s="216"/>
      <c r="AB239" s="216"/>
      <c r="AC239" s="216"/>
    </row>
    <row r="240" spans="1:30" ht="12.2" customHeight="1">
      <c r="A240" s="700" t="s">
        <v>603</v>
      </c>
      <c r="B240" s="771">
        <v>426</v>
      </c>
      <c r="C240" s="1031">
        <v>126</v>
      </c>
      <c r="D240" s="159">
        <f t="shared" si="200"/>
        <v>29.577464788732392</v>
      </c>
      <c r="E240" s="107">
        <v>25</v>
      </c>
      <c r="F240" s="2438">
        <f t="shared" si="201"/>
        <v>5.868544600938967</v>
      </c>
      <c r="G240" s="107">
        <v>0</v>
      </c>
      <c r="H240" s="2438">
        <f t="shared" si="204"/>
        <v>0</v>
      </c>
      <c r="I240" s="107">
        <v>0</v>
      </c>
      <c r="J240" s="2438">
        <f t="shared" si="205"/>
        <v>0</v>
      </c>
      <c r="K240" s="107">
        <v>81</v>
      </c>
      <c r="L240" s="2438">
        <f t="shared" si="202"/>
        <v>19.014084507042252</v>
      </c>
      <c r="M240" s="107">
        <v>92</v>
      </c>
      <c r="N240" s="2438">
        <f t="shared" si="203"/>
        <v>21.5962441314554</v>
      </c>
      <c r="O240" s="107">
        <v>31</v>
      </c>
      <c r="P240" s="2438">
        <f t="shared" si="196"/>
        <v>7.276995305164319</v>
      </c>
      <c r="Q240" s="107">
        <v>62</v>
      </c>
      <c r="R240" s="2438">
        <f t="shared" si="197"/>
        <v>14.553990610328638</v>
      </c>
      <c r="S240" s="121">
        <v>9</v>
      </c>
      <c r="T240" s="698">
        <f t="shared" si="198"/>
        <v>2.112676056338028</v>
      </c>
      <c r="U240" s="216"/>
      <c r="V240" s="216"/>
      <c r="W240" s="216"/>
      <c r="X240" s="216"/>
      <c r="Y240" s="216"/>
      <c r="Z240" s="216"/>
      <c r="AA240" s="216"/>
      <c r="AB240" s="216"/>
      <c r="AC240" s="216"/>
    </row>
    <row r="241" spans="1:30" ht="12.2" customHeight="1">
      <c r="A241" s="51" t="s">
        <v>641</v>
      </c>
      <c r="B241" s="769">
        <v>158</v>
      </c>
      <c r="C241" s="375">
        <v>20</v>
      </c>
      <c r="D241" s="32">
        <f t="shared" si="200"/>
        <v>12.658227848101266</v>
      </c>
      <c r="E241" s="31">
        <v>15</v>
      </c>
      <c r="F241" s="2436">
        <f t="shared" si="201"/>
        <v>9.4936708860759502</v>
      </c>
      <c r="G241" s="31">
        <v>1</v>
      </c>
      <c r="H241" s="2436">
        <f t="shared" si="204"/>
        <v>6.3291139240506328E-3</v>
      </c>
      <c r="I241" s="31">
        <v>0</v>
      </c>
      <c r="J241" s="2436">
        <f t="shared" si="205"/>
        <v>0</v>
      </c>
      <c r="K241" s="31">
        <v>34</v>
      </c>
      <c r="L241" s="2436">
        <f t="shared" si="202"/>
        <v>21.518987341772153</v>
      </c>
      <c r="M241" s="31">
        <v>35</v>
      </c>
      <c r="N241" s="2436">
        <f t="shared" si="203"/>
        <v>22.151898734177212</v>
      </c>
      <c r="O241" s="31">
        <v>23</v>
      </c>
      <c r="P241" s="2436">
        <f t="shared" si="196"/>
        <v>14.556962025316455</v>
      </c>
      <c r="Q241" s="31">
        <v>30</v>
      </c>
      <c r="R241" s="2436">
        <f t="shared" si="197"/>
        <v>18.9873417721519</v>
      </c>
      <c r="S241" s="85">
        <v>0</v>
      </c>
      <c r="T241" s="2460">
        <f t="shared" si="198"/>
        <v>0</v>
      </c>
      <c r="U241" s="216"/>
      <c r="V241" s="216"/>
      <c r="W241" s="216"/>
      <c r="X241" s="216"/>
      <c r="Y241" s="216"/>
      <c r="Z241" s="216"/>
      <c r="AA241" s="216"/>
      <c r="AB241" s="216"/>
      <c r="AC241" s="216"/>
    </row>
    <row r="242" spans="1:30" ht="12.2" customHeight="1">
      <c r="A242" s="51" t="s">
        <v>654</v>
      </c>
      <c r="B242" s="769">
        <v>141</v>
      </c>
      <c r="C242" s="375">
        <v>13</v>
      </c>
      <c r="D242" s="32">
        <f t="shared" si="200"/>
        <v>9.2198581560283674</v>
      </c>
      <c r="E242" s="31">
        <v>14</v>
      </c>
      <c r="F242" s="2436">
        <f t="shared" si="201"/>
        <v>9.9290780141843982</v>
      </c>
      <c r="G242" s="31">
        <v>0</v>
      </c>
      <c r="H242" s="2436">
        <f t="shared" si="204"/>
        <v>0</v>
      </c>
      <c r="I242" s="31">
        <v>0</v>
      </c>
      <c r="J242" s="2436">
        <f t="shared" si="205"/>
        <v>0</v>
      </c>
      <c r="K242" s="31">
        <v>22</v>
      </c>
      <c r="L242" s="2436">
        <f t="shared" si="202"/>
        <v>15.602836879432624</v>
      </c>
      <c r="M242" s="31">
        <v>39</v>
      </c>
      <c r="N242" s="2436">
        <f t="shared" si="203"/>
        <v>27.659574468085108</v>
      </c>
      <c r="O242" s="31">
        <v>20</v>
      </c>
      <c r="P242" s="2436">
        <f t="shared" si="196"/>
        <v>14.184397163120568</v>
      </c>
      <c r="Q242" s="31">
        <v>28</v>
      </c>
      <c r="R242" s="2436">
        <f t="shared" si="197"/>
        <v>19.858156028368796</v>
      </c>
      <c r="S242" s="85">
        <v>5</v>
      </c>
      <c r="T242" s="2460">
        <f t="shared" si="198"/>
        <v>3.5460992907801421</v>
      </c>
      <c r="U242" s="216"/>
      <c r="V242" s="216"/>
      <c r="W242" s="216"/>
      <c r="X242" s="216"/>
      <c r="Y242" s="216"/>
      <c r="Z242" s="216"/>
      <c r="AA242" s="216"/>
      <c r="AB242" s="216"/>
      <c r="AC242" s="216" t="s">
        <v>99</v>
      </c>
    </row>
    <row r="243" spans="1:30" ht="12.2" customHeight="1">
      <c r="A243" s="52" t="s">
        <v>655</v>
      </c>
      <c r="B243" s="770">
        <v>228</v>
      </c>
      <c r="C243" s="2491">
        <v>39</v>
      </c>
      <c r="D243" s="42">
        <f t="shared" si="200"/>
        <v>17.105263157894736</v>
      </c>
      <c r="E243" s="41">
        <v>8</v>
      </c>
      <c r="F243" s="2408">
        <f t="shared" si="201"/>
        <v>3.5087719298245612</v>
      </c>
      <c r="G243" s="41">
        <v>2</v>
      </c>
      <c r="H243" s="2408">
        <f t="shared" si="204"/>
        <v>8.771929824561403E-3</v>
      </c>
      <c r="I243" s="41">
        <v>2</v>
      </c>
      <c r="J243" s="2408">
        <f t="shared" si="205"/>
        <v>8.771929824561403E-3</v>
      </c>
      <c r="K243" s="41">
        <v>29</v>
      </c>
      <c r="L243" s="2408">
        <f t="shared" si="202"/>
        <v>12.719298245614036</v>
      </c>
      <c r="M243" s="41">
        <v>46</v>
      </c>
      <c r="N243" s="2408">
        <f t="shared" si="203"/>
        <v>20.175438596491226</v>
      </c>
      <c r="O243" s="41">
        <v>37</v>
      </c>
      <c r="P243" s="2408">
        <f t="shared" si="196"/>
        <v>16.228070175438596</v>
      </c>
      <c r="Q243" s="41">
        <v>51</v>
      </c>
      <c r="R243" s="2408">
        <f t="shared" si="197"/>
        <v>22.368421052631579</v>
      </c>
      <c r="S243" s="87">
        <v>14</v>
      </c>
      <c r="T243" s="2461">
        <f t="shared" si="198"/>
        <v>6.140350877192982</v>
      </c>
      <c r="U243" s="216"/>
      <c r="V243" s="216"/>
      <c r="W243" s="216"/>
      <c r="X243" s="216"/>
      <c r="Y243" s="216"/>
      <c r="Z243" s="216"/>
      <c r="AA243" s="216"/>
      <c r="AB243" s="216"/>
      <c r="AC243" s="216"/>
    </row>
    <row r="244" spans="1:30" ht="12.2" customHeight="1">
      <c r="A244" s="701" t="s">
        <v>705</v>
      </c>
      <c r="B244" s="771">
        <v>432</v>
      </c>
      <c r="C244" s="1530">
        <v>132</v>
      </c>
      <c r="D244" s="159">
        <f t="shared" si="200"/>
        <v>30.555555555555557</v>
      </c>
      <c r="E244" s="107">
        <v>25</v>
      </c>
      <c r="F244" s="2438">
        <f t="shared" si="201"/>
        <v>5.7870370370370372</v>
      </c>
      <c r="G244" s="107">
        <v>0</v>
      </c>
      <c r="H244" s="2438">
        <f t="shared" si="204"/>
        <v>0</v>
      </c>
      <c r="I244" s="107">
        <v>0</v>
      </c>
      <c r="J244" s="2438">
        <f t="shared" si="205"/>
        <v>0</v>
      </c>
      <c r="K244" s="107">
        <v>97</v>
      </c>
      <c r="L244" s="2438">
        <f t="shared" si="202"/>
        <v>22.453703703703702</v>
      </c>
      <c r="M244" s="107">
        <v>82</v>
      </c>
      <c r="N244" s="2438">
        <f t="shared" si="203"/>
        <v>18.981481481481481</v>
      </c>
      <c r="O244" s="107">
        <v>24</v>
      </c>
      <c r="P244" s="159">
        <f t="shared" si="196"/>
        <v>5.5555555555555554</v>
      </c>
      <c r="Q244" s="107">
        <v>60</v>
      </c>
      <c r="R244" s="159">
        <f t="shared" si="197"/>
        <v>13.888888888888889</v>
      </c>
      <c r="S244" s="121">
        <v>12</v>
      </c>
      <c r="T244" s="698">
        <f t="shared" si="198"/>
        <v>2.7777777777777777</v>
      </c>
      <c r="U244" s="216"/>
      <c r="V244" s="216"/>
      <c r="W244" s="216"/>
      <c r="X244" s="216"/>
      <c r="Y244" s="216"/>
      <c r="Z244" s="216"/>
      <c r="AA244" s="216"/>
      <c r="AB244" s="216"/>
      <c r="AC244" s="217"/>
    </row>
    <row r="245" spans="1:30" ht="12.2" customHeight="1">
      <c r="A245" s="51" t="s">
        <v>723</v>
      </c>
      <c r="B245" s="769">
        <v>150</v>
      </c>
      <c r="C245" s="375">
        <v>13</v>
      </c>
      <c r="D245" s="32">
        <f t="shared" si="200"/>
        <v>8.6666666666666679</v>
      </c>
      <c r="E245" s="31">
        <v>9</v>
      </c>
      <c r="F245" s="32">
        <f t="shared" si="201"/>
        <v>6</v>
      </c>
      <c r="G245" s="31">
        <v>0</v>
      </c>
      <c r="H245" s="32">
        <f t="shared" si="204"/>
        <v>0</v>
      </c>
      <c r="I245" s="31">
        <v>0</v>
      </c>
      <c r="J245" s="32">
        <f t="shared" si="205"/>
        <v>0</v>
      </c>
      <c r="K245" s="31">
        <v>28</v>
      </c>
      <c r="L245" s="32">
        <f t="shared" si="202"/>
        <v>18.666666666666668</v>
      </c>
      <c r="M245" s="31">
        <v>37</v>
      </c>
      <c r="N245" s="32">
        <f t="shared" si="203"/>
        <v>24.666666666666668</v>
      </c>
      <c r="O245" s="31">
        <v>24</v>
      </c>
      <c r="P245" s="2436">
        <f t="shared" si="196"/>
        <v>16</v>
      </c>
      <c r="Q245" s="31">
        <v>32</v>
      </c>
      <c r="R245" s="2436">
        <f t="shared" si="197"/>
        <v>21.333333333333336</v>
      </c>
      <c r="S245" s="85">
        <v>7</v>
      </c>
      <c r="T245" s="105">
        <f t="shared" si="198"/>
        <v>4.666666666666667</v>
      </c>
      <c r="U245" s="216"/>
      <c r="V245" s="216"/>
      <c r="W245" s="216"/>
      <c r="X245" s="216"/>
      <c r="Y245" s="216"/>
      <c r="Z245" s="216"/>
      <c r="AA245" s="216"/>
      <c r="AB245" s="216"/>
      <c r="AC245" s="216"/>
    </row>
    <row r="246" spans="1:30" ht="12.2" customHeight="1">
      <c r="A246" s="51" t="s">
        <v>724</v>
      </c>
      <c r="B246" s="769">
        <v>135</v>
      </c>
      <c r="C246" s="375">
        <v>22</v>
      </c>
      <c r="D246" s="32">
        <f t="shared" si="200"/>
        <v>16.296296296296298</v>
      </c>
      <c r="E246" s="31">
        <v>10</v>
      </c>
      <c r="F246" s="2436">
        <f t="shared" si="201"/>
        <v>7.4074074074074066</v>
      </c>
      <c r="G246" s="31">
        <v>1</v>
      </c>
      <c r="H246" s="2436">
        <f t="shared" si="204"/>
        <v>7.4074074074074077E-3</v>
      </c>
      <c r="I246" s="31">
        <v>0</v>
      </c>
      <c r="J246" s="2436">
        <f t="shared" si="205"/>
        <v>0</v>
      </c>
      <c r="K246" s="31">
        <v>26</v>
      </c>
      <c r="L246" s="2436">
        <f t="shared" si="202"/>
        <v>19.25925925925926</v>
      </c>
      <c r="M246" s="31">
        <v>29</v>
      </c>
      <c r="N246" s="2436">
        <f t="shared" si="203"/>
        <v>21.481481481481481</v>
      </c>
      <c r="O246" s="31">
        <v>13</v>
      </c>
      <c r="P246" s="2436">
        <f t="shared" si="196"/>
        <v>9.6296296296296298</v>
      </c>
      <c r="Q246" s="31">
        <v>25</v>
      </c>
      <c r="R246" s="2436">
        <f t="shared" si="197"/>
        <v>18.518518518518519</v>
      </c>
      <c r="S246" s="85">
        <v>9</v>
      </c>
      <c r="T246" s="2460">
        <f t="shared" si="198"/>
        <v>6.666666666666667</v>
      </c>
      <c r="U246" s="216"/>
      <c r="V246" s="216"/>
      <c r="W246" s="216"/>
      <c r="X246" s="216"/>
      <c r="Y246" s="216"/>
      <c r="Z246" s="216"/>
      <c r="AA246" s="216"/>
      <c r="AB246" s="216"/>
      <c r="AC246" s="216"/>
    </row>
    <row r="247" spans="1:30" ht="12.2" customHeight="1">
      <c r="A247" s="52" t="s">
        <v>725</v>
      </c>
      <c r="B247" s="770">
        <v>236</v>
      </c>
      <c r="C247" s="2491">
        <v>37</v>
      </c>
      <c r="D247" s="42">
        <f t="shared" ref="D247:D259" si="206">SUM(C247/B247)*100</f>
        <v>15.677966101694915</v>
      </c>
      <c r="E247" s="41">
        <v>13</v>
      </c>
      <c r="F247" s="2408">
        <f t="shared" ref="F247:F259" si="207">SUM(E247/B247)*100</f>
        <v>5.508474576271186</v>
      </c>
      <c r="G247" s="41">
        <v>2</v>
      </c>
      <c r="H247" s="2408">
        <f t="shared" ref="H247:H259" si="208">G247/B247</f>
        <v>8.4745762711864406E-3</v>
      </c>
      <c r="I247" s="41">
        <v>0</v>
      </c>
      <c r="J247" s="2408">
        <f t="shared" ref="J247:J259" si="209">I247/B247</f>
        <v>0</v>
      </c>
      <c r="K247" s="41">
        <v>39</v>
      </c>
      <c r="L247" s="2408">
        <f t="shared" ref="L247:L259" si="210">SUM(K247/B247)*100</f>
        <v>16.525423728813561</v>
      </c>
      <c r="M247" s="41">
        <v>48</v>
      </c>
      <c r="N247" s="2408">
        <f t="shared" ref="N247:N259" si="211">SUM(M247/B247)*100</f>
        <v>20.33898305084746</v>
      </c>
      <c r="O247" s="41">
        <v>38</v>
      </c>
      <c r="P247" s="2408">
        <f t="shared" ref="P247:P259" si="212">SUM(O247/B247)*100</f>
        <v>16.101694915254235</v>
      </c>
      <c r="Q247" s="41">
        <v>45</v>
      </c>
      <c r="R247" s="2408">
        <f t="shared" ref="R247:R259" si="213">SUM(Q247/B247)*100</f>
        <v>19.067796610169491</v>
      </c>
      <c r="S247" s="87">
        <v>14</v>
      </c>
      <c r="T247" s="2461">
        <f t="shared" ref="T247:T259" si="214">SUM(S247/B247)*100</f>
        <v>5.9322033898305087</v>
      </c>
      <c r="U247" s="216"/>
      <c r="V247" s="216"/>
      <c r="W247" s="216"/>
      <c r="X247" s="216"/>
      <c r="Y247" s="216"/>
      <c r="Z247" s="216"/>
      <c r="AA247" s="216"/>
      <c r="AB247" s="216"/>
      <c r="AC247" s="216"/>
    </row>
    <row r="248" spans="1:30" ht="12.2" customHeight="1">
      <c r="A248" s="701" t="s">
        <v>746</v>
      </c>
      <c r="B248" s="771">
        <v>427</v>
      </c>
      <c r="C248" s="1530">
        <v>106</v>
      </c>
      <c r="D248" s="159">
        <f t="shared" si="206"/>
        <v>24.824355971896956</v>
      </c>
      <c r="E248" s="107">
        <v>29</v>
      </c>
      <c r="F248" s="2438">
        <f t="shared" si="207"/>
        <v>6.7915690866510543</v>
      </c>
      <c r="G248" s="107">
        <v>1</v>
      </c>
      <c r="H248" s="2438">
        <f t="shared" si="208"/>
        <v>2.34192037470726E-3</v>
      </c>
      <c r="I248" s="107">
        <v>0</v>
      </c>
      <c r="J248" s="2438">
        <f t="shared" si="209"/>
        <v>0</v>
      </c>
      <c r="K248" s="107">
        <v>86</v>
      </c>
      <c r="L248" s="2438">
        <f t="shared" si="210"/>
        <v>20.140515222482435</v>
      </c>
      <c r="M248" s="107">
        <v>83</v>
      </c>
      <c r="N248" s="2438">
        <f t="shared" si="211"/>
        <v>19.437939110070257</v>
      </c>
      <c r="O248" s="107">
        <v>28</v>
      </c>
      <c r="P248" s="159">
        <f t="shared" si="212"/>
        <v>6.557377049180328</v>
      </c>
      <c r="Q248" s="107">
        <v>86</v>
      </c>
      <c r="R248" s="159">
        <f t="shared" si="213"/>
        <v>20.140515222482435</v>
      </c>
      <c r="S248" s="121">
        <v>8</v>
      </c>
      <c r="T248" s="698">
        <f t="shared" si="214"/>
        <v>1.873536299765808</v>
      </c>
      <c r="U248" s="216"/>
      <c r="V248" s="216"/>
      <c r="W248" s="216"/>
      <c r="X248" s="216"/>
      <c r="Y248" s="216"/>
      <c r="Z248" s="216"/>
      <c r="AA248" s="216"/>
      <c r="AB248" s="216"/>
      <c r="AC248" s="216"/>
    </row>
    <row r="249" spans="1:30" ht="12.2" customHeight="1">
      <c r="A249" s="51" t="s">
        <v>747</v>
      </c>
      <c r="B249" s="769">
        <v>155</v>
      </c>
      <c r="C249" s="375">
        <v>11</v>
      </c>
      <c r="D249" s="32">
        <f t="shared" si="206"/>
        <v>7.096774193548387</v>
      </c>
      <c r="E249" s="31">
        <v>11</v>
      </c>
      <c r="F249" s="32">
        <f t="shared" si="207"/>
        <v>7.096774193548387</v>
      </c>
      <c r="G249" s="31">
        <v>0</v>
      </c>
      <c r="H249" s="32">
        <f t="shared" si="208"/>
        <v>0</v>
      </c>
      <c r="I249" s="31">
        <v>1</v>
      </c>
      <c r="J249" s="32">
        <f t="shared" si="209"/>
        <v>6.4516129032258064E-3</v>
      </c>
      <c r="K249" s="31">
        <v>39</v>
      </c>
      <c r="L249" s="32">
        <f t="shared" si="210"/>
        <v>25.161290322580644</v>
      </c>
      <c r="M249" s="31">
        <v>35</v>
      </c>
      <c r="N249" s="32">
        <f t="shared" si="211"/>
        <v>22.58064516129032</v>
      </c>
      <c r="O249" s="31">
        <v>16</v>
      </c>
      <c r="P249" s="2436">
        <f t="shared" si="212"/>
        <v>10.32258064516129</v>
      </c>
      <c r="Q249" s="31">
        <v>34</v>
      </c>
      <c r="R249" s="2436">
        <f t="shared" si="213"/>
        <v>21.935483870967744</v>
      </c>
      <c r="S249" s="85">
        <v>9</v>
      </c>
      <c r="T249" s="105">
        <f t="shared" si="214"/>
        <v>5.806451612903226</v>
      </c>
      <c r="U249" s="216"/>
      <c r="V249" s="216"/>
      <c r="W249" s="216"/>
      <c r="X249" s="216"/>
      <c r="Y249" s="216"/>
      <c r="Z249" s="216"/>
      <c r="AA249" s="216"/>
      <c r="AB249" s="216"/>
      <c r="AC249" s="216">
        <f t="shared" ref="AC249:AC259" si="215">SUM(I249,G249,S249,O249,M249,K249,E249,C249)-B249</f>
        <v>-33</v>
      </c>
    </row>
    <row r="250" spans="1:30" ht="13.5" customHeight="1">
      <c r="A250" s="51" t="s">
        <v>748</v>
      </c>
      <c r="B250" s="769">
        <v>145</v>
      </c>
      <c r="C250" s="375">
        <v>15</v>
      </c>
      <c r="D250" s="32">
        <f t="shared" si="206"/>
        <v>10.344827586206897</v>
      </c>
      <c r="E250" s="31">
        <v>8</v>
      </c>
      <c r="F250" s="2436">
        <f t="shared" si="207"/>
        <v>5.5172413793103452</v>
      </c>
      <c r="G250" s="31">
        <v>0</v>
      </c>
      <c r="H250" s="2436">
        <f t="shared" si="208"/>
        <v>0</v>
      </c>
      <c r="I250" s="31">
        <v>0</v>
      </c>
      <c r="J250" s="2436">
        <f t="shared" si="209"/>
        <v>0</v>
      </c>
      <c r="K250" s="31">
        <v>28</v>
      </c>
      <c r="L250" s="2436">
        <f t="shared" si="210"/>
        <v>19.310344827586206</v>
      </c>
      <c r="M250" s="31">
        <v>38</v>
      </c>
      <c r="N250" s="2436">
        <f t="shared" si="211"/>
        <v>26.206896551724139</v>
      </c>
      <c r="O250" s="31">
        <v>27</v>
      </c>
      <c r="P250" s="2436">
        <f t="shared" si="212"/>
        <v>18.620689655172416</v>
      </c>
      <c r="Q250" s="31">
        <v>26</v>
      </c>
      <c r="R250" s="2436">
        <f t="shared" si="213"/>
        <v>17.931034482758619</v>
      </c>
      <c r="S250" s="85">
        <v>3</v>
      </c>
      <c r="T250" s="2460">
        <f t="shared" si="214"/>
        <v>2.0689655172413794</v>
      </c>
      <c r="X250" s="216"/>
      <c r="AC250" s="216">
        <f t="shared" si="215"/>
        <v>-26</v>
      </c>
      <c r="AD250" s="216"/>
    </row>
    <row r="251" spans="1:30" ht="13.5" customHeight="1">
      <c r="A251" s="52" t="s">
        <v>749</v>
      </c>
      <c r="B251" s="770">
        <v>239</v>
      </c>
      <c r="C251" s="2491">
        <v>20</v>
      </c>
      <c r="D251" s="42">
        <f t="shared" si="206"/>
        <v>8.3682008368200833</v>
      </c>
      <c r="E251" s="41">
        <v>22</v>
      </c>
      <c r="F251" s="2408">
        <f t="shared" si="207"/>
        <v>9.2050209205020916</v>
      </c>
      <c r="G251" s="41">
        <v>0</v>
      </c>
      <c r="H251" s="2408">
        <f t="shared" si="208"/>
        <v>0</v>
      </c>
      <c r="I251" s="41">
        <v>0</v>
      </c>
      <c r="J251" s="2408">
        <f t="shared" si="209"/>
        <v>0</v>
      </c>
      <c r="K251" s="41">
        <v>48</v>
      </c>
      <c r="L251" s="2408">
        <f t="shared" si="210"/>
        <v>20.0836820083682</v>
      </c>
      <c r="M251" s="41">
        <v>60</v>
      </c>
      <c r="N251" s="2408">
        <f t="shared" si="211"/>
        <v>25.10460251046025</v>
      </c>
      <c r="O251" s="41">
        <v>36</v>
      </c>
      <c r="P251" s="2408">
        <f t="shared" si="212"/>
        <v>15.062761506276152</v>
      </c>
      <c r="Q251" s="41">
        <v>48</v>
      </c>
      <c r="R251" s="2408">
        <f t="shared" si="213"/>
        <v>20.0836820083682</v>
      </c>
      <c r="S251" s="87">
        <v>5</v>
      </c>
      <c r="T251" s="2461">
        <f t="shared" si="214"/>
        <v>2.0920502092050208</v>
      </c>
      <c r="AC251" s="216">
        <f t="shared" si="215"/>
        <v>-48</v>
      </c>
      <c r="AD251" s="216"/>
    </row>
    <row r="252" spans="1:30" ht="13.5" customHeight="1">
      <c r="A252" s="701" t="s">
        <v>809</v>
      </c>
      <c r="B252" s="769">
        <v>425</v>
      </c>
      <c r="C252" s="375">
        <v>125</v>
      </c>
      <c r="D252" s="32">
        <f t="shared" si="206"/>
        <v>29.411764705882355</v>
      </c>
      <c r="E252" s="31">
        <v>33</v>
      </c>
      <c r="F252" s="2436">
        <f t="shared" si="207"/>
        <v>7.764705882352942</v>
      </c>
      <c r="G252" s="31">
        <v>1</v>
      </c>
      <c r="H252" s="2436">
        <f t="shared" si="208"/>
        <v>2.352941176470588E-3</v>
      </c>
      <c r="I252" s="31">
        <v>0</v>
      </c>
      <c r="J252" s="2436">
        <f t="shared" si="209"/>
        <v>0</v>
      </c>
      <c r="K252" s="31">
        <v>83</v>
      </c>
      <c r="L252" s="2436">
        <f t="shared" si="210"/>
        <v>19.52941176470588</v>
      </c>
      <c r="M252" s="31">
        <v>74</v>
      </c>
      <c r="N252" s="2436">
        <f t="shared" si="211"/>
        <v>17.411764705882351</v>
      </c>
      <c r="O252" s="31">
        <v>32</v>
      </c>
      <c r="P252" s="2436">
        <f t="shared" si="212"/>
        <v>7.5294117647058814</v>
      </c>
      <c r="Q252" s="31">
        <v>69</v>
      </c>
      <c r="R252" s="2436">
        <f t="shared" si="213"/>
        <v>16.235294117647058</v>
      </c>
      <c r="S252" s="85">
        <v>8</v>
      </c>
      <c r="T252" s="2460">
        <f t="shared" si="214"/>
        <v>1.8823529411764703</v>
      </c>
      <c r="AC252" s="216">
        <f t="shared" si="215"/>
        <v>-69</v>
      </c>
      <c r="AD252" s="216"/>
    </row>
    <row r="253" spans="1:30" ht="13.5" customHeight="1">
      <c r="A253" s="51" t="s">
        <v>817</v>
      </c>
      <c r="B253" s="769">
        <v>202</v>
      </c>
      <c r="C253" s="375">
        <v>63</v>
      </c>
      <c r="D253" s="32">
        <f t="shared" si="206"/>
        <v>31.188118811881189</v>
      </c>
      <c r="E253" s="31">
        <v>8</v>
      </c>
      <c r="F253" s="2436">
        <f t="shared" si="207"/>
        <v>3.9603960396039604</v>
      </c>
      <c r="G253" s="31">
        <v>0</v>
      </c>
      <c r="H253" s="2436">
        <f t="shared" si="208"/>
        <v>0</v>
      </c>
      <c r="I253" s="31">
        <v>0</v>
      </c>
      <c r="J253" s="2436">
        <f t="shared" si="209"/>
        <v>0</v>
      </c>
      <c r="K253" s="31">
        <v>30</v>
      </c>
      <c r="L253" s="2436">
        <f t="shared" si="210"/>
        <v>14.85148514851485</v>
      </c>
      <c r="M253" s="31">
        <v>34</v>
      </c>
      <c r="N253" s="2436">
        <f t="shared" si="211"/>
        <v>16.831683168316832</v>
      </c>
      <c r="O253" s="31">
        <v>22</v>
      </c>
      <c r="P253" s="2436">
        <f t="shared" si="212"/>
        <v>10.891089108910892</v>
      </c>
      <c r="Q253" s="31">
        <v>40</v>
      </c>
      <c r="R253" s="2436">
        <f t="shared" si="213"/>
        <v>19.801980198019802</v>
      </c>
      <c r="S253" s="85">
        <v>5</v>
      </c>
      <c r="T253" s="2460">
        <f t="shared" si="214"/>
        <v>2.4752475247524752</v>
      </c>
      <c r="AC253" s="216">
        <f t="shared" si="215"/>
        <v>-40</v>
      </c>
      <c r="AD253" s="216"/>
    </row>
    <row r="254" spans="1:30" ht="13.5" customHeight="1">
      <c r="A254" s="51" t="s">
        <v>797</v>
      </c>
      <c r="B254" s="769">
        <v>144</v>
      </c>
      <c r="C254" s="375">
        <v>41</v>
      </c>
      <c r="D254" s="32">
        <f t="shared" si="206"/>
        <v>28.472222222222221</v>
      </c>
      <c r="E254" s="31">
        <v>5</v>
      </c>
      <c r="F254" s="2436">
        <f t="shared" si="207"/>
        <v>3.4722222222222223</v>
      </c>
      <c r="G254" s="31">
        <v>0</v>
      </c>
      <c r="H254" s="2436">
        <f t="shared" si="208"/>
        <v>0</v>
      </c>
      <c r="I254" s="31">
        <v>0</v>
      </c>
      <c r="J254" s="2436">
        <f t="shared" si="209"/>
        <v>0</v>
      </c>
      <c r="K254" s="31">
        <v>21</v>
      </c>
      <c r="L254" s="2436">
        <f t="shared" si="210"/>
        <v>14.583333333333334</v>
      </c>
      <c r="M254" s="31">
        <v>28</v>
      </c>
      <c r="N254" s="2436">
        <f t="shared" si="211"/>
        <v>19.444444444444446</v>
      </c>
      <c r="O254" s="31">
        <v>20</v>
      </c>
      <c r="P254" s="2436">
        <f t="shared" si="212"/>
        <v>13.888888888888889</v>
      </c>
      <c r="Q254" s="31">
        <v>27</v>
      </c>
      <c r="R254" s="2436">
        <f t="shared" si="213"/>
        <v>18.75</v>
      </c>
      <c r="S254" s="85">
        <v>2</v>
      </c>
      <c r="T254" s="2460">
        <f t="shared" si="214"/>
        <v>1.3888888888888888</v>
      </c>
      <c r="AC254" s="216">
        <f t="shared" si="215"/>
        <v>-27</v>
      </c>
      <c r="AD254" s="216"/>
    </row>
    <row r="255" spans="1:30" ht="13.5" customHeight="1">
      <c r="A255" s="52" t="s">
        <v>818</v>
      </c>
      <c r="B255" s="770">
        <v>237</v>
      </c>
      <c r="C255" s="2491">
        <v>12</v>
      </c>
      <c r="D255" s="42">
        <f t="shared" si="206"/>
        <v>5.0632911392405067</v>
      </c>
      <c r="E255" s="41">
        <v>21</v>
      </c>
      <c r="F255" s="2408">
        <f t="shared" si="207"/>
        <v>8.8607594936708853</v>
      </c>
      <c r="G255" s="41">
        <v>1</v>
      </c>
      <c r="H255" s="2408">
        <f t="shared" si="208"/>
        <v>4.2194092827004216E-3</v>
      </c>
      <c r="I255" s="41">
        <v>0</v>
      </c>
      <c r="J255" s="2408">
        <f t="shared" si="209"/>
        <v>0</v>
      </c>
      <c r="K255" s="41">
        <v>36</v>
      </c>
      <c r="L255" s="2408">
        <f t="shared" si="210"/>
        <v>15.18987341772152</v>
      </c>
      <c r="M255" s="41">
        <v>53</v>
      </c>
      <c r="N255" s="2408">
        <f t="shared" si="211"/>
        <v>22.362869198312236</v>
      </c>
      <c r="O255" s="41">
        <v>37</v>
      </c>
      <c r="P255" s="2408">
        <f t="shared" si="212"/>
        <v>15.611814345991561</v>
      </c>
      <c r="Q255" s="41">
        <v>63</v>
      </c>
      <c r="R255" s="2408">
        <f t="shared" si="213"/>
        <v>26.582278481012654</v>
      </c>
      <c r="S255" s="87">
        <v>14</v>
      </c>
      <c r="T255" s="2461">
        <f t="shared" si="214"/>
        <v>5.9071729957805905</v>
      </c>
      <c r="AC255" s="216">
        <f t="shared" si="215"/>
        <v>-63</v>
      </c>
      <c r="AD255" s="216"/>
    </row>
    <row r="256" spans="1:30" ht="13.5" customHeight="1">
      <c r="A256" s="51" t="s">
        <v>866</v>
      </c>
      <c r="B256" s="769">
        <v>391</v>
      </c>
      <c r="C256" s="375">
        <v>107</v>
      </c>
      <c r="D256" s="32">
        <f t="shared" si="206"/>
        <v>27.365728900255753</v>
      </c>
      <c r="E256" s="31">
        <v>24</v>
      </c>
      <c r="F256" s="2436">
        <f t="shared" si="207"/>
        <v>6.1381074168797953</v>
      </c>
      <c r="G256" s="31">
        <v>0</v>
      </c>
      <c r="H256" s="2436">
        <f t="shared" si="208"/>
        <v>0</v>
      </c>
      <c r="I256" s="31">
        <v>0</v>
      </c>
      <c r="J256" s="2436">
        <f t="shared" si="209"/>
        <v>0</v>
      </c>
      <c r="K256" s="31">
        <v>70</v>
      </c>
      <c r="L256" s="2436">
        <f t="shared" si="210"/>
        <v>17.902813299232736</v>
      </c>
      <c r="M256" s="31">
        <v>78</v>
      </c>
      <c r="N256" s="2436">
        <f t="shared" si="211"/>
        <v>19.948849104859335</v>
      </c>
      <c r="O256" s="31">
        <v>32</v>
      </c>
      <c r="P256" s="2436">
        <f t="shared" si="212"/>
        <v>8.1841432225063944</v>
      </c>
      <c r="Q256" s="31">
        <v>72</v>
      </c>
      <c r="R256" s="2436">
        <f t="shared" si="213"/>
        <v>18.414322250639387</v>
      </c>
      <c r="S256" s="85">
        <v>8</v>
      </c>
      <c r="T256" s="2460">
        <f t="shared" si="214"/>
        <v>2.0460358056265986</v>
      </c>
      <c r="AC256" s="216">
        <f t="shared" si="215"/>
        <v>-72</v>
      </c>
      <c r="AD256" s="216"/>
    </row>
    <row r="257" spans="1:30" ht="13.5" customHeight="1">
      <c r="A257" s="51" t="s">
        <v>873</v>
      </c>
      <c r="B257" s="769">
        <v>121</v>
      </c>
      <c r="C257" s="375">
        <v>10</v>
      </c>
      <c r="D257" s="32">
        <f t="shared" si="206"/>
        <v>8.2644628099173563</v>
      </c>
      <c r="E257" s="31">
        <v>8</v>
      </c>
      <c r="F257" s="2436">
        <f t="shared" si="207"/>
        <v>6.6115702479338845</v>
      </c>
      <c r="G257" s="31">
        <v>0</v>
      </c>
      <c r="H257" s="2436">
        <f t="shared" si="208"/>
        <v>0</v>
      </c>
      <c r="I257" s="31">
        <v>0</v>
      </c>
      <c r="J257" s="2436">
        <f t="shared" si="209"/>
        <v>0</v>
      </c>
      <c r="K257" s="31">
        <v>27</v>
      </c>
      <c r="L257" s="2436">
        <f t="shared" si="210"/>
        <v>22.314049586776861</v>
      </c>
      <c r="M257" s="31">
        <v>27</v>
      </c>
      <c r="N257" s="2436">
        <f t="shared" si="211"/>
        <v>22.314049586776861</v>
      </c>
      <c r="O257" s="31">
        <v>21</v>
      </c>
      <c r="P257" s="2436">
        <f t="shared" si="212"/>
        <v>17.355371900826448</v>
      </c>
      <c r="Q257" s="31">
        <v>22</v>
      </c>
      <c r="R257" s="2436">
        <f t="shared" si="213"/>
        <v>18.181818181818183</v>
      </c>
      <c r="S257" s="85">
        <v>6</v>
      </c>
      <c r="T257" s="2460">
        <f t="shared" si="214"/>
        <v>4.9586776859504136</v>
      </c>
      <c r="AC257" s="216">
        <f t="shared" si="215"/>
        <v>-22</v>
      </c>
      <c r="AD257" s="216"/>
    </row>
    <row r="258" spans="1:30" ht="13.5" customHeight="1">
      <c r="A258" s="51" t="s">
        <v>860</v>
      </c>
      <c r="B258" s="769">
        <v>144</v>
      </c>
      <c r="C258" s="375">
        <v>17</v>
      </c>
      <c r="D258" s="32">
        <f t="shared" si="206"/>
        <v>11.805555555555555</v>
      </c>
      <c r="E258" s="31">
        <v>14</v>
      </c>
      <c r="F258" s="2436">
        <f t="shared" si="207"/>
        <v>9.7222222222222232</v>
      </c>
      <c r="G258" s="31">
        <v>0</v>
      </c>
      <c r="H258" s="2436">
        <f t="shared" si="208"/>
        <v>0</v>
      </c>
      <c r="I258" s="31">
        <v>1</v>
      </c>
      <c r="J258" s="2436">
        <f t="shared" si="209"/>
        <v>6.9444444444444441E-3</v>
      </c>
      <c r="K258" s="31">
        <v>26</v>
      </c>
      <c r="L258" s="2436">
        <f t="shared" si="210"/>
        <v>18.055555555555554</v>
      </c>
      <c r="M258" s="31">
        <v>32</v>
      </c>
      <c r="N258" s="2436">
        <f t="shared" si="211"/>
        <v>22.222222222222221</v>
      </c>
      <c r="O258" s="31">
        <v>20</v>
      </c>
      <c r="P258" s="2436">
        <f t="shared" si="212"/>
        <v>13.888888888888889</v>
      </c>
      <c r="Q258" s="31">
        <v>30</v>
      </c>
      <c r="R258" s="2436">
        <f t="shared" si="213"/>
        <v>20.833333333333336</v>
      </c>
      <c r="S258" s="85">
        <v>4</v>
      </c>
      <c r="T258" s="2460">
        <f t="shared" si="214"/>
        <v>2.7777777777777777</v>
      </c>
      <c r="AC258" s="216">
        <f t="shared" si="215"/>
        <v>-30</v>
      </c>
      <c r="AD258" s="216"/>
    </row>
    <row r="259" spans="1:30" ht="13.5" customHeight="1">
      <c r="A259" s="52" t="s">
        <v>874</v>
      </c>
      <c r="B259" s="770">
        <v>316</v>
      </c>
      <c r="C259" s="2491">
        <v>29</v>
      </c>
      <c r="D259" s="42">
        <f t="shared" si="206"/>
        <v>9.1772151898734187</v>
      </c>
      <c r="E259" s="41">
        <v>19</v>
      </c>
      <c r="F259" s="2553">
        <f t="shared" si="207"/>
        <v>6.0126582278481013</v>
      </c>
      <c r="G259" s="41">
        <v>1</v>
      </c>
      <c r="H259" s="2553">
        <f t="shared" si="208"/>
        <v>3.1645569620253164E-3</v>
      </c>
      <c r="I259" s="41">
        <v>0</v>
      </c>
      <c r="J259" s="2553">
        <f t="shared" si="209"/>
        <v>0</v>
      </c>
      <c r="K259" s="41">
        <v>46</v>
      </c>
      <c r="L259" s="2553">
        <f t="shared" si="210"/>
        <v>14.556962025316455</v>
      </c>
      <c r="M259" s="41">
        <v>82</v>
      </c>
      <c r="N259" s="2553">
        <f t="shared" si="211"/>
        <v>25.949367088607595</v>
      </c>
      <c r="O259" s="41">
        <v>64</v>
      </c>
      <c r="P259" s="2553">
        <f t="shared" si="212"/>
        <v>20.253164556962027</v>
      </c>
      <c r="Q259" s="41">
        <v>64</v>
      </c>
      <c r="R259" s="2553">
        <f t="shared" si="213"/>
        <v>20.253164556962027</v>
      </c>
      <c r="S259" s="87">
        <v>11</v>
      </c>
      <c r="T259" s="2559">
        <f t="shared" si="214"/>
        <v>3.481012658227848</v>
      </c>
      <c r="AC259" s="216">
        <f t="shared" si="215"/>
        <v>-64</v>
      </c>
      <c r="AD259" s="216"/>
    </row>
    <row r="260" spans="1:30" ht="13.5" customHeight="1">
      <c r="A260" s="51" t="s">
        <v>912</v>
      </c>
      <c r="B260" s="769">
        <v>335</v>
      </c>
      <c r="C260" s="375">
        <v>94</v>
      </c>
      <c r="D260" s="32">
        <f t="shared" ref="D260" si="216">SUM(C260/B260)*100</f>
        <v>28.059701492537314</v>
      </c>
      <c r="E260" s="31">
        <v>24</v>
      </c>
      <c r="F260" s="2683">
        <f t="shared" ref="F260" si="217">SUM(E260/B260)*100</f>
        <v>7.1641791044776122</v>
      </c>
      <c r="G260" s="31">
        <v>0</v>
      </c>
      <c r="H260" s="2683">
        <f t="shared" ref="H260" si="218">G260/B260</f>
        <v>0</v>
      </c>
      <c r="I260" s="31">
        <v>1</v>
      </c>
      <c r="J260" s="2683">
        <f t="shared" ref="J260" si="219">I260/B260</f>
        <v>2.9850746268656717E-3</v>
      </c>
      <c r="K260" s="31">
        <v>53</v>
      </c>
      <c r="L260" s="2683">
        <f t="shared" ref="L260" si="220">SUM(K260/B260)*100</f>
        <v>15.82089552238806</v>
      </c>
      <c r="M260" s="31">
        <v>70</v>
      </c>
      <c r="N260" s="2683">
        <f t="shared" ref="N260" si="221">SUM(M260/B260)*100</f>
        <v>20.8955223880597</v>
      </c>
      <c r="O260" s="31">
        <v>33</v>
      </c>
      <c r="P260" s="2683">
        <f t="shared" ref="P260" si="222">SUM(O260/B260)*100</f>
        <v>9.8507462686567173</v>
      </c>
      <c r="Q260" s="31">
        <v>56</v>
      </c>
      <c r="R260" s="2683">
        <f t="shared" ref="R260" si="223">SUM(Q260/B260)*100</f>
        <v>16.716417910447763</v>
      </c>
      <c r="S260" s="85">
        <v>4</v>
      </c>
      <c r="T260" s="2690">
        <f t="shared" ref="T260" si="224">SUM(S260/B260)*100</f>
        <v>1.1940298507462688</v>
      </c>
      <c r="V260" s="216"/>
      <c r="AC260" s="216">
        <f t="shared" ref="AC260" si="225">SUM(I260,G260,S260,O260,M260,K260,E260,C260)-B260</f>
        <v>-56</v>
      </c>
      <c r="AD260" s="216"/>
    </row>
    <row r="261" spans="1:30" ht="13.5" customHeight="1">
      <c r="A261" s="51" t="s">
        <v>916</v>
      </c>
      <c r="B261" s="769">
        <v>122</v>
      </c>
      <c r="C261" s="375">
        <v>13</v>
      </c>
      <c r="D261" s="2931">
        <f t="shared" ref="D261:D264" si="226">SUM(C261/B261)*100</f>
        <v>10.655737704918032</v>
      </c>
      <c r="E261" s="31">
        <v>15</v>
      </c>
      <c r="F261" s="2917">
        <f t="shared" ref="F261:F267" si="227">SUM(E261/B261)*100</f>
        <v>12.295081967213115</v>
      </c>
      <c r="G261" s="31">
        <v>0</v>
      </c>
      <c r="H261" s="2917">
        <f t="shared" ref="H261:H266" si="228">G261/B261</f>
        <v>0</v>
      </c>
      <c r="I261" s="31">
        <v>0</v>
      </c>
      <c r="J261" s="2917">
        <f t="shared" ref="J261:J266" si="229">I261/B261</f>
        <v>0</v>
      </c>
      <c r="K261" s="31">
        <v>19</v>
      </c>
      <c r="L261" s="2917">
        <f t="shared" ref="L261:L267" si="230">SUM(K261/B261)*100</f>
        <v>15.573770491803279</v>
      </c>
      <c r="M261" s="31">
        <v>22</v>
      </c>
      <c r="N261" s="2917">
        <f t="shared" ref="N261:N267" si="231">SUM(M261/B261)*100</f>
        <v>18.032786885245901</v>
      </c>
      <c r="O261" s="31">
        <v>24</v>
      </c>
      <c r="P261" s="2917">
        <f t="shared" ref="P261:P267" si="232">SUM(O261/B261)*100</f>
        <v>19.672131147540984</v>
      </c>
      <c r="Q261" s="31">
        <v>26</v>
      </c>
      <c r="R261" s="2917">
        <f t="shared" ref="R261:R267" si="233">SUM(Q261/B261)*100</f>
        <v>21.311475409836063</v>
      </c>
      <c r="S261" s="85">
        <v>3</v>
      </c>
      <c r="T261" s="2930">
        <f t="shared" ref="T261:T267" si="234">SUM(S261/B261)*100</f>
        <v>2.459016393442623</v>
      </c>
      <c r="V261" s="216"/>
      <c r="AC261" s="216">
        <f t="shared" ref="AC261:AC267" si="235">SUM(I261,G261,S261,O261,M261,K261,E261,C261)-B261</f>
        <v>-26</v>
      </c>
      <c r="AD261" s="216"/>
    </row>
    <row r="262" spans="1:30" ht="13.5" customHeight="1">
      <c r="A262" s="51" t="s">
        <v>934</v>
      </c>
      <c r="B262" s="769">
        <v>102</v>
      </c>
      <c r="C262" s="375">
        <v>9</v>
      </c>
      <c r="D262" s="2931">
        <f t="shared" si="226"/>
        <v>8.8235294117647065</v>
      </c>
      <c r="E262" s="31">
        <v>7</v>
      </c>
      <c r="F262" s="2917">
        <f t="shared" si="227"/>
        <v>6.8627450980392162</v>
      </c>
      <c r="G262" s="31">
        <v>0</v>
      </c>
      <c r="H262" s="2917">
        <f t="shared" si="228"/>
        <v>0</v>
      </c>
      <c r="I262" s="31">
        <v>0</v>
      </c>
      <c r="J262" s="2917">
        <f t="shared" si="229"/>
        <v>0</v>
      </c>
      <c r="K262" s="31">
        <v>14</v>
      </c>
      <c r="L262" s="2917">
        <f t="shared" si="230"/>
        <v>13.725490196078432</v>
      </c>
      <c r="M262" s="31">
        <v>27</v>
      </c>
      <c r="N262" s="2917">
        <f t="shared" si="231"/>
        <v>26.47058823529412</v>
      </c>
      <c r="O262" s="31">
        <v>15</v>
      </c>
      <c r="P262" s="2917">
        <f t="shared" si="232"/>
        <v>14.705882352941178</v>
      </c>
      <c r="Q262" s="31">
        <v>28</v>
      </c>
      <c r="R262" s="2917">
        <f t="shared" si="233"/>
        <v>27.450980392156865</v>
      </c>
      <c r="S262" s="85">
        <v>2</v>
      </c>
      <c r="T262" s="2930">
        <f t="shared" si="234"/>
        <v>1.9607843137254901</v>
      </c>
      <c r="V262" s="216"/>
      <c r="AC262" s="216">
        <f t="shared" si="235"/>
        <v>-28</v>
      </c>
      <c r="AD262" s="216"/>
    </row>
    <row r="263" spans="1:30" ht="13.5" customHeight="1">
      <c r="A263" s="52" t="s">
        <v>935</v>
      </c>
      <c r="B263" s="2956">
        <v>188</v>
      </c>
      <c r="C263" s="2491">
        <v>11</v>
      </c>
      <c r="D263" s="2546">
        <f t="shared" si="226"/>
        <v>5.8510638297872344</v>
      </c>
      <c r="E263" s="2951">
        <v>15</v>
      </c>
      <c r="F263" s="2921">
        <f t="shared" si="227"/>
        <v>7.9787234042553195</v>
      </c>
      <c r="G263" s="2951">
        <v>0</v>
      </c>
      <c r="H263" s="2921">
        <f t="shared" si="228"/>
        <v>0</v>
      </c>
      <c r="I263" s="2951">
        <v>2</v>
      </c>
      <c r="J263" s="2921">
        <f t="shared" si="229"/>
        <v>1.0638297872340425E-2</v>
      </c>
      <c r="K263" s="2951">
        <v>37</v>
      </c>
      <c r="L263" s="2921">
        <f t="shared" si="230"/>
        <v>19.680851063829788</v>
      </c>
      <c r="M263" s="2951">
        <v>39</v>
      </c>
      <c r="N263" s="2921">
        <f t="shared" si="231"/>
        <v>20.74468085106383</v>
      </c>
      <c r="O263" s="2951">
        <v>38</v>
      </c>
      <c r="P263" s="2921">
        <f t="shared" si="232"/>
        <v>20.212765957446805</v>
      </c>
      <c r="Q263" s="2951">
        <v>39</v>
      </c>
      <c r="R263" s="2921">
        <f t="shared" si="233"/>
        <v>20.74468085106383</v>
      </c>
      <c r="S263" s="2954">
        <v>7</v>
      </c>
      <c r="T263" s="2958">
        <f t="shared" si="234"/>
        <v>3.7234042553191489</v>
      </c>
      <c r="V263" s="216"/>
      <c r="AC263" s="216">
        <f t="shared" si="235"/>
        <v>-39</v>
      </c>
      <c r="AD263" s="216"/>
    </row>
    <row r="264" spans="1:30" ht="13.5" customHeight="1">
      <c r="A264" s="3343" t="s">
        <v>936</v>
      </c>
      <c r="B264" s="3344">
        <v>339</v>
      </c>
      <c r="C264" s="3336">
        <v>100</v>
      </c>
      <c r="D264" s="3337">
        <f t="shared" si="226"/>
        <v>29.498525073746311</v>
      </c>
      <c r="E264" s="3334">
        <v>24</v>
      </c>
      <c r="F264" s="3337">
        <f t="shared" si="227"/>
        <v>7.0796460176991154</v>
      </c>
      <c r="G264" s="3334">
        <v>0</v>
      </c>
      <c r="H264" s="3337">
        <f t="shared" si="228"/>
        <v>0</v>
      </c>
      <c r="I264" s="3334">
        <v>0</v>
      </c>
      <c r="J264" s="3337">
        <f t="shared" si="229"/>
        <v>0</v>
      </c>
      <c r="K264" s="3334">
        <v>64</v>
      </c>
      <c r="L264" s="3337">
        <f t="shared" si="230"/>
        <v>18.87905604719764</v>
      </c>
      <c r="M264" s="3334">
        <v>62</v>
      </c>
      <c r="N264" s="3337">
        <f t="shared" si="231"/>
        <v>18.289085545722713</v>
      </c>
      <c r="O264" s="3334">
        <v>23</v>
      </c>
      <c r="P264" s="3337">
        <f t="shared" si="232"/>
        <v>6.7846607669616521</v>
      </c>
      <c r="Q264" s="3334">
        <v>61</v>
      </c>
      <c r="R264" s="3337">
        <f t="shared" si="233"/>
        <v>17.994100294985252</v>
      </c>
      <c r="S264" s="3339">
        <v>5</v>
      </c>
      <c r="T264" s="3340">
        <f t="shared" si="234"/>
        <v>1.4749262536873156</v>
      </c>
      <c r="U264" s="2497"/>
      <c r="V264" s="217"/>
      <c r="AC264" s="216">
        <f t="shared" si="235"/>
        <v>-61</v>
      </c>
      <c r="AD264" s="216"/>
    </row>
    <row r="265" spans="1:30" ht="13.5" customHeight="1">
      <c r="A265" s="2882" t="s">
        <v>962</v>
      </c>
      <c r="B265" s="769">
        <v>140</v>
      </c>
      <c r="C265" s="124">
        <v>16</v>
      </c>
      <c r="D265" s="3308">
        <f t="shared" ref="D265" si="236">SUM(C265/B265)*100</f>
        <v>11.428571428571429</v>
      </c>
      <c r="E265" s="31">
        <v>7</v>
      </c>
      <c r="F265" s="3308">
        <f t="shared" ref="F265" si="237">SUM(E265/B265)*100</f>
        <v>5</v>
      </c>
      <c r="G265" s="31">
        <v>0</v>
      </c>
      <c r="H265" s="3308">
        <f t="shared" ref="H265" si="238">G265/B265</f>
        <v>0</v>
      </c>
      <c r="I265" s="31">
        <v>0</v>
      </c>
      <c r="J265" s="3308">
        <f t="shared" ref="J265" si="239">I265/B265</f>
        <v>0</v>
      </c>
      <c r="K265" s="31">
        <v>32</v>
      </c>
      <c r="L265" s="3308">
        <f t="shared" ref="L265" si="240">SUM(K265/B265)*100</f>
        <v>22.857142857142858</v>
      </c>
      <c r="M265" s="31">
        <v>33</v>
      </c>
      <c r="N265" s="3308">
        <f t="shared" ref="N265" si="241">SUM(M265/B265)*100</f>
        <v>23.571428571428569</v>
      </c>
      <c r="O265" s="31">
        <v>19</v>
      </c>
      <c r="P265" s="3308">
        <f t="shared" ref="P265" si="242">SUM(O265/B265)*100</f>
        <v>13.571428571428571</v>
      </c>
      <c r="Q265" s="31">
        <v>32</v>
      </c>
      <c r="R265" s="3308">
        <f t="shared" ref="R265" si="243">SUM(Q265/B265)*100</f>
        <v>22.857142857142858</v>
      </c>
      <c r="S265" s="85">
        <v>1</v>
      </c>
      <c r="T265" s="3305">
        <f t="shared" ref="T265" si="244">SUM(S265/B265)*100</f>
        <v>0.7142857142857143</v>
      </c>
      <c r="U265" s="2497"/>
      <c r="V265" s="216"/>
      <c r="AC265" s="216">
        <f t="shared" ref="AC265" si="245">SUM(I265,G265,S265,O265,M265,K265,E265,C265)-B265</f>
        <v>-32</v>
      </c>
      <c r="AD265" s="216"/>
    </row>
    <row r="266" spans="1:30" ht="13.5" customHeight="1">
      <c r="A266" s="2882" t="s">
        <v>981</v>
      </c>
      <c r="B266" s="769">
        <v>118</v>
      </c>
      <c r="C266" s="124">
        <v>11</v>
      </c>
      <c r="D266" s="3308">
        <f>SUM(C266/B266)*100</f>
        <v>9.3220338983050848</v>
      </c>
      <c r="E266" s="31">
        <v>6</v>
      </c>
      <c r="F266" s="3308">
        <f t="shared" si="227"/>
        <v>5.0847457627118651</v>
      </c>
      <c r="G266" s="31">
        <v>0</v>
      </c>
      <c r="H266" s="3308">
        <f t="shared" si="228"/>
        <v>0</v>
      </c>
      <c r="I266" s="31">
        <v>0</v>
      </c>
      <c r="J266" s="3308">
        <f t="shared" si="229"/>
        <v>0</v>
      </c>
      <c r="K266" s="31">
        <v>15</v>
      </c>
      <c r="L266" s="3308">
        <f t="shared" si="230"/>
        <v>12.711864406779661</v>
      </c>
      <c r="M266" s="31">
        <v>31</v>
      </c>
      <c r="N266" s="3308">
        <f t="shared" si="231"/>
        <v>26.271186440677969</v>
      </c>
      <c r="O266" s="31">
        <v>17</v>
      </c>
      <c r="P266" s="3308">
        <f t="shared" si="232"/>
        <v>14.40677966101695</v>
      </c>
      <c r="Q266" s="31">
        <v>35</v>
      </c>
      <c r="R266" s="3308">
        <f t="shared" si="233"/>
        <v>29.66101694915254</v>
      </c>
      <c r="S266" s="85">
        <v>3</v>
      </c>
      <c r="T266" s="3305">
        <f t="shared" si="234"/>
        <v>2.5423728813559325</v>
      </c>
      <c r="U266" s="3341"/>
      <c r="V266" s="217"/>
      <c r="AC266" s="216">
        <f t="shared" si="235"/>
        <v>-35</v>
      </c>
      <c r="AD266" s="216"/>
    </row>
    <row r="267" spans="1:30" ht="13.5" customHeight="1">
      <c r="A267" s="3034" t="s">
        <v>1000</v>
      </c>
      <c r="B267" s="770">
        <v>205</v>
      </c>
      <c r="C267" s="130">
        <v>21</v>
      </c>
      <c r="D267" s="3307">
        <f>SUM(C267/B267)*100</f>
        <v>10.24390243902439</v>
      </c>
      <c r="E267" s="41">
        <v>11</v>
      </c>
      <c r="F267" s="3307">
        <f t="shared" si="227"/>
        <v>5.3658536585365857</v>
      </c>
      <c r="G267" s="2951">
        <v>1</v>
      </c>
      <c r="H267" s="3896">
        <f>SUM(G267/B267)*100</f>
        <v>0.48780487804878048</v>
      </c>
      <c r="I267" s="2951">
        <v>1</v>
      </c>
      <c r="J267" s="3896">
        <f>SUM(I267/B267)*100</f>
        <v>0.48780487804878048</v>
      </c>
      <c r="K267" s="41">
        <v>32</v>
      </c>
      <c r="L267" s="3307">
        <f t="shared" si="230"/>
        <v>15.609756097560975</v>
      </c>
      <c r="M267" s="41">
        <v>57</v>
      </c>
      <c r="N267" s="3307">
        <f t="shared" si="231"/>
        <v>27.804878048780491</v>
      </c>
      <c r="O267" s="41">
        <v>33</v>
      </c>
      <c r="P267" s="3307">
        <f t="shared" si="232"/>
        <v>16.097560975609756</v>
      </c>
      <c r="Q267" s="41">
        <v>44</v>
      </c>
      <c r="R267" s="3307">
        <f t="shared" si="233"/>
        <v>21.463414634146343</v>
      </c>
      <c r="S267" s="87">
        <v>5</v>
      </c>
      <c r="T267" s="3306">
        <f t="shared" si="234"/>
        <v>2.4390243902439024</v>
      </c>
      <c r="U267" s="3341"/>
      <c r="V267" s="3096"/>
      <c r="W267" s="3933"/>
      <c r="AC267" s="216">
        <f t="shared" si="235"/>
        <v>-44</v>
      </c>
      <c r="AD267" s="216"/>
    </row>
    <row r="268" spans="1:30" ht="13.5" customHeight="1">
      <c r="A268" s="3343" t="s">
        <v>1009</v>
      </c>
      <c r="B268" s="3344">
        <v>355</v>
      </c>
      <c r="C268" s="3336">
        <v>105</v>
      </c>
      <c r="D268" s="4016">
        <f>SUM(C268/B268)*100</f>
        <v>29.577464788732392</v>
      </c>
      <c r="E268" s="3334">
        <v>24</v>
      </c>
      <c r="F268" s="4016">
        <f>SUM(E268/B268)*100</f>
        <v>6.7605633802816891</v>
      </c>
      <c r="G268" s="3334">
        <v>0</v>
      </c>
      <c r="H268" s="4016">
        <f t="shared" ref="H268" si="246">G268/B268</f>
        <v>0</v>
      </c>
      <c r="I268" s="3334">
        <v>1</v>
      </c>
      <c r="J268" s="4016">
        <f>SUM(I268/B268)*100</f>
        <v>0.28169014084507044</v>
      </c>
      <c r="K268" s="3334">
        <v>50</v>
      </c>
      <c r="L268" s="4016">
        <f t="shared" ref="L268" si="247">SUM(K268/B268)*100</f>
        <v>14.084507042253522</v>
      </c>
      <c r="M268" s="3334">
        <v>54</v>
      </c>
      <c r="N268" s="4016">
        <f t="shared" ref="N268" si="248">SUM(M268/B268)*100</f>
        <v>15.211267605633802</v>
      </c>
      <c r="O268" s="3334">
        <v>45</v>
      </c>
      <c r="P268" s="4016">
        <f t="shared" ref="P268" si="249">SUM(O268/B268)*100</f>
        <v>12.676056338028168</v>
      </c>
      <c r="Q268" s="3334">
        <v>72</v>
      </c>
      <c r="R268" s="4016">
        <f t="shared" ref="R268" si="250">SUM(Q268/B268)*100</f>
        <v>20.281690140845072</v>
      </c>
      <c r="S268" s="3339">
        <v>4</v>
      </c>
      <c r="T268" s="3340">
        <f t="shared" ref="T268" si="251">SUM(S268/B268)*100</f>
        <v>1.1267605633802817</v>
      </c>
      <c r="U268" s="2497"/>
      <c r="V268" s="3934">
        <f>B268-C268-E268-G268-I268-K268-M268-O268-S268</f>
        <v>72</v>
      </c>
      <c r="W268" s="4028">
        <f>T268+R268+P268+N268+L268+J268+H268+F268+D268</f>
        <v>100</v>
      </c>
      <c r="AC268" s="216">
        <f t="shared" ref="AC268" si="252">SUM(I268,G268,S268,O268,M268,K268,E268,C268)-B268</f>
        <v>-72</v>
      </c>
      <c r="AD268" s="216"/>
    </row>
    <row r="269" spans="1:30" s="3296" customFormat="1" ht="13.5" customHeight="1">
      <c r="A269" s="3034" t="s">
        <v>1026</v>
      </c>
      <c r="B269" s="770">
        <v>133</v>
      </c>
      <c r="C269" s="130">
        <v>22</v>
      </c>
      <c r="D269" s="4015">
        <f>SUM(C269/B269)*100</f>
        <v>16.541353383458645</v>
      </c>
      <c r="E269" s="41">
        <v>8</v>
      </c>
      <c r="F269" s="2546">
        <f>SUM(E269/B269)*100</f>
        <v>6.0150375939849621</v>
      </c>
      <c r="G269" s="2951">
        <v>0</v>
      </c>
      <c r="H269" s="2546">
        <f t="shared" ref="H269" si="253">G269/B269</f>
        <v>0</v>
      </c>
      <c r="I269" s="2951">
        <v>0</v>
      </c>
      <c r="J269" s="2546">
        <f>SUM(I269/B269)*100</f>
        <v>0</v>
      </c>
      <c r="K269" s="41">
        <v>31</v>
      </c>
      <c r="L269" s="4015">
        <f t="shared" ref="L269" si="254">SUM(K269/B269)*100</f>
        <v>23.308270676691727</v>
      </c>
      <c r="M269" s="41">
        <v>23</v>
      </c>
      <c r="N269" s="4015">
        <f t="shared" ref="N269" si="255">SUM(M269/B269)*100</f>
        <v>17.293233082706767</v>
      </c>
      <c r="O269" s="41">
        <v>23</v>
      </c>
      <c r="P269" s="4015">
        <f t="shared" ref="P269" si="256">SUM(O269/B269)*100</f>
        <v>17.293233082706767</v>
      </c>
      <c r="Q269" s="41">
        <v>23</v>
      </c>
      <c r="R269" s="4015">
        <f t="shared" ref="R269" si="257">SUM(Q269/B269)*100</f>
        <v>17.293233082706767</v>
      </c>
      <c r="S269" s="87">
        <v>3</v>
      </c>
      <c r="T269" s="4011">
        <f t="shared" ref="T269" si="258">SUM(S269/B269)*100</f>
        <v>2.2556390977443606</v>
      </c>
      <c r="U269" s="3488"/>
      <c r="V269" s="3934">
        <f>B269-C269-E269-G269-I269-K269-M269-O269-S269</f>
        <v>23</v>
      </c>
      <c r="W269" s="4028">
        <f>T269+R269+P269+N269+L269+J269+H269+F269+D269</f>
        <v>99.999999999999986</v>
      </c>
      <c r="AC269" s="3484">
        <f t="shared" ref="AC269" si="259">SUM(I269,G269,S269,O269,M269,K269,E269,C269)-B269</f>
        <v>-23</v>
      </c>
      <c r="AD269" s="3484"/>
    </row>
    <row r="270" spans="1:30" ht="13.7" customHeight="1">
      <c r="A270" s="3" t="s">
        <v>531</v>
      </c>
      <c r="N270" s="216"/>
      <c r="S270" s="20"/>
      <c r="T270" s="20"/>
    </row>
    <row r="271" spans="1:30" ht="2.25" hidden="1" customHeight="1"/>
    <row r="272" spans="1:30" ht="10.5" customHeight="1">
      <c r="L272"/>
      <c r="R272" s="3"/>
      <c r="S272" s="3"/>
    </row>
    <row r="273" spans="1:28" ht="18.75" customHeight="1">
      <c r="A273" s="146" t="s">
        <v>17</v>
      </c>
      <c r="C273" s="4397" t="s">
        <v>151</v>
      </c>
      <c r="D273" s="4398"/>
      <c r="E273" s="4398"/>
      <c r="F273" s="4398"/>
      <c r="G273" s="4398"/>
      <c r="H273" s="4398"/>
      <c r="I273" s="4398"/>
      <c r="J273" s="4398"/>
      <c r="K273" s="4398"/>
      <c r="L273" s="4398"/>
      <c r="M273" s="4398"/>
      <c r="N273" s="4398"/>
      <c r="O273" s="4398"/>
      <c r="P273" s="4398"/>
      <c r="Q273" s="4398"/>
      <c r="R273" s="4398"/>
      <c r="S273" s="4398"/>
      <c r="T273" s="4399"/>
    </row>
    <row r="274" spans="1:28" ht="17.45" customHeight="1" thickBot="1">
      <c r="C274" s="4406" t="s">
        <v>147</v>
      </c>
      <c r="D274" s="4358"/>
      <c r="E274" s="4358"/>
      <c r="F274" s="4358"/>
      <c r="G274" s="4358"/>
      <c r="H274" s="4358"/>
      <c r="I274" s="4358"/>
      <c r="J274" s="4358"/>
      <c r="K274" s="4358"/>
      <c r="L274" s="4358"/>
      <c r="M274" s="4358"/>
      <c r="N274" s="4358"/>
      <c r="O274" s="4358"/>
      <c r="P274" s="4358"/>
      <c r="Q274" s="4358"/>
      <c r="R274" s="4358"/>
      <c r="S274" s="4358"/>
      <c r="T274" s="4359"/>
    </row>
    <row r="275" spans="1:28">
      <c r="A275" s="66" t="s">
        <v>99</v>
      </c>
      <c r="B275" s="67"/>
      <c r="C275" s="68"/>
      <c r="D275" s="68"/>
      <c r="E275" s="69" t="s">
        <v>139</v>
      </c>
      <c r="F275" s="70"/>
      <c r="G275" s="70"/>
      <c r="H275" s="70"/>
      <c r="I275" s="70"/>
      <c r="J275" s="70"/>
      <c r="K275" s="71"/>
      <c r="L275" s="71"/>
      <c r="M275" s="72"/>
      <c r="N275" s="72"/>
      <c r="O275" s="72"/>
      <c r="P275" s="72"/>
      <c r="Q275" s="73"/>
      <c r="R275" s="73"/>
      <c r="S275" s="74"/>
      <c r="T275" s="75"/>
    </row>
    <row r="276" spans="1:28" ht="30.2" customHeight="1">
      <c r="A276" s="76" t="s">
        <v>104</v>
      </c>
      <c r="B276" s="26" t="s">
        <v>105</v>
      </c>
      <c r="C276" s="4404" t="s">
        <v>140</v>
      </c>
      <c r="D276" s="4405"/>
      <c r="E276" s="4377" t="s">
        <v>141</v>
      </c>
      <c r="F276" s="4400"/>
      <c r="G276" s="4377" t="s">
        <v>604</v>
      </c>
      <c r="H276" s="4400"/>
      <c r="I276" s="4377" t="s">
        <v>605</v>
      </c>
      <c r="J276" s="4400"/>
      <c r="K276" s="4377" t="s">
        <v>142</v>
      </c>
      <c r="L276" s="4400"/>
      <c r="M276" s="4377" t="s">
        <v>143</v>
      </c>
      <c r="N276" s="4400"/>
      <c r="O276" s="4377" t="s">
        <v>59</v>
      </c>
      <c r="P276" s="4400"/>
      <c r="Q276" s="4377" t="s">
        <v>144</v>
      </c>
      <c r="R276" s="4400"/>
      <c r="S276" s="4377" t="s">
        <v>145</v>
      </c>
      <c r="T276" s="4378"/>
    </row>
    <row r="277" spans="1:28" ht="12.2" customHeight="1">
      <c r="A277" s="51" t="s">
        <v>128</v>
      </c>
      <c r="B277" s="95">
        <v>-10.472279260780297</v>
      </c>
      <c r="C277" s="4351">
        <v>-8.3333333333333428</v>
      </c>
      <c r="D277" s="4385"/>
      <c r="E277" s="4351">
        <v>-2.2222222222222285</v>
      </c>
      <c r="F277" s="4385"/>
      <c r="G277" s="4351" t="s">
        <v>601</v>
      </c>
      <c r="H277" s="4349"/>
      <c r="I277" s="4349"/>
      <c r="J277" s="4385"/>
      <c r="K277" s="4351">
        <v>-24.390243902439025</v>
      </c>
      <c r="L277" s="4385"/>
      <c r="M277" s="4351">
        <v>-11.650485436893206</v>
      </c>
      <c r="N277" s="4385"/>
      <c r="O277" s="4351">
        <v>21.739130434782624</v>
      </c>
      <c r="P277" s="4385"/>
      <c r="Q277" s="4351">
        <v>-10.843373493975903</v>
      </c>
      <c r="R277" s="4385"/>
      <c r="S277" s="4351">
        <v>-15.789473684210535</v>
      </c>
      <c r="T277" s="4390"/>
    </row>
    <row r="278" spans="1:28" ht="12.2" customHeight="1">
      <c r="A278" s="51" t="s">
        <v>152</v>
      </c>
      <c r="B278" s="93">
        <v>-11.764705882352942</v>
      </c>
      <c r="C278" s="4327">
        <v>-30.769230769230774</v>
      </c>
      <c r="D278" s="4376"/>
      <c r="E278" s="4327">
        <v>-46.153846153846153</v>
      </c>
      <c r="F278" s="4376"/>
      <c r="G278" s="4327">
        <v>-100</v>
      </c>
      <c r="H278" s="4325"/>
      <c r="I278" s="4325"/>
      <c r="J278" s="4376"/>
      <c r="K278" s="4327">
        <v>10.000000000000014</v>
      </c>
      <c r="L278" s="4376"/>
      <c r="M278" s="4327">
        <v>-2.5</v>
      </c>
      <c r="N278" s="4376"/>
      <c r="O278" s="4327">
        <v>-5.8823529411764781</v>
      </c>
      <c r="P278" s="4376"/>
      <c r="Q278" s="4327">
        <v>-22.58064516129032</v>
      </c>
      <c r="R278" s="4376"/>
      <c r="S278" s="4327">
        <v>80</v>
      </c>
      <c r="T278" s="4383"/>
    </row>
    <row r="279" spans="1:28" ht="12.2" customHeight="1">
      <c r="A279" s="51" t="s">
        <v>130</v>
      </c>
      <c r="B279" s="93">
        <v>12.58278145695364</v>
      </c>
      <c r="C279" s="4327">
        <v>2.7027027027026946</v>
      </c>
      <c r="D279" s="4376"/>
      <c r="E279" s="4327">
        <v>77.777777777777771</v>
      </c>
      <c r="F279" s="4376"/>
      <c r="G279" s="4327" t="s">
        <v>601</v>
      </c>
      <c r="H279" s="4325"/>
      <c r="I279" s="4325"/>
      <c r="J279" s="4376"/>
      <c r="K279" s="4327">
        <v>21.05263157894737</v>
      </c>
      <c r="L279" s="4376"/>
      <c r="M279" s="4327">
        <v>-21.739130434782609</v>
      </c>
      <c r="N279" s="4376"/>
      <c r="O279" s="4327">
        <v>-37.5</v>
      </c>
      <c r="P279" s="4376"/>
      <c r="Q279" s="4327">
        <v>110</v>
      </c>
      <c r="R279" s="4376"/>
      <c r="S279" s="4327">
        <v>25</v>
      </c>
      <c r="T279" s="4383"/>
    </row>
    <row r="280" spans="1:28" ht="12.2" customHeight="1">
      <c r="A280" s="52" t="s">
        <v>405</v>
      </c>
      <c r="B280" s="94">
        <v>0.97560975609755474</v>
      </c>
      <c r="C280" s="4338">
        <v>-16.666666666666657</v>
      </c>
      <c r="D280" s="4382"/>
      <c r="E280" s="4338">
        <v>-19.047619047619051</v>
      </c>
      <c r="F280" s="4382"/>
      <c r="G280" s="4338" t="s">
        <v>601</v>
      </c>
      <c r="H280" s="4386"/>
      <c r="I280" s="4386"/>
      <c r="J280" s="4382"/>
      <c r="K280" s="4338">
        <v>-12.903225806451616</v>
      </c>
      <c r="L280" s="4382"/>
      <c r="M280" s="4338">
        <v>12.7659574468085</v>
      </c>
      <c r="N280" s="4382"/>
      <c r="O280" s="4338">
        <v>53.333333333333343</v>
      </c>
      <c r="P280" s="4382"/>
      <c r="Q280" s="4338">
        <v>14.285714285714278</v>
      </c>
      <c r="R280" s="4382"/>
      <c r="S280" s="4338">
        <v>-30.769230769230774</v>
      </c>
      <c r="T280" s="4379"/>
    </row>
    <row r="281" spans="1:28" ht="12.2" customHeight="1">
      <c r="A281" s="51" t="s">
        <v>425</v>
      </c>
      <c r="B281" s="93">
        <v>4.5871559633027488</v>
      </c>
      <c r="C281" s="4351">
        <v>-10.743801652892557</v>
      </c>
      <c r="D281" s="4385"/>
      <c r="E281" s="4351">
        <v>-13.63636363636364</v>
      </c>
      <c r="F281" s="4385"/>
      <c r="G281" s="4351" t="s">
        <v>601</v>
      </c>
      <c r="H281" s="4349"/>
      <c r="I281" s="4349"/>
      <c r="J281" s="4385"/>
      <c r="K281" s="4351">
        <v>25.806451612903231</v>
      </c>
      <c r="L281" s="4385"/>
      <c r="M281" s="4351">
        <v>3.2967032967033134</v>
      </c>
      <c r="N281" s="4385"/>
      <c r="O281" s="4351">
        <v>21.428571428571416</v>
      </c>
      <c r="P281" s="4385"/>
      <c r="Q281" s="4351">
        <v>14.86486486486487</v>
      </c>
      <c r="R281" s="4385"/>
      <c r="S281" s="4351">
        <v>18.75</v>
      </c>
      <c r="T281" s="4390"/>
    </row>
    <row r="282" spans="1:28" ht="12.2" customHeight="1">
      <c r="A282" s="51" t="s">
        <v>575</v>
      </c>
      <c r="B282" s="93">
        <v>48.888888888888886</v>
      </c>
      <c r="C282" s="4327">
        <v>111.11111111111111</v>
      </c>
      <c r="D282" s="4376"/>
      <c r="E282" s="4327">
        <v>14.285714285714278</v>
      </c>
      <c r="F282" s="4376"/>
      <c r="G282" s="4327" t="s">
        <v>601</v>
      </c>
      <c r="H282" s="4325"/>
      <c r="I282" s="4325"/>
      <c r="J282" s="4376"/>
      <c r="K282" s="4327">
        <v>45.454545454545467</v>
      </c>
      <c r="L282" s="4376"/>
      <c r="M282" s="4327">
        <v>43.589743589743591</v>
      </c>
      <c r="N282" s="4376"/>
      <c r="O282" s="4327">
        <v>25</v>
      </c>
      <c r="P282" s="4376"/>
      <c r="Q282" s="4327">
        <v>54.166666666666686</v>
      </c>
      <c r="R282" s="4376"/>
      <c r="S282" s="4327">
        <v>0</v>
      </c>
      <c r="T282" s="4383"/>
    </row>
    <row r="283" spans="1:28" ht="12.2" customHeight="1">
      <c r="A283" s="92" t="s">
        <v>426</v>
      </c>
      <c r="B283" s="93">
        <v>1.1764705882352899</v>
      </c>
      <c r="C283" s="4327">
        <v>-36.842105263157897</v>
      </c>
      <c r="D283" s="4376"/>
      <c r="E283" s="4327">
        <v>18.75</v>
      </c>
      <c r="F283" s="4376"/>
      <c r="G283" s="4327" t="s">
        <v>601</v>
      </c>
      <c r="H283" s="4325"/>
      <c r="I283" s="4325"/>
      <c r="J283" s="4376"/>
      <c r="K283" s="4327">
        <v>78.260869565217376</v>
      </c>
      <c r="L283" s="4376"/>
      <c r="M283" s="4327">
        <v>-25</v>
      </c>
      <c r="N283" s="4376"/>
      <c r="O283" s="4327">
        <v>10.000000000000014</v>
      </c>
      <c r="P283" s="4376"/>
      <c r="Q283" s="4327">
        <v>-14.285714285714292</v>
      </c>
      <c r="R283" s="4376"/>
      <c r="S283" s="4327">
        <v>180</v>
      </c>
      <c r="T283" s="4383"/>
    </row>
    <row r="284" spans="1:28" ht="12.2" customHeight="1">
      <c r="A284" s="52" t="s">
        <v>520</v>
      </c>
      <c r="B284" s="94">
        <v>17.391304347826093</v>
      </c>
      <c r="C284" s="4338">
        <v>63.333333333333343</v>
      </c>
      <c r="D284" s="4382"/>
      <c r="E284" s="4338">
        <v>-11.764705882352942</v>
      </c>
      <c r="F284" s="4382"/>
      <c r="G284" s="4338" t="s">
        <v>601</v>
      </c>
      <c r="H284" s="4386"/>
      <c r="I284" s="4386"/>
      <c r="J284" s="4382"/>
      <c r="K284" s="4338">
        <v>22.222222222222229</v>
      </c>
      <c r="L284" s="4382"/>
      <c r="M284" s="4338">
        <v>15.094339622641513</v>
      </c>
      <c r="N284" s="4382"/>
      <c r="O284" s="4338">
        <v>8.6956521739130324</v>
      </c>
      <c r="P284" s="4382"/>
      <c r="Q284" s="4338">
        <v>-4.1666666666666572</v>
      </c>
      <c r="R284" s="4382"/>
      <c r="S284" s="4338">
        <v>55.555555555555571</v>
      </c>
      <c r="T284" s="4379"/>
      <c r="U284" s="20"/>
      <c r="V284" s="20"/>
      <c r="W284" s="20"/>
      <c r="X284" s="20"/>
      <c r="Y284" s="20"/>
      <c r="Z284" s="20"/>
      <c r="AA284" s="20"/>
      <c r="AB284" s="20"/>
    </row>
    <row r="285" spans="1:28" ht="12.2" customHeight="1">
      <c r="A285" s="51" t="s">
        <v>526</v>
      </c>
      <c r="B285" s="93">
        <f t="shared" ref="B285:C301" si="260">SUM(B232/B228)*100-100</f>
        <v>13.157894736842096</v>
      </c>
      <c r="C285" s="4351">
        <f t="shared" si="260"/>
        <v>20.370370370370367</v>
      </c>
      <c r="D285" s="4385"/>
      <c r="E285" s="4351">
        <f t="shared" ref="E285:E295" si="261">SUM(E232/E228)*100-100</f>
        <v>-15.789473684210535</v>
      </c>
      <c r="F285" s="4385"/>
      <c r="G285" s="4351" t="s">
        <v>601</v>
      </c>
      <c r="H285" s="4349"/>
      <c r="I285" s="4349"/>
      <c r="J285" s="4385"/>
      <c r="K285" s="4351">
        <f t="shared" ref="K285:K295" si="262">SUM(K232/K228)*100-100</f>
        <v>50</v>
      </c>
      <c r="L285" s="4385"/>
      <c r="M285" s="4351">
        <f t="shared" ref="M285:M305" si="263">SUM(M232/M228)*100-100</f>
        <v>-14.893617021276597</v>
      </c>
      <c r="N285" s="4385"/>
      <c r="O285" s="4351">
        <f t="shared" ref="O285:O304" si="264">SUM(O232/O228)*100-100</f>
        <v>11.764705882352942</v>
      </c>
      <c r="P285" s="4385"/>
      <c r="Q285" s="4351">
        <f t="shared" ref="Q285:Q302" si="265">SUM(Q232/Q228)*100-100</f>
        <v>22.352941176470594</v>
      </c>
      <c r="R285" s="4385"/>
      <c r="S285" s="4351">
        <f t="shared" ref="S285:S295" si="266">SUM(S232/S228)*100-100</f>
        <v>-21.05263157894737</v>
      </c>
      <c r="T285" s="4390"/>
      <c r="U285" s="20"/>
      <c r="V285" s="20"/>
      <c r="W285" s="20"/>
      <c r="X285" s="20"/>
      <c r="Y285" s="20"/>
      <c r="Z285" s="20"/>
      <c r="AA285" s="20"/>
      <c r="AB285" s="20"/>
    </row>
    <row r="286" spans="1:28" ht="12.2" customHeight="1">
      <c r="A286" s="92" t="s">
        <v>484</v>
      </c>
      <c r="B286" s="93">
        <f t="shared" si="260"/>
        <v>-4.4776119402985159</v>
      </c>
      <c r="C286" s="4327">
        <f t="shared" si="260"/>
        <v>-10.526315789473685</v>
      </c>
      <c r="D286" s="4376"/>
      <c r="E286" s="4327">
        <f t="shared" si="261"/>
        <v>87.5</v>
      </c>
      <c r="F286" s="4376"/>
      <c r="G286" s="4327">
        <f>(G233/G229)*100-100</f>
        <v>0</v>
      </c>
      <c r="H286" s="4325"/>
      <c r="I286" s="4325"/>
      <c r="J286" s="4376"/>
      <c r="K286" s="4327">
        <f t="shared" si="262"/>
        <v>0</v>
      </c>
      <c r="L286" s="4376"/>
      <c r="M286" s="4327">
        <f t="shared" si="263"/>
        <v>-28.571428571428569</v>
      </c>
      <c r="N286" s="4376"/>
      <c r="O286" s="4327">
        <f t="shared" si="264"/>
        <v>10.000000000000014</v>
      </c>
      <c r="P286" s="4376"/>
      <c r="Q286" s="4327">
        <f t="shared" si="265"/>
        <v>10.810810810810807</v>
      </c>
      <c r="R286" s="4376"/>
      <c r="S286" s="4327">
        <f t="shared" si="266"/>
        <v>-22.222222222222214</v>
      </c>
      <c r="T286" s="4383"/>
      <c r="U286" s="20"/>
      <c r="V286" s="20"/>
      <c r="W286" s="20"/>
      <c r="X286" s="20"/>
      <c r="Y286" s="20"/>
      <c r="Z286" s="20"/>
      <c r="AA286" s="20"/>
      <c r="AB286" s="20"/>
    </row>
    <row r="287" spans="1:28" ht="12.2" customHeight="1">
      <c r="A287" s="51" t="s">
        <v>498</v>
      </c>
      <c r="B287" s="93">
        <f t="shared" si="260"/>
        <v>-10.465116279069761</v>
      </c>
      <c r="C287" s="4327">
        <f t="shared" si="260"/>
        <v>8.3333333333333286</v>
      </c>
      <c r="D287" s="4376"/>
      <c r="E287" s="4327">
        <f t="shared" si="261"/>
        <v>-68.421052631578945</v>
      </c>
      <c r="F287" s="4376"/>
      <c r="G287" s="4327" t="s">
        <v>601</v>
      </c>
      <c r="H287" s="4325"/>
      <c r="I287" s="4325"/>
      <c r="J287" s="4376"/>
      <c r="K287" s="4327">
        <f t="shared" si="262"/>
        <v>-19.512195121951208</v>
      </c>
      <c r="L287" s="4376"/>
      <c r="M287" s="4327">
        <f t="shared" si="263"/>
        <v>22.222222222222229</v>
      </c>
      <c r="N287" s="4376"/>
      <c r="O287" s="4327">
        <f t="shared" si="264"/>
        <v>9.0909090909090793</v>
      </c>
      <c r="P287" s="4376"/>
      <c r="Q287" s="4327">
        <f t="shared" si="265"/>
        <v>-8.3333333333333428</v>
      </c>
      <c r="R287" s="4376"/>
      <c r="S287" s="4327">
        <f t="shared" si="266"/>
        <v>-21.428571428571431</v>
      </c>
      <c r="T287" s="4383"/>
      <c r="U287" s="20"/>
      <c r="V287" s="20"/>
      <c r="W287" s="20"/>
      <c r="X287" s="20"/>
      <c r="Y287" s="20"/>
      <c r="Z287" s="20"/>
      <c r="AA287" s="20"/>
      <c r="AB287" s="20"/>
    </row>
    <row r="288" spans="1:28" ht="12.2" customHeight="1">
      <c r="A288" s="52" t="s">
        <v>428</v>
      </c>
      <c r="B288" s="94">
        <f t="shared" si="260"/>
        <v>0.41152263374486608</v>
      </c>
      <c r="C288" s="4338">
        <f t="shared" si="260"/>
        <v>-2.0408163265306172</v>
      </c>
      <c r="D288" s="4382"/>
      <c r="E288" s="4338">
        <f t="shared" si="261"/>
        <v>6.6666666666666714</v>
      </c>
      <c r="F288" s="4382"/>
      <c r="G288" s="4338" t="s">
        <v>601</v>
      </c>
      <c r="H288" s="4386"/>
      <c r="I288" s="4386"/>
      <c r="J288" s="4382"/>
      <c r="K288" s="4338">
        <f t="shared" si="262"/>
        <v>3.0303030303030312</v>
      </c>
      <c r="L288" s="4382"/>
      <c r="M288" s="4338">
        <f t="shared" si="263"/>
        <v>-29.508196721311478</v>
      </c>
      <c r="N288" s="4382"/>
      <c r="O288" s="4338">
        <f t="shared" si="264"/>
        <v>36</v>
      </c>
      <c r="P288" s="4382"/>
      <c r="Q288" s="4338">
        <f t="shared" si="265"/>
        <v>21.739130434782624</v>
      </c>
      <c r="R288" s="4382"/>
      <c r="S288" s="4338">
        <f t="shared" si="266"/>
        <v>-7.1428571428571388</v>
      </c>
      <c r="T288" s="4379"/>
      <c r="U288" s="20"/>
      <c r="V288" s="20"/>
      <c r="W288" s="20"/>
      <c r="X288" s="20"/>
      <c r="Y288" s="20"/>
      <c r="Z288" s="20"/>
      <c r="AA288" s="20"/>
      <c r="AB288" s="20"/>
    </row>
    <row r="289" spans="1:28" ht="12.2" customHeight="1">
      <c r="A289" s="51" t="s">
        <v>416</v>
      </c>
      <c r="B289" s="173">
        <f t="shared" si="260"/>
        <v>2.1317829457364326</v>
      </c>
      <c r="C289" s="4349">
        <f t="shared" si="260"/>
        <v>2.3076923076922924</v>
      </c>
      <c r="D289" s="4349"/>
      <c r="E289" s="4351">
        <f t="shared" si="261"/>
        <v>43.75</v>
      </c>
      <c r="F289" s="4385"/>
      <c r="G289" s="4349" t="s">
        <v>601</v>
      </c>
      <c r="H289" s="4349"/>
      <c r="I289" s="4349"/>
      <c r="J289" s="4349"/>
      <c r="K289" s="4351">
        <f t="shared" si="262"/>
        <v>-20.512820512820511</v>
      </c>
      <c r="L289" s="4385"/>
      <c r="M289" s="4349">
        <f t="shared" si="263"/>
        <v>27.499999999999986</v>
      </c>
      <c r="N289" s="4349"/>
      <c r="O289" s="4351">
        <f t="shared" si="264"/>
        <v>0</v>
      </c>
      <c r="P289" s="4385"/>
      <c r="Q289" s="4349">
        <f t="shared" si="265"/>
        <v>-4.8076923076923066</v>
      </c>
      <c r="R289" s="4349"/>
      <c r="S289" s="4351">
        <f t="shared" si="266"/>
        <v>6.6666666666666714</v>
      </c>
      <c r="T289" s="4390"/>
      <c r="U289" s="20"/>
      <c r="V289" s="20"/>
      <c r="W289" s="20"/>
      <c r="X289" s="20"/>
      <c r="Y289" s="20"/>
      <c r="Z289" s="20"/>
      <c r="AA289" s="20"/>
      <c r="AB289" s="20"/>
    </row>
    <row r="290" spans="1:28" ht="12.2" customHeight="1">
      <c r="A290" s="51" t="s">
        <v>211</v>
      </c>
      <c r="B290" s="93">
        <f t="shared" si="260"/>
        <v>-12.5</v>
      </c>
      <c r="C290" s="4325">
        <f t="shared" si="260"/>
        <v>-32.35294117647058</v>
      </c>
      <c r="D290" s="4325"/>
      <c r="E290" s="4327">
        <f t="shared" si="261"/>
        <v>-20</v>
      </c>
      <c r="F290" s="4376"/>
      <c r="G290" s="4325">
        <f>(G237/G233)*100-100</f>
        <v>-100</v>
      </c>
      <c r="H290" s="4325"/>
      <c r="I290" s="4325"/>
      <c r="J290" s="4325"/>
      <c r="K290" s="4327">
        <f t="shared" si="262"/>
        <v>15.625</v>
      </c>
      <c r="L290" s="4376"/>
      <c r="M290" s="4325">
        <f t="shared" si="263"/>
        <v>0</v>
      </c>
      <c r="N290" s="4325"/>
      <c r="O290" s="4327">
        <f t="shared" si="264"/>
        <v>-31.818181818181827</v>
      </c>
      <c r="P290" s="4376"/>
      <c r="Q290" s="4325">
        <f t="shared" si="265"/>
        <v>-17.073170731707322</v>
      </c>
      <c r="R290" s="4325"/>
      <c r="S290" s="4327">
        <f t="shared" si="266"/>
        <v>0</v>
      </c>
      <c r="T290" s="4383"/>
      <c r="U290" s="20"/>
      <c r="V290" s="20"/>
      <c r="W290" s="20"/>
      <c r="X290" s="20"/>
      <c r="Y290" s="20"/>
      <c r="Z290" s="20"/>
      <c r="AA290" s="20"/>
      <c r="AB290" s="20"/>
    </row>
    <row r="291" spans="1:28" ht="12.2" customHeight="1">
      <c r="A291" s="51" t="s">
        <v>61</v>
      </c>
      <c r="B291" s="93">
        <f t="shared" si="260"/>
        <v>-5.8441558441558357</v>
      </c>
      <c r="C291" s="4325">
        <f t="shared" si="260"/>
        <v>15.384615384615373</v>
      </c>
      <c r="D291" s="4325"/>
      <c r="E291" s="4327">
        <f t="shared" si="261"/>
        <v>66.666666666666686</v>
      </c>
      <c r="F291" s="4376"/>
      <c r="G291" s="4325" t="s">
        <v>601</v>
      </c>
      <c r="H291" s="4325"/>
      <c r="I291" s="4327" t="s">
        <v>601</v>
      </c>
      <c r="J291" s="4376"/>
      <c r="K291" s="4327">
        <f t="shared" si="262"/>
        <v>-9.0909090909090935</v>
      </c>
      <c r="L291" s="4376"/>
      <c r="M291" s="4325">
        <f t="shared" si="263"/>
        <v>12.12121212121211</v>
      </c>
      <c r="N291" s="4325"/>
      <c r="O291" s="4327">
        <f t="shared" si="264"/>
        <v>16.666666666666671</v>
      </c>
      <c r="P291" s="4376"/>
      <c r="Q291" s="4325">
        <f t="shared" si="265"/>
        <v>-39.393939393939391</v>
      </c>
      <c r="R291" s="4325"/>
      <c r="S291" s="4327">
        <f t="shared" si="266"/>
        <v>-72.727272727272734</v>
      </c>
      <c r="T291" s="4383"/>
      <c r="U291" s="20"/>
      <c r="V291" s="20"/>
      <c r="W291" s="20"/>
      <c r="X291" s="20"/>
      <c r="Y291" s="20"/>
      <c r="Z291" s="20"/>
      <c r="AA291" s="20"/>
      <c r="AB291" s="20"/>
    </row>
    <row r="292" spans="1:28" ht="12.2" customHeight="1">
      <c r="A292" s="52" t="s">
        <v>551</v>
      </c>
      <c r="B292" s="94">
        <f t="shared" si="260"/>
        <v>-8.1967213114754145</v>
      </c>
      <c r="C292" s="4386">
        <f t="shared" si="260"/>
        <v>-16.666666666666657</v>
      </c>
      <c r="D292" s="4386"/>
      <c r="E292" s="4338">
        <f t="shared" si="261"/>
        <v>43.75</v>
      </c>
      <c r="F292" s="4382"/>
      <c r="G292" s="4386" t="s">
        <v>601</v>
      </c>
      <c r="H292" s="4386"/>
      <c r="I292" s="4338" t="s">
        <v>601</v>
      </c>
      <c r="J292" s="4382"/>
      <c r="K292" s="4338">
        <f t="shared" si="262"/>
        <v>11.764705882352942</v>
      </c>
      <c r="L292" s="4382"/>
      <c r="M292" s="4386">
        <f t="shared" si="263"/>
        <v>0</v>
      </c>
      <c r="N292" s="4386"/>
      <c r="O292" s="4338">
        <f t="shared" si="264"/>
        <v>-14.705882352941174</v>
      </c>
      <c r="P292" s="4382"/>
      <c r="Q292" s="4386">
        <f t="shared" si="265"/>
        <v>-19.642857142857139</v>
      </c>
      <c r="R292" s="4386"/>
      <c r="S292" s="4338">
        <f t="shared" si="266"/>
        <v>-53.846153846153847</v>
      </c>
      <c r="T292" s="4379"/>
      <c r="U292" s="20"/>
      <c r="V292" s="20"/>
      <c r="W292" s="20"/>
      <c r="X292" s="20"/>
      <c r="Y292" s="20"/>
      <c r="Z292" s="20"/>
      <c r="AA292" s="20"/>
      <c r="AB292" s="20"/>
    </row>
    <row r="293" spans="1:28" ht="12.2" customHeight="1">
      <c r="A293" s="51" t="s">
        <v>603</v>
      </c>
      <c r="B293" s="93">
        <f t="shared" si="260"/>
        <v>-19.165085388994314</v>
      </c>
      <c r="C293" s="4325">
        <f t="shared" si="260"/>
        <v>-5.2631578947368496</v>
      </c>
      <c r="D293" s="4325"/>
      <c r="E293" s="4327">
        <f t="shared" si="261"/>
        <v>-45.652173913043484</v>
      </c>
      <c r="F293" s="4376"/>
      <c r="G293" s="4325" t="s">
        <v>601</v>
      </c>
      <c r="H293" s="4325"/>
      <c r="I293" s="4327" t="s">
        <v>601</v>
      </c>
      <c r="J293" s="4376"/>
      <c r="K293" s="4327">
        <f t="shared" si="262"/>
        <v>-12.903225806451616</v>
      </c>
      <c r="L293" s="4376"/>
      <c r="M293" s="4325">
        <f t="shared" si="263"/>
        <v>-9.8039215686274446</v>
      </c>
      <c r="N293" s="4325"/>
      <c r="O293" s="4327">
        <f t="shared" si="264"/>
        <v>-18.421052631578945</v>
      </c>
      <c r="P293" s="4376"/>
      <c r="Q293" s="4325">
        <f t="shared" si="265"/>
        <v>-37.37373737373737</v>
      </c>
      <c r="R293" s="4325"/>
      <c r="S293" s="4327">
        <f t="shared" si="266"/>
        <v>-43.75</v>
      </c>
      <c r="T293" s="4383"/>
      <c r="U293" s="20"/>
      <c r="V293" s="20"/>
      <c r="W293" s="20"/>
      <c r="X293" s="20"/>
      <c r="Y293" s="20"/>
      <c r="Z293" s="20"/>
      <c r="AA293" s="20"/>
      <c r="AB293" s="20"/>
    </row>
    <row r="294" spans="1:28" ht="12.2" customHeight="1">
      <c r="A294" s="51" t="s">
        <v>641</v>
      </c>
      <c r="B294" s="93">
        <f t="shared" si="260"/>
        <v>-5.952380952380949</v>
      </c>
      <c r="C294" s="4325">
        <f t="shared" si="260"/>
        <v>-13.043478260869563</v>
      </c>
      <c r="D294" s="4325"/>
      <c r="E294" s="4327">
        <f t="shared" si="261"/>
        <v>25</v>
      </c>
      <c r="F294" s="4376"/>
      <c r="G294" s="4325" t="s">
        <v>601</v>
      </c>
      <c r="H294" s="4325"/>
      <c r="I294" s="4327" t="s">
        <v>601</v>
      </c>
      <c r="J294" s="4376"/>
      <c r="K294" s="4327">
        <f t="shared" si="262"/>
        <v>-8.1081081081080981</v>
      </c>
      <c r="L294" s="4376"/>
      <c r="M294" s="4325">
        <f t="shared" si="263"/>
        <v>-12.5</v>
      </c>
      <c r="N294" s="4325"/>
      <c r="O294" s="4327">
        <f t="shared" si="264"/>
        <v>53.333333333333343</v>
      </c>
      <c r="P294" s="4376"/>
      <c r="Q294" s="4325">
        <f t="shared" si="265"/>
        <v>-11.764705882352942</v>
      </c>
      <c r="R294" s="4325"/>
      <c r="S294" s="4327">
        <f t="shared" si="266"/>
        <v>-100</v>
      </c>
      <c r="T294" s="4383"/>
      <c r="U294" s="20"/>
      <c r="V294" s="20"/>
      <c r="W294" s="20"/>
      <c r="X294" s="20"/>
      <c r="Y294" s="20"/>
      <c r="Z294" s="20"/>
      <c r="AA294" s="20"/>
      <c r="AB294" s="20"/>
    </row>
    <row r="295" spans="1:28" ht="12.2" customHeight="1">
      <c r="A295" s="51" t="s">
        <v>654</v>
      </c>
      <c r="B295" s="93">
        <f t="shared" si="260"/>
        <v>-2.7586206896551744</v>
      </c>
      <c r="C295" s="4325">
        <f t="shared" si="260"/>
        <v>-56.666666666666664</v>
      </c>
      <c r="D295" s="4325"/>
      <c r="E295" s="4327">
        <f t="shared" si="261"/>
        <v>40</v>
      </c>
      <c r="F295" s="4376"/>
      <c r="G295" s="4325" t="s">
        <v>601</v>
      </c>
      <c r="H295" s="4325"/>
      <c r="I295" s="4327" t="s">
        <v>601</v>
      </c>
      <c r="J295" s="4376"/>
      <c r="K295" s="4327">
        <f t="shared" si="262"/>
        <v>-26.666666666666671</v>
      </c>
      <c r="L295" s="4376"/>
      <c r="M295" s="4325">
        <f t="shared" si="263"/>
        <v>5.4054054054053893</v>
      </c>
      <c r="N295" s="4325"/>
      <c r="O295" s="4327">
        <f t="shared" si="264"/>
        <v>42.857142857142861</v>
      </c>
      <c r="P295" s="4376"/>
      <c r="Q295" s="4325">
        <f t="shared" si="265"/>
        <v>40</v>
      </c>
      <c r="R295" s="4325"/>
      <c r="S295" s="4327">
        <f t="shared" si="266"/>
        <v>66.666666666666686</v>
      </c>
      <c r="T295" s="4383"/>
      <c r="U295" s="20"/>
      <c r="V295" s="20"/>
      <c r="W295" s="20"/>
      <c r="X295" s="20"/>
      <c r="Y295" s="20"/>
      <c r="Z295" s="20"/>
      <c r="AA295" s="20"/>
      <c r="AB295" s="20"/>
    </row>
    <row r="296" spans="1:28" ht="12.2" customHeight="1">
      <c r="A296" s="52" t="s">
        <v>655</v>
      </c>
      <c r="B296" s="94">
        <f>SUM(B243/B239)*100-100</f>
        <v>1.7857142857142776</v>
      </c>
      <c r="C296" s="4386">
        <f t="shared" si="260"/>
        <v>-2.5</v>
      </c>
      <c r="D296" s="4386"/>
      <c r="E296" s="4338">
        <f t="shared" ref="E296:E305" si="267">SUM(E243/E239)*100-100</f>
        <v>-65.217391304347828</v>
      </c>
      <c r="F296" s="4382"/>
      <c r="G296" s="4386" t="s">
        <v>601</v>
      </c>
      <c r="H296" s="4386"/>
      <c r="I296" s="4338" t="s">
        <v>601</v>
      </c>
      <c r="J296" s="4382"/>
      <c r="K296" s="4338">
        <f t="shared" ref="K296:K304" si="268">SUM(K243/K239)*100-100</f>
        <v>-23.68421052631578</v>
      </c>
      <c r="L296" s="4382"/>
      <c r="M296" s="4386">
        <f t="shared" si="263"/>
        <v>6.9767441860465027</v>
      </c>
      <c r="N296" s="4386"/>
      <c r="O296" s="4338">
        <f t="shared" si="264"/>
        <v>27.58620689655173</v>
      </c>
      <c r="P296" s="4382"/>
      <c r="Q296" s="4386">
        <f t="shared" si="265"/>
        <v>13.333333333333329</v>
      </c>
      <c r="R296" s="4386"/>
      <c r="S296" s="4338">
        <f>SUM(S243/S239)*100-100</f>
        <v>133.33333333333334</v>
      </c>
      <c r="T296" s="4379"/>
      <c r="U296" s="20"/>
      <c r="V296" s="20"/>
      <c r="W296" s="20"/>
      <c r="X296" s="20"/>
      <c r="Y296" s="20"/>
      <c r="Z296" s="20"/>
      <c r="AA296" s="20"/>
      <c r="AB296" s="20"/>
    </row>
    <row r="297" spans="1:28" ht="12.2" customHeight="1">
      <c r="A297" s="701" t="s">
        <v>705</v>
      </c>
      <c r="B297" s="173">
        <f>SUM(B244/B240)*100-100</f>
        <v>1.4084507042253449</v>
      </c>
      <c r="C297" s="4351">
        <f t="shared" si="260"/>
        <v>4.7619047619047734</v>
      </c>
      <c r="D297" s="4385"/>
      <c r="E297" s="4351">
        <f t="shared" si="267"/>
        <v>0</v>
      </c>
      <c r="F297" s="4385"/>
      <c r="G297" s="4351" t="s">
        <v>601</v>
      </c>
      <c r="H297" s="4385"/>
      <c r="I297" s="4351" t="s">
        <v>601</v>
      </c>
      <c r="J297" s="4385"/>
      <c r="K297" s="4327">
        <f t="shared" si="268"/>
        <v>19.753086419753089</v>
      </c>
      <c r="L297" s="4376"/>
      <c r="M297" s="4351">
        <f t="shared" si="263"/>
        <v>-10.869565217391312</v>
      </c>
      <c r="N297" s="4385"/>
      <c r="O297" s="4327">
        <f t="shared" si="264"/>
        <v>-22.58064516129032</v>
      </c>
      <c r="P297" s="4376"/>
      <c r="Q297" s="4351">
        <f t="shared" si="265"/>
        <v>-3.2258064516128968</v>
      </c>
      <c r="R297" s="4385"/>
      <c r="S297" s="4327">
        <f>SUM(S244/S240)*100-100</f>
        <v>33.333333333333314</v>
      </c>
      <c r="T297" s="4383"/>
      <c r="U297" s="20"/>
      <c r="V297" s="20"/>
      <c r="W297" s="20"/>
      <c r="X297" s="20"/>
      <c r="Y297" s="20"/>
      <c r="Z297" s="20"/>
      <c r="AA297" s="20"/>
      <c r="AB297" s="20"/>
    </row>
    <row r="298" spans="1:28" ht="12.2" customHeight="1">
      <c r="A298" s="51" t="s">
        <v>723</v>
      </c>
      <c r="B298" s="93">
        <f t="shared" si="260"/>
        <v>-5.0632911392405049</v>
      </c>
      <c r="C298" s="4325">
        <f t="shared" si="260"/>
        <v>-35</v>
      </c>
      <c r="D298" s="4325"/>
      <c r="E298" s="4327">
        <f t="shared" si="267"/>
        <v>-40</v>
      </c>
      <c r="F298" s="4376"/>
      <c r="G298" s="4325" t="s">
        <v>601</v>
      </c>
      <c r="H298" s="4325"/>
      <c r="I298" s="4327" t="s">
        <v>601</v>
      </c>
      <c r="J298" s="4376"/>
      <c r="K298" s="4327">
        <f t="shared" si="268"/>
        <v>-17.64705882352942</v>
      </c>
      <c r="L298" s="4376"/>
      <c r="M298" s="4325">
        <f t="shared" si="263"/>
        <v>5.7142857142857224</v>
      </c>
      <c r="N298" s="4325"/>
      <c r="O298" s="4327">
        <f t="shared" si="264"/>
        <v>4.3478260869565162</v>
      </c>
      <c r="P298" s="4376"/>
      <c r="Q298" s="4327">
        <f t="shared" si="265"/>
        <v>6.6666666666666714</v>
      </c>
      <c r="R298" s="4376"/>
      <c r="S298" s="4325" t="s">
        <v>601</v>
      </c>
      <c r="T298" s="4383"/>
      <c r="U298" s="20"/>
      <c r="V298" s="20"/>
      <c r="W298" s="20"/>
      <c r="X298" s="20"/>
      <c r="Y298" s="20"/>
      <c r="Z298" s="20"/>
      <c r="AA298" s="20"/>
      <c r="AB298" s="20"/>
    </row>
    <row r="299" spans="1:28" ht="12.2" customHeight="1">
      <c r="A299" s="51" t="s">
        <v>724</v>
      </c>
      <c r="B299" s="93">
        <f t="shared" ref="B299:B313" si="269">SUM(B246/B242)*100-100</f>
        <v>-4.2553191489361666</v>
      </c>
      <c r="C299" s="4327">
        <f t="shared" si="260"/>
        <v>69.230769230769226</v>
      </c>
      <c r="D299" s="4376"/>
      <c r="E299" s="4327">
        <f t="shared" si="267"/>
        <v>-28.571428571428569</v>
      </c>
      <c r="F299" s="4376"/>
      <c r="G299" s="4327" t="s">
        <v>601</v>
      </c>
      <c r="H299" s="4376"/>
      <c r="I299" s="4327" t="s">
        <v>601</v>
      </c>
      <c r="J299" s="4376"/>
      <c r="K299" s="4327">
        <f t="shared" si="268"/>
        <v>18.181818181818187</v>
      </c>
      <c r="L299" s="4376"/>
      <c r="M299" s="4327">
        <f t="shared" si="263"/>
        <v>-25.641025641025635</v>
      </c>
      <c r="N299" s="4376"/>
      <c r="O299" s="4327">
        <f t="shared" si="264"/>
        <v>-35</v>
      </c>
      <c r="P299" s="4376"/>
      <c r="Q299" s="4327">
        <f t="shared" si="265"/>
        <v>-10.714285714285708</v>
      </c>
      <c r="R299" s="4376"/>
      <c r="S299" s="4327">
        <f t="shared" ref="S299:S304" si="270">SUM(S246/S242)*100-100</f>
        <v>80</v>
      </c>
      <c r="T299" s="4383"/>
      <c r="U299" s="20"/>
      <c r="V299" s="20"/>
      <c r="W299" s="20"/>
      <c r="X299" s="20"/>
      <c r="Y299" s="20"/>
      <c r="Z299" s="20"/>
      <c r="AA299" s="20"/>
      <c r="AB299" s="20"/>
    </row>
    <row r="300" spans="1:28" ht="12.2" customHeight="1">
      <c r="A300" s="52" t="s">
        <v>725</v>
      </c>
      <c r="B300" s="94">
        <f t="shared" si="269"/>
        <v>3.5087719298245759</v>
      </c>
      <c r="C300" s="4338">
        <f t="shared" si="260"/>
        <v>-5.1282051282051384</v>
      </c>
      <c r="D300" s="4382"/>
      <c r="E300" s="4338">
        <f>SUM(E247/E243)*100-100</f>
        <v>62.5</v>
      </c>
      <c r="F300" s="4382"/>
      <c r="G300" s="4338">
        <f>SUM(G247/G243)*100-100</f>
        <v>0</v>
      </c>
      <c r="H300" s="4382"/>
      <c r="I300" s="4338">
        <f>SUM(I247/I243)*100-100</f>
        <v>-100</v>
      </c>
      <c r="J300" s="4382"/>
      <c r="K300" s="4338">
        <f t="shared" si="268"/>
        <v>34.482758620689651</v>
      </c>
      <c r="L300" s="4382"/>
      <c r="M300" s="4338">
        <f t="shared" si="263"/>
        <v>4.3478260869565162</v>
      </c>
      <c r="N300" s="4382"/>
      <c r="O300" s="4338">
        <f t="shared" si="264"/>
        <v>2.7027027027026946</v>
      </c>
      <c r="P300" s="4382"/>
      <c r="Q300" s="4338">
        <f t="shared" si="265"/>
        <v>-11.764705882352942</v>
      </c>
      <c r="R300" s="4382"/>
      <c r="S300" s="4338">
        <f t="shared" si="270"/>
        <v>0</v>
      </c>
      <c r="T300" s="4379"/>
      <c r="U300" s="20"/>
      <c r="V300" s="20"/>
      <c r="W300" s="20"/>
      <c r="X300" s="20"/>
      <c r="Y300" s="20"/>
      <c r="Z300" s="20"/>
      <c r="AA300" s="20"/>
      <c r="AB300" s="20"/>
    </row>
    <row r="301" spans="1:28" ht="12.2" customHeight="1">
      <c r="A301" s="701" t="s">
        <v>746</v>
      </c>
      <c r="B301" s="173">
        <f t="shared" si="269"/>
        <v>-1.1574074074074048</v>
      </c>
      <c r="C301" s="4351">
        <f t="shared" si="260"/>
        <v>-19.696969696969703</v>
      </c>
      <c r="D301" s="4385"/>
      <c r="E301" s="4351">
        <f t="shared" si="267"/>
        <v>15.999999999999986</v>
      </c>
      <c r="F301" s="4385"/>
      <c r="G301" s="4351" t="s">
        <v>601</v>
      </c>
      <c r="H301" s="4385"/>
      <c r="I301" s="4351" t="s">
        <v>601</v>
      </c>
      <c r="J301" s="4385"/>
      <c r="K301" s="4327">
        <f t="shared" si="268"/>
        <v>-11.340206185567013</v>
      </c>
      <c r="L301" s="4376"/>
      <c r="M301" s="4351">
        <f t="shared" si="263"/>
        <v>1.2195121951219505</v>
      </c>
      <c r="N301" s="4385"/>
      <c r="O301" s="4327">
        <f t="shared" si="264"/>
        <v>16.666666666666671</v>
      </c>
      <c r="P301" s="4376"/>
      <c r="Q301" s="4351">
        <f t="shared" si="265"/>
        <v>43.333333333333343</v>
      </c>
      <c r="R301" s="4385"/>
      <c r="S301" s="4327">
        <f t="shared" si="270"/>
        <v>-33.333333333333343</v>
      </c>
      <c r="T301" s="4383"/>
      <c r="U301" s="20"/>
      <c r="V301" s="20"/>
      <c r="W301" s="20"/>
      <c r="X301" s="20"/>
      <c r="Y301" s="20"/>
      <c r="Z301" s="20"/>
      <c r="AA301" s="20"/>
      <c r="AB301" s="20"/>
    </row>
    <row r="302" spans="1:28" ht="12.2" customHeight="1">
      <c r="A302" s="51" t="s">
        <v>747</v>
      </c>
      <c r="B302" s="93">
        <f t="shared" si="269"/>
        <v>3.3333333333333428</v>
      </c>
      <c r="C302" s="4325">
        <f t="shared" ref="C302:C307" si="271">SUM(C249/C245)*100-100</f>
        <v>-15.384615384615387</v>
      </c>
      <c r="D302" s="4325"/>
      <c r="E302" s="4327">
        <f t="shared" si="267"/>
        <v>22.222222222222229</v>
      </c>
      <c r="F302" s="4376"/>
      <c r="G302" s="4325" t="s">
        <v>601</v>
      </c>
      <c r="H302" s="4325"/>
      <c r="I302" s="4327" t="s">
        <v>601</v>
      </c>
      <c r="J302" s="4376"/>
      <c r="K302" s="4327">
        <f t="shared" si="268"/>
        <v>39.285714285714278</v>
      </c>
      <c r="L302" s="4376"/>
      <c r="M302" s="4325">
        <f t="shared" si="263"/>
        <v>-5.4054054054054035</v>
      </c>
      <c r="N302" s="4325"/>
      <c r="O302" s="4327">
        <f t="shared" si="264"/>
        <v>-33.333333333333343</v>
      </c>
      <c r="P302" s="4376"/>
      <c r="Q302" s="4327">
        <f t="shared" si="265"/>
        <v>6.25</v>
      </c>
      <c r="R302" s="4376"/>
      <c r="S302" s="4325">
        <f t="shared" si="270"/>
        <v>28.571428571428584</v>
      </c>
      <c r="T302" s="4383"/>
      <c r="U302" s="20"/>
      <c r="V302" s="20"/>
      <c r="W302" s="20"/>
      <c r="X302" s="20"/>
      <c r="Y302" s="20"/>
      <c r="Z302" s="20"/>
      <c r="AA302" s="20"/>
      <c r="AB302" s="20"/>
    </row>
    <row r="303" spans="1:28" ht="13.5" customHeight="1">
      <c r="A303" s="51" t="s">
        <v>748</v>
      </c>
      <c r="B303" s="93">
        <f t="shared" si="269"/>
        <v>7.407407407407419</v>
      </c>
      <c r="C303" s="4327">
        <f t="shared" si="271"/>
        <v>-31.818181818181827</v>
      </c>
      <c r="D303" s="4376"/>
      <c r="E303" s="4327">
        <f t="shared" si="267"/>
        <v>-20</v>
      </c>
      <c r="F303" s="4376"/>
      <c r="G303" s="4327">
        <f t="shared" ref="G303:G305" si="272">SUM(G250/G246)*100-100</f>
        <v>-100</v>
      </c>
      <c r="H303" s="4376"/>
      <c r="I303" s="4327" t="s">
        <v>601</v>
      </c>
      <c r="J303" s="4376"/>
      <c r="K303" s="4327">
        <f t="shared" si="268"/>
        <v>7.6923076923076934</v>
      </c>
      <c r="L303" s="4376"/>
      <c r="M303" s="4327">
        <f t="shared" si="263"/>
        <v>31.034482758620697</v>
      </c>
      <c r="N303" s="4376"/>
      <c r="O303" s="4327">
        <f t="shared" si="264"/>
        <v>107.69230769230771</v>
      </c>
      <c r="P303" s="4376"/>
      <c r="Q303" s="4327">
        <f t="shared" ref="Q303:Q317" si="273">SUM(Q250/Q246)*100-100</f>
        <v>4</v>
      </c>
      <c r="R303" s="4376"/>
      <c r="S303" s="4327">
        <f t="shared" si="270"/>
        <v>-66.666666666666671</v>
      </c>
      <c r="T303" s="4383"/>
      <c r="U303" s="20"/>
      <c r="V303" s="20"/>
      <c r="W303" s="20"/>
      <c r="X303" s="20"/>
      <c r="Y303" s="20"/>
      <c r="Z303" s="20"/>
      <c r="AA303" s="20"/>
      <c r="AB303" s="20"/>
    </row>
    <row r="304" spans="1:28" ht="13.5" customHeight="1">
      <c r="A304" s="52" t="s">
        <v>749</v>
      </c>
      <c r="B304" s="94">
        <f t="shared" si="269"/>
        <v>1.2711864406779654</v>
      </c>
      <c r="C304" s="4338">
        <f t="shared" si="271"/>
        <v>-45.945945945945944</v>
      </c>
      <c r="D304" s="4382"/>
      <c r="E304" s="4338">
        <f t="shared" si="267"/>
        <v>69.230769230769226</v>
      </c>
      <c r="F304" s="4382"/>
      <c r="G304" s="4338">
        <f t="shared" si="272"/>
        <v>-100</v>
      </c>
      <c r="H304" s="4382"/>
      <c r="I304" s="4338" t="s">
        <v>601</v>
      </c>
      <c r="J304" s="4382"/>
      <c r="K304" s="4338">
        <f t="shared" si="268"/>
        <v>23.07692307692308</v>
      </c>
      <c r="L304" s="4382"/>
      <c r="M304" s="4338">
        <f t="shared" si="263"/>
        <v>25</v>
      </c>
      <c r="N304" s="4382"/>
      <c r="O304" s="4338">
        <f t="shared" si="264"/>
        <v>-5.2631578947368496</v>
      </c>
      <c r="P304" s="4382"/>
      <c r="Q304" s="4338">
        <f t="shared" si="273"/>
        <v>6.6666666666666714</v>
      </c>
      <c r="R304" s="4382"/>
      <c r="S304" s="4338">
        <f t="shared" si="270"/>
        <v>-64.285714285714278</v>
      </c>
      <c r="T304" s="4379"/>
      <c r="U304" s="20"/>
      <c r="V304" s="20"/>
      <c r="W304" s="20"/>
      <c r="X304" s="20"/>
      <c r="Y304" s="20"/>
      <c r="Z304" s="20"/>
      <c r="AA304" s="20"/>
      <c r="AB304" s="20"/>
    </row>
    <row r="305" spans="1:28" ht="13.5" customHeight="1">
      <c r="A305" s="701" t="s">
        <v>809</v>
      </c>
      <c r="B305" s="173">
        <f t="shared" si="269"/>
        <v>-0.46838407494145429</v>
      </c>
      <c r="C305" s="4349">
        <f t="shared" si="271"/>
        <v>17.924528301886795</v>
      </c>
      <c r="D305" s="4349"/>
      <c r="E305" s="4351">
        <f t="shared" si="267"/>
        <v>13.793103448275872</v>
      </c>
      <c r="F305" s="4385"/>
      <c r="G305" s="4349">
        <f t="shared" si="272"/>
        <v>0</v>
      </c>
      <c r="H305" s="4349"/>
      <c r="I305" s="4351" t="s">
        <v>601</v>
      </c>
      <c r="J305" s="4385"/>
      <c r="K305" s="4351">
        <f t="shared" ref="K305:K317" si="274">SUM(K252/K248)*100-100</f>
        <v>-3.4883720930232442</v>
      </c>
      <c r="L305" s="4385"/>
      <c r="M305" s="4351">
        <f t="shared" si="263"/>
        <v>-10.843373493975903</v>
      </c>
      <c r="N305" s="4385"/>
      <c r="O305" s="4349">
        <f t="shared" ref="O305:O317" si="275">SUM(O252/O248)*100-100</f>
        <v>14.285714285714278</v>
      </c>
      <c r="P305" s="4349"/>
      <c r="Q305" s="4351">
        <f t="shared" si="273"/>
        <v>-19.767441860465112</v>
      </c>
      <c r="R305" s="4385"/>
      <c r="S305" s="4349">
        <f t="shared" ref="S305:S317" si="276">SUM(S252/S248)*100-100</f>
        <v>0</v>
      </c>
      <c r="T305" s="4390"/>
      <c r="U305" s="20"/>
      <c r="V305" s="20"/>
      <c r="W305" s="20"/>
      <c r="X305" s="20"/>
      <c r="Y305" s="20"/>
      <c r="Z305" s="20"/>
      <c r="AA305" s="20"/>
      <c r="AB305" s="20"/>
    </row>
    <row r="306" spans="1:28" ht="13.5" customHeight="1">
      <c r="A306" s="51" t="s">
        <v>817</v>
      </c>
      <c r="B306" s="93">
        <f t="shared" si="269"/>
        <v>30.322580645161281</v>
      </c>
      <c r="C306" s="4327">
        <f t="shared" si="271"/>
        <v>472.72727272727275</v>
      </c>
      <c r="D306" s="4376"/>
      <c r="E306" s="4327">
        <f t="shared" ref="E306:E313" si="277">SUM(E253/E249)*100-100</f>
        <v>-27.272727272727266</v>
      </c>
      <c r="F306" s="4376"/>
      <c r="G306" s="4327" t="s">
        <v>601</v>
      </c>
      <c r="H306" s="4376"/>
      <c r="I306" s="4327" t="s">
        <v>601</v>
      </c>
      <c r="J306" s="4376"/>
      <c r="K306" s="4325">
        <f t="shared" si="274"/>
        <v>-23.076923076923066</v>
      </c>
      <c r="L306" s="4325"/>
      <c r="M306" s="4327">
        <f t="shared" ref="M306:M317" si="278">SUM(M253/M249)*100-100</f>
        <v>-2.8571428571428612</v>
      </c>
      <c r="N306" s="4376"/>
      <c r="O306" s="4327">
        <f t="shared" si="275"/>
        <v>37.5</v>
      </c>
      <c r="P306" s="4376"/>
      <c r="Q306" s="4327">
        <f t="shared" si="273"/>
        <v>17.64705882352942</v>
      </c>
      <c r="R306" s="4376"/>
      <c r="S306" s="4327">
        <f t="shared" si="276"/>
        <v>-44.444444444444443</v>
      </c>
      <c r="T306" s="4383"/>
      <c r="U306" s="20"/>
      <c r="V306" s="20"/>
      <c r="W306" s="20"/>
      <c r="X306" s="20"/>
      <c r="Y306" s="20"/>
      <c r="Z306" s="20"/>
      <c r="AA306" s="20"/>
      <c r="AB306" s="20"/>
    </row>
    <row r="307" spans="1:28" ht="13.5" customHeight="1">
      <c r="A307" s="51" t="s">
        <v>797</v>
      </c>
      <c r="B307" s="93">
        <f t="shared" si="269"/>
        <v>-0.68965517241379359</v>
      </c>
      <c r="C307" s="4327">
        <f t="shared" si="271"/>
        <v>173.33333333333331</v>
      </c>
      <c r="D307" s="4376"/>
      <c r="E307" s="4327">
        <f t="shared" si="277"/>
        <v>-37.5</v>
      </c>
      <c r="F307" s="4376"/>
      <c r="G307" s="4327" t="s">
        <v>601</v>
      </c>
      <c r="H307" s="4376"/>
      <c r="I307" s="4327" t="s">
        <v>601</v>
      </c>
      <c r="J307" s="4376"/>
      <c r="K307" s="4325">
        <f t="shared" si="274"/>
        <v>-25</v>
      </c>
      <c r="L307" s="4325"/>
      <c r="M307" s="4327">
        <f t="shared" si="278"/>
        <v>-26.31578947368422</v>
      </c>
      <c r="N307" s="4376"/>
      <c r="O307" s="4327">
        <f t="shared" si="275"/>
        <v>-25.925925925925924</v>
      </c>
      <c r="P307" s="4376"/>
      <c r="Q307" s="4327">
        <f t="shared" si="273"/>
        <v>3.8461538461538538</v>
      </c>
      <c r="R307" s="4376"/>
      <c r="S307" s="4327">
        <f t="shared" si="276"/>
        <v>-33.333333333333343</v>
      </c>
      <c r="T307" s="4383"/>
      <c r="U307" s="20"/>
      <c r="V307" s="20"/>
      <c r="W307" s="20"/>
      <c r="X307" s="20"/>
      <c r="Y307" s="20"/>
      <c r="Z307" s="20"/>
      <c r="AA307" s="20"/>
      <c r="AB307" s="20"/>
    </row>
    <row r="308" spans="1:28" ht="13.5" customHeight="1">
      <c r="A308" s="52" t="s">
        <v>818</v>
      </c>
      <c r="B308" s="94">
        <f t="shared" si="269"/>
        <v>-0.83682008368201366</v>
      </c>
      <c r="C308" s="4338">
        <f t="shared" ref="C308:C313" si="279">SUM(C255/C251)*100-100</f>
        <v>-40</v>
      </c>
      <c r="D308" s="4382"/>
      <c r="E308" s="4338">
        <f t="shared" si="277"/>
        <v>-4.5454545454545467</v>
      </c>
      <c r="F308" s="4382"/>
      <c r="G308" s="4338">
        <v>0</v>
      </c>
      <c r="H308" s="4382"/>
      <c r="I308" s="4338">
        <v>0</v>
      </c>
      <c r="J308" s="4382"/>
      <c r="K308" s="4386">
        <f t="shared" si="274"/>
        <v>-25</v>
      </c>
      <c r="L308" s="4386"/>
      <c r="M308" s="4338">
        <f t="shared" si="278"/>
        <v>-11.666666666666671</v>
      </c>
      <c r="N308" s="4382"/>
      <c r="O308" s="4338">
        <f t="shared" si="275"/>
        <v>2.7777777777777715</v>
      </c>
      <c r="P308" s="4382"/>
      <c r="Q308" s="4338">
        <f t="shared" si="273"/>
        <v>31.25</v>
      </c>
      <c r="R308" s="4382"/>
      <c r="S308" s="4338">
        <f t="shared" si="276"/>
        <v>180</v>
      </c>
      <c r="T308" s="4379"/>
      <c r="U308" s="20"/>
      <c r="V308" s="20"/>
      <c r="W308" s="20"/>
      <c r="X308" s="20"/>
      <c r="Y308" s="20"/>
      <c r="Z308" s="20"/>
      <c r="AA308" s="20"/>
      <c r="AB308" s="20"/>
    </row>
    <row r="309" spans="1:28" ht="13.5" customHeight="1">
      <c r="A309" s="51" t="s">
        <v>866</v>
      </c>
      <c r="B309" s="93">
        <f t="shared" si="269"/>
        <v>-8</v>
      </c>
      <c r="C309" s="4327">
        <f t="shared" si="279"/>
        <v>-14.400000000000006</v>
      </c>
      <c r="D309" s="4376"/>
      <c r="E309" s="4327">
        <f t="shared" si="277"/>
        <v>-27.272727272727266</v>
      </c>
      <c r="F309" s="4376"/>
      <c r="G309" s="4327">
        <v>0</v>
      </c>
      <c r="H309" s="4376"/>
      <c r="I309" s="4327">
        <v>0</v>
      </c>
      <c r="J309" s="4376"/>
      <c r="K309" s="4325">
        <f t="shared" si="274"/>
        <v>-15.662650602409627</v>
      </c>
      <c r="L309" s="4325"/>
      <c r="M309" s="4327">
        <f t="shared" si="278"/>
        <v>5.4054054054053893</v>
      </c>
      <c r="N309" s="4376"/>
      <c r="O309" s="4327">
        <f t="shared" si="275"/>
        <v>0</v>
      </c>
      <c r="P309" s="4376"/>
      <c r="Q309" s="4327">
        <f t="shared" si="273"/>
        <v>4.3478260869565162</v>
      </c>
      <c r="R309" s="4376"/>
      <c r="S309" s="4327">
        <f t="shared" si="276"/>
        <v>0</v>
      </c>
      <c r="T309" s="4383"/>
      <c r="U309" s="20"/>
      <c r="V309" s="20"/>
      <c r="W309" s="20"/>
      <c r="X309" s="20"/>
      <c r="Y309" s="20"/>
      <c r="Z309" s="20"/>
      <c r="AA309" s="20"/>
      <c r="AB309" s="20"/>
    </row>
    <row r="310" spans="1:28" ht="13.5" customHeight="1">
      <c r="A310" s="51" t="s">
        <v>873</v>
      </c>
      <c r="B310" s="93">
        <f t="shared" si="269"/>
        <v>-40.099009900990104</v>
      </c>
      <c r="C310" s="4327">
        <f t="shared" si="279"/>
        <v>-84.126984126984127</v>
      </c>
      <c r="D310" s="4376"/>
      <c r="E310" s="4327">
        <f t="shared" si="277"/>
        <v>0</v>
      </c>
      <c r="F310" s="4376"/>
      <c r="G310" s="4327" t="s">
        <v>601</v>
      </c>
      <c r="H310" s="4376"/>
      <c r="I310" s="4327" t="s">
        <v>601</v>
      </c>
      <c r="J310" s="4376"/>
      <c r="K310" s="4325">
        <f t="shared" si="274"/>
        <v>-10</v>
      </c>
      <c r="L310" s="4325"/>
      <c r="M310" s="4327">
        <f t="shared" si="278"/>
        <v>-20.588235294117652</v>
      </c>
      <c r="N310" s="4376"/>
      <c r="O310" s="4327">
        <f t="shared" si="275"/>
        <v>-4.5454545454545467</v>
      </c>
      <c r="P310" s="4376"/>
      <c r="Q310" s="4327">
        <f t="shared" si="273"/>
        <v>-44.999999999999993</v>
      </c>
      <c r="R310" s="4376"/>
      <c r="S310" s="4327">
        <f t="shared" si="276"/>
        <v>20</v>
      </c>
      <c r="T310" s="4383"/>
      <c r="U310" s="20"/>
      <c r="V310" s="20"/>
      <c r="W310" s="20"/>
      <c r="X310" s="20"/>
      <c r="Y310" s="20"/>
      <c r="Z310" s="20"/>
      <c r="AA310" s="20"/>
      <c r="AB310" s="20"/>
    </row>
    <row r="311" spans="1:28" ht="13.5" customHeight="1">
      <c r="A311" s="51" t="s">
        <v>860</v>
      </c>
      <c r="B311" s="93">
        <f t="shared" si="269"/>
        <v>0</v>
      </c>
      <c r="C311" s="4327">
        <f t="shared" si="279"/>
        <v>-58.536585365853661</v>
      </c>
      <c r="D311" s="4376"/>
      <c r="E311" s="4327">
        <f t="shared" si="277"/>
        <v>180</v>
      </c>
      <c r="F311" s="4376"/>
      <c r="G311" s="4327" t="s">
        <v>601</v>
      </c>
      <c r="H311" s="4376"/>
      <c r="I311" s="4327" t="s">
        <v>601</v>
      </c>
      <c r="J311" s="4376"/>
      <c r="K311" s="4325">
        <f t="shared" si="274"/>
        <v>23.80952380952381</v>
      </c>
      <c r="L311" s="4325"/>
      <c r="M311" s="4327">
        <f t="shared" si="278"/>
        <v>14.285714285714278</v>
      </c>
      <c r="N311" s="4376"/>
      <c r="O311" s="4327">
        <f t="shared" si="275"/>
        <v>0</v>
      </c>
      <c r="P311" s="4376"/>
      <c r="Q311" s="4327">
        <f t="shared" si="273"/>
        <v>11.111111111111114</v>
      </c>
      <c r="R311" s="4376"/>
      <c r="S311" s="4327">
        <f t="shared" si="276"/>
        <v>100</v>
      </c>
      <c r="T311" s="4383"/>
      <c r="U311" s="20"/>
      <c r="V311" s="20"/>
      <c r="W311" s="20"/>
      <c r="X311" s="20"/>
      <c r="Y311" s="20"/>
      <c r="Z311" s="20"/>
      <c r="AA311" s="20"/>
      <c r="AB311" s="20"/>
    </row>
    <row r="312" spans="1:28" ht="13.5" customHeight="1">
      <c r="A312" s="52" t="s">
        <v>874</v>
      </c>
      <c r="B312" s="94">
        <f t="shared" si="269"/>
        <v>33.333333333333314</v>
      </c>
      <c r="C312" s="4338">
        <f t="shared" si="279"/>
        <v>141.66666666666666</v>
      </c>
      <c r="D312" s="4382"/>
      <c r="E312" s="4338">
        <f t="shared" si="277"/>
        <v>-9.5238095238095184</v>
      </c>
      <c r="F312" s="4382"/>
      <c r="G312" s="4338">
        <f t="shared" ref="G312" si="280">SUM(G259/G255)*100-100</f>
        <v>0</v>
      </c>
      <c r="H312" s="4382"/>
      <c r="I312" s="4338">
        <v>0</v>
      </c>
      <c r="J312" s="4382"/>
      <c r="K312" s="4386">
        <f t="shared" si="274"/>
        <v>27.777777777777771</v>
      </c>
      <c r="L312" s="4386"/>
      <c r="M312" s="4338">
        <f t="shared" si="278"/>
        <v>54.716981132075489</v>
      </c>
      <c r="N312" s="4382"/>
      <c r="O312" s="4338">
        <f t="shared" si="275"/>
        <v>72.972972972972968</v>
      </c>
      <c r="P312" s="4382"/>
      <c r="Q312" s="4338">
        <f t="shared" si="273"/>
        <v>1.5873015873015817</v>
      </c>
      <c r="R312" s="4382"/>
      <c r="S312" s="4338">
        <f t="shared" si="276"/>
        <v>-21.428571428571431</v>
      </c>
      <c r="T312" s="4379"/>
      <c r="U312" s="20"/>
      <c r="V312" s="20"/>
      <c r="W312" s="20"/>
      <c r="X312" s="20"/>
      <c r="Y312" s="20"/>
      <c r="Z312" s="20"/>
      <c r="AA312" s="20"/>
      <c r="AB312" s="20"/>
    </row>
    <row r="313" spans="1:28" ht="13.5" customHeight="1">
      <c r="A313" s="51" t="s">
        <v>912</v>
      </c>
      <c r="B313" s="93">
        <f t="shared" si="269"/>
        <v>-14.322250639386198</v>
      </c>
      <c r="C313" s="4327">
        <f t="shared" si="279"/>
        <v>-12.149532710280369</v>
      </c>
      <c r="D313" s="4376"/>
      <c r="E313" s="4327">
        <f t="shared" si="277"/>
        <v>0</v>
      </c>
      <c r="F313" s="4376"/>
      <c r="G313" s="4327">
        <v>0</v>
      </c>
      <c r="H313" s="4376"/>
      <c r="I313" s="4327">
        <v>0</v>
      </c>
      <c r="J313" s="4376"/>
      <c r="K313" s="4325">
        <f t="shared" si="274"/>
        <v>-24.285714285714292</v>
      </c>
      <c r="L313" s="4325"/>
      <c r="M313" s="4327">
        <f t="shared" si="278"/>
        <v>-10.256410256410248</v>
      </c>
      <c r="N313" s="4376"/>
      <c r="O313" s="4327">
        <f t="shared" si="275"/>
        <v>3.125</v>
      </c>
      <c r="P313" s="4376"/>
      <c r="Q313" s="4327">
        <f t="shared" si="273"/>
        <v>-22.222222222222214</v>
      </c>
      <c r="R313" s="4376"/>
      <c r="S313" s="4327">
        <f t="shared" si="276"/>
        <v>-50</v>
      </c>
      <c r="T313" s="4383"/>
      <c r="U313" s="20"/>
      <c r="V313" s="20"/>
      <c r="W313" s="20"/>
      <c r="X313" s="20"/>
      <c r="Y313" s="20"/>
      <c r="Z313" s="20"/>
      <c r="AA313" s="20"/>
      <c r="AB313" s="20"/>
    </row>
    <row r="314" spans="1:28" ht="13.5" customHeight="1">
      <c r="A314" s="51" t="s">
        <v>916</v>
      </c>
      <c r="B314" s="93">
        <f>SUM(B261/B257)*100-100</f>
        <v>0.8264462809917319</v>
      </c>
      <c r="C314" s="4327">
        <f>SUM(C261/C257)*100-100</f>
        <v>30</v>
      </c>
      <c r="D314" s="4376"/>
      <c r="E314" s="4327">
        <f>SUM(E261/E257)*100-100</f>
        <v>87.5</v>
      </c>
      <c r="F314" s="4376"/>
      <c r="G314" s="4327" t="s">
        <v>601</v>
      </c>
      <c r="H314" s="4376"/>
      <c r="I314" s="4327" t="s">
        <v>601</v>
      </c>
      <c r="J314" s="4376"/>
      <c r="K314" s="4327">
        <f t="shared" si="274"/>
        <v>-29.629629629629633</v>
      </c>
      <c r="L314" s="4376"/>
      <c r="M314" s="4327">
        <f t="shared" si="278"/>
        <v>-18.518518518518519</v>
      </c>
      <c r="N314" s="4376"/>
      <c r="O314" s="4327">
        <f t="shared" si="275"/>
        <v>14.285714285714278</v>
      </c>
      <c r="P314" s="4376"/>
      <c r="Q314" s="4327">
        <f t="shared" si="273"/>
        <v>18.181818181818187</v>
      </c>
      <c r="R314" s="4376"/>
      <c r="S314" s="4327">
        <f t="shared" si="276"/>
        <v>-50</v>
      </c>
      <c r="T314" s="4383"/>
      <c r="U314" s="20"/>
      <c r="V314" s="216"/>
      <c r="W314" s="20"/>
      <c r="X314" s="20"/>
      <c r="Y314" s="20"/>
      <c r="Z314" s="20"/>
      <c r="AA314" s="20"/>
      <c r="AB314" s="20"/>
    </row>
    <row r="315" spans="1:28" ht="13.5" customHeight="1">
      <c r="A315" s="51" t="s">
        <v>934</v>
      </c>
      <c r="B315" s="93">
        <f t="shared" ref="B315:C315" si="281">SUM(B262/B258)*100-100</f>
        <v>-29.166666666666657</v>
      </c>
      <c r="C315" s="4327">
        <f t="shared" si="281"/>
        <v>-47.058823529411761</v>
      </c>
      <c r="D315" s="4376"/>
      <c r="E315" s="4327">
        <f>SUM(E262/E258)*100-100</f>
        <v>-50</v>
      </c>
      <c r="F315" s="4376"/>
      <c r="G315" s="4327" t="s">
        <v>601</v>
      </c>
      <c r="H315" s="4376"/>
      <c r="I315" s="4327" t="s">
        <v>601</v>
      </c>
      <c r="J315" s="4376"/>
      <c r="K315" s="4325">
        <f t="shared" si="274"/>
        <v>-46.153846153846153</v>
      </c>
      <c r="L315" s="4325"/>
      <c r="M315" s="4327">
        <f t="shared" si="278"/>
        <v>-15.625</v>
      </c>
      <c r="N315" s="4376"/>
      <c r="O315" s="4327">
        <f t="shared" si="275"/>
        <v>-25</v>
      </c>
      <c r="P315" s="4376"/>
      <c r="Q315" s="4327">
        <f t="shared" si="273"/>
        <v>-6.6666666666666714</v>
      </c>
      <c r="R315" s="4376"/>
      <c r="S315" s="4327">
        <f t="shared" si="276"/>
        <v>-50</v>
      </c>
      <c r="T315" s="4383"/>
      <c r="U315" s="20"/>
      <c r="V315" s="216"/>
      <c r="W315" s="20"/>
      <c r="X315" s="20"/>
      <c r="Y315" s="20"/>
      <c r="Z315" s="20"/>
      <c r="AA315" s="20"/>
      <c r="AB315" s="20"/>
    </row>
    <row r="316" spans="1:28" ht="13.5" customHeight="1">
      <c r="A316" s="52" t="s">
        <v>935</v>
      </c>
      <c r="B316" s="2955">
        <f t="shared" ref="B316:C316" si="282">SUM(B263/B259)*100-100</f>
        <v>-40.506329113924053</v>
      </c>
      <c r="C316" s="4380">
        <f t="shared" si="282"/>
        <v>-62.068965517241381</v>
      </c>
      <c r="D316" s="4381"/>
      <c r="E316" s="4380">
        <f>SUM(E263/E259)*100-100</f>
        <v>-21.05263157894737</v>
      </c>
      <c r="F316" s="4381"/>
      <c r="G316" s="4380" t="s">
        <v>601</v>
      </c>
      <c r="H316" s="4381"/>
      <c r="I316" s="4380" t="s">
        <v>601</v>
      </c>
      <c r="J316" s="4381"/>
      <c r="K316" s="4380">
        <f t="shared" si="274"/>
        <v>-19.565217391304344</v>
      </c>
      <c r="L316" s="4381"/>
      <c r="M316" s="4380">
        <f t="shared" si="278"/>
        <v>-52.439024390243901</v>
      </c>
      <c r="N316" s="4381"/>
      <c r="O316" s="4380">
        <f t="shared" si="275"/>
        <v>-40.625</v>
      </c>
      <c r="P316" s="4381"/>
      <c r="Q316" s="4380">
        <f t="shared" si="273"/>
        <v>-39.0625</v>
      </c>
      <c r="R316" s="4381"/>
      <c r="S316" s="4380">
        <f t="shared" si="276"/>
        <v>-36.363636363636367</v>
      </c>
      <c r="T316" s="4384"/>
      <c r="U316" s="20"/>
      <c r="V316" s="216"/>
      <c r="W316" s="20"/>
      <c r="X316" s="20"/>
      <c r="Y316" s="20"/>
      <c r="Z316" s="20"/>
      <c r="AA316" s="20"/>
      <c r="AB316" s="20"/>
    </row>
    <row r="317" spans="1:28" ht="13.5" customHeight="1">
      <c r="A317" s="3343" t="s">
        <v>936</v>
      </c>
      <c r="B317" s="3331">
        <f>SUM(B264/B260)*100-100</f>
        <v>1.1940298507462614</v>
      </c>
      <c r="C317" s="4336">
        <f>SUM(C264/C260)*100-100</f>
        <v>6.3829787234042499</v>
      </c>
      <c r="D317" s="4371"/>
      <c r="E317" s="4336">
        <f>SUM(E264/E260)*100-100</f>
        <v>0</v>
      </c>
      <c r="F317" s="4371"/>
      <c r="G317" s="4336" t="s">
        <v>601</v>
      </c>
      <c r="H317" s="4371"/>
      <c r="I317" s="4336" t="s">
        <v>601</v>
      </c>
      <c r="J317" s="4371"/>
      <c r="K317" s="4336">
        <f t="shared" si="274"/>
        <v>20.754716981132077</v>
      </c>
      <c r="L317" s="4371"/>
      <c r="M317" s="4336">
        <f t="shared" si="278"/>
        <v>-11.428571428571431</v>
      </c>
      <c r="N317" s="4371"/>
      <c r="O317" s="4336">
        <f t="shared" si="275"/>
        <v>-30.303030303030297</v>
      </c>
      <c r="P317" s="4371"/>
      <c r="Q317" s="4336">
        <f t="shared" si="273"/>
        <v>8.9285714285714164</v>
      </c>
      <c r="R317" s="4371"/>
      <c r="S317" s="4336">
        <f t="shared" si="276"/>
        <v>25</v>
      </c>
      <c r="T317" s="4372"/>
      <c r="U317" s="2497"/>
      <c r="V317" s="216"/>
      <c r="W317" s="20"/>
      <c r="X317" s="20"/>
      <c r="Y317" s="20"/>
      <c r="Z317" s="20"/>
      <c r="AA317" s="20"/>
      <c r="AB317" s="20"/>
    </row>
    <row r="318" spans="1:28" ht="13.5" customHeight="1">
      <c r="A318" s="2882" t="s">
        <v>962</v>
      </c>
      <c r="B318" s="93">
        <f>SUM(B265/B261)*100-100</f>
        <v>14.754098360655732</v>
      </c>
      <c r="C318" s="4327">
        <f t="shared" ref="C318:T322" si="283">SUM(C265/C261)*100-100</f>
        <v>23.07692307692308</v>
      </c>
      <c r="D318" s="4376">
        <f t="shared" si="283"/>
        <v>7.2527472527472696</v>
      </c>
      <c r="E318" s="4327">
        <f t="shared" si="283"/>
        <v>-53.333333333333336</v>
      </c>
      <c r="F318" s="4376">
        <f t="shared" si="283"/>
        <v>-59.333333333333336</v>
      </c>
      <c r="G318" s="4327" t="s">
        <v>601</v>
      </c>
      <c r="H318" s="4376" t="e">
        <f t="shared" si="283"/>
        <v>#DIV/0!</v>
      </c>
      <c r="I318" s="4327" t="s">
        <v>601</v>
      </c>
      <c r="J318" s="4376" t="e">
        <f t="shared" si="283"/>
        <v>#DIV/0!</v>
      </c>
      <c r="K318" s="4327">
        <f t="shared" si="283"/>
        <v>68.421052631578931</v>
      </c>
      <c r="L318" s="4376">
        <f t="shared" si="283"/>
        <v>46.766917293233092</v>
      </c>
      <c r="M318" s="4327">
        <f t="shared" si="283"/>
        <v>50</v>
      </c>
      <c r="N318" s="4376">
        <f t="shared" si="283"/>
        <v>30.714285714285722</v>
      </c>
      <c r="O318" s="4327">
        <f t="shared" si="283"/>
        <v>-20.833333333333343</v>
      </c>
      <c r="P318" s="4376">
        <f t="shared" si="283"/>
        <v>-31.011904761904759</v>
      </c>
      <c r="Q318" s="4327">
        <f t="shared" si="283"/>
        <v>23.07692307692308</v>
      </c>
      <c r="R318" s="4376">
        <f t="shared" si="283"/>
        <v>7.2527472527472696</v>
      </c>
      <c r="S318" s="4327">
        <f t="shared" si="283"/>
        <v>-66.666666666666671</v>
      </c>
      <c r="T318" s="4325">
        <f t="shared" si="283"/>
        <v>-70.952380952380949</v>
      </c>
      <c r="U318" s="2497"/>
      <c r="V318" s="217"/>
      <c r="W318" s="20"/>
      <c r="X318" s="20"/>
      <c r="Y318" s="20"/>
      <c r="Z318" s="20"/>
      <c r="AA318" s="20"/>
      <c r="AB318" s="20"/>
    </row>
    <row r="319" spans="1:28" ht="13.5" customHeight="1">
      <c r="A319" s="2882" t="s">
        <v>981</v>
      </c>
      <c r="B319" s="93">
        <f>SUM(B266/B262)*100-100</f>
        <v>15.686274509803937</v>
      </c>
      <c r="C319" s="4327">
        <f t="shared" si="283"/>
        <v>22.222222222222229</v>
      </c>
      <c r="D319" s="4376">
        <f t="shared" si="283"/>
        <v>5.6497175141242906</v>
      </c>
      <c r="E319" s="4327">
        <f t="shared" si="283"/>
        <v>-14.285714285714292</v>
      </c>
      <c r="F319" s="4376">
        <f t="shared" si="283"/>
        <v>-25.907990314769975</v>
      </c>
      <c r="G319" s="4327" t="s">
        <v>601</v>
      </c>
      <c r="H319" s="4376" t="e">
        <f t="shared" si="283"/>
        <v>#DIV/0!</v>
      </c>
      <c r="I319" s="4327" t="s">
        <v>601</v>
      </c>
      <c r="J319" s="4376" t="e">
        <f t="shared" si="283"/>
        <v>#DIV/0!</v>
      </c>
      <c r="K319" s="4327">
        <f t="shared" si="283"/>
        <v>7.1428571428571388</v>
      </c>
      <c r="L319" s="4376">
        <f t="shared" si="283"/>
        <v>-7.3849878934624797</v>
      </c>
      <c r="M319" s="4327">
        <f t="shared" si="283"/>
        <v>14.81481481481481</v>
      </c>
      <c r="N319" s="4376">
        <f t="shared" si="283"/>
        <v>-0.75329566854989594</v>
      </c>
      <c r="O319" s="4327">
        <f t="shared" si="283"/>
        <v>13.333333333333329</v>
      </c>
      <c r="P319" s="4376">
        <f t="shared" si="283"/>
        <v>-2.0338983050847474</v>
      </c>
      <c r="Q319" s="4327">
        <f t="shared" si="283"/>
        <v>25</v>
      </c>
      <c r="R319" s="4376">
        <f t="shared" si="283"/>
        <v>8.0508474576270999</v>
      </c>
      <c r="S319" s="4327">
        <f t="shared" si="283"/>
        <v>50</v>
      </c>
      <c r="T319" s="4325">
        <f t="shared" si="283"/>
        <v>29.661016949152582</v>
      </c>
      <c r="U319" s="2497"/>
      <c r="V319" s="216"/>
      <c r="W319" s="20"/>
      <c r="X319" s="20"/>
      <c r="Y319" s="20"/>
      <c r="Z319" s="20"/>
      <c r="AA319" s="20"/>
      <c r="AB319" s="20"/>
    </row>
    <row r="320" spans="1:28" ht="13.5" customHeight="1">
      <c r="A320" s="52" t="s">
        <v>1000</v>
      </c>
      <c r="B320" s="2955">
        <f>SUM(B267/B263)*100-100</f>
        <v>9.0425531914893611</v>
      </c>
      <c r="C320" s="4380">
        <f t="shared" si="283"/>
        <v>90.909090909090907</v>
      </c>
      <c r="D320" s="4381">
        <f t="shared" si="283"/>
        <v>75.077605321507747</v>
      </c>
      <c r="E320" s="4380">
        <f t="shared" si="283"/>
        <v>-26.666666666666671</v>
      </c>
      <c r="F320" s="4381">
        <f t="shared" si="283"/>
        <v>-32.747967479674799</v>
      </c>
      <c r="G320" s="4380" t="s">
        <v>601</v>
      </c>
      <c r="H320" s="4381" t="e">
        <f t="shared" si="283"/>
        <v>#DIV/0!</v>
      </c>
      <c r="I320" s="4380" t="s">
        <v>601</v>
      </c>
      <c r="J320" s="4381">
        <f t="shared" si="283"/>
        <v>4485.3658536585363</v>
      </c>
      <c r="K320" s="4380">
        <f t="shared" si="283"/>
        <v>-13.513513513513516</v>
      </c>
      <c r="L320" s="4381">
        <f t="shared" si="283"/>
        <v>-20.685563612392883</v>
      </c>
      <c r="M320" s="4380">
        <f t="shared" si="283"/>
        <v>46.153846153846132</v>
      </c>
      <c r="N320" s="4381">
        <f t="shared" si="283"/>
        <v>34.033771106941856</v>
      </c>
      <c r="O320" s="4380">
        <f t="shared" si="283"/>
        <v>-13.157894736842096</v>
      </c>
      <c r="P320" s="4381">
        <f t="shared" si="283"/>
        <v>-20.35943517329909</v>
      </c>
      <c r="Q320" s="4380">
        <f t="shared" si="283"/>
        <v>12.820512820512818</v>
      </c>
      <c r="R320" s="4381">
        <f t="shared" si="283"/>
        <v>3.464665415884923</v>
      </c>
      <c r="S320" s="4380">
        <f t="shared" si="283"/>
        <v>-28.571428571428569</v>
      </c>
      <c r="T320" s="4384">
        <f t="shared" si="283"/>
        <v>-34.494773519163772</v>
      </c>
      <c r="U320" s="20"/>
      <c r="V320" s="216"/>
      <c r="W320" s="20"/>
      <c r="X320" s="20"/>
      <c r="Y320" s="20"/>
      <c r="Z320" s="20"/>
      <c r="AA320" s="20"/>
      <c r="AB320" s="20"/>
    </row>
    <row r="321" spans="1:28" ht="13.5" customHeight="1">
      <c r="A321" s="3343" t="s">
        <v>1009</v>
      </c>
      <c r="B321" s="3331">
        <f>SUM(B268/B264)*100-100</f>
        <v>4.7197640117994126</v>
      </c>
      <c r="C321" s="4336">
        <f t="shared" si="283"/>
        <v>5</v>
      </c>
      <c r="D321" s="4371">
        <f t="shared" si="283"/>
        <v>0.2676056338028161</v>
      </c>
      <c r="E321" s="4336">
        <f t="shared" si="283"/>
        <v>0</v>
      </c>
      <c r="F321" s="4371">
        <f t="shared" si="283"/>
        <v>-4.5070422535211492</v>
      </c>
      <c r="G321" s="4336">
        <v>0</v>
      </c>
      <c r="H321" s="4371" t="e">
        <f t="shared" si="283"/>
        <v>#DIV/0!</v>
      </c>
      <c r="I321" s="4336">
        <v>0</v>
      </c>
      <c r="J321" s="4371" t="e">
        <f t="shared" si="283"/>
        <v>#DIV/0!</v>
      </c>
      <c r="K321" s="4336">
        <f t="shared" si="283"/>
        <v>-21.875</v>
      </c>
      <c r="L321" s="4371">
        <f t="shared" si="283"/>
        <v>-25.396126760563376</v>
      </c>
      <c r="M321" s="4336">
        <f t="shared" si="283"/>
        <v>-12.903225806451616</v>
      </c>
      <c r="N321" s="4371">
        <f t="shared" si="283"/>
        <v>-16.82871422080872</v>
      </c>
      <c r="O321" s="4336">
        <f>SUM(O268/O264)*100-100</f>
        <v>95.65217391304347</v>
      </c>
      <c r="P321" s="4371">
        <f t="shared" si="283"/>
        <v>86.834047764849942</v>
      </c>
      <c r="Q321" s="4336">
        <f t="shared" si="283"/>
        <v>18.032786885245898</v>
      </c>
      <c r="R321" s="4371">
        <f t="shared" si="283"/>
        <v>12.712999307319322</v>
      </c>
      <c r="S321" s="4336">
        <f t="shared" si="283"/>
        <v>-20</v>
      </c>
      <c r="T321" s="4372">
        <f t="shared" si="283"/>
        <v>-23.605633802816897</v>
      </c>
      <c r="U321" s="2497"/>
      <c r="V321" s="216"/>
      <c r="W321" s="20"/>
      <c r="X321" s="20"/>
      <c r="Y321" s="20"/>
      <c r="Z321" s="20"/>
      <c r="AA321" s="20"/>
      <c r="AB321" s="20"/>
    </row>
    <row r="322" spans="1:28" s="1832" customFormat="1" ht="13.5" customHeight="1" thickBot="1">
      <c r="A322" s="3941" t="s">
        <v>1009</v>
      </c>
      <c r="B322" s="3942">
        <f>SUM(B269/B265)*100-100</f>
        <v>-5</v>
      </c>
      <c r="C322" s="4318">
        <f t="shared" si="283"/>
        <v>37.5</v>
      </c>
      <c r="D322" s="4374">
        <f t="shared" si="283"/>
        <v>44.73684210526315</v>
      </c>
      <c r="E322" s="4318">
        <f t="shared" si="283"/>
        <v>14.285714285714278</v>
      </c>
      <c r="F322" s="4374">
        <f t="shared" si="283"/>
        <v>20.300751879699249</v>
      </c>
      <c r="G322" s="4318">
        <v>0</v>
      </c>
      <c r="H322" s="4374" t="e">
        <f t="shared" si="283"/>
        <v>#DIV/0!</v>
      </c>
      <c r="I322" s="4318">
        <v>0</v>
      </c>
      <c r="J322" s="4374" t="e">
        <f t="shared" si="283"/>
        <v>#DIV/0!</v>
      </c>
      <c r="K322" s="4318">
        <f t="shared" si="283"/>
        <v>-3.125</v>
      </c>
      <c r="L322" s="4374">
        <f t="shared" si="283"/>
        <v>1.9736842105263008</v>
      </c>
      <c r="M322" s="4318">
        <f t="shared" si="283"/>
        <v>-30.303030303030297</v>
      </c>
      <c r="N322" s="4374">
        <f t="shared" si="283"/>
        <v>-26.634768740031888</v>
      </c>
      <c r="O322" s="4318">
        <f>SUM(O269/O265)*100-100</f>
        <v>21.05263157894737</v>
      </c>
      <c r="P322" s="4374">
        <f t="shared" si="283"/>
        <v>27.423822714681449</v>
      </c>
      <c r="Q322" s="4318">
        <f t="shared" si="283"/>
        <v>-28.125</v>
      </c>
      <c r="R322" s="4374">
        <f t="shared" si="283"/>
        <v>-24.342105263157904</v>
      </c>
      <c r="S322" s="4318">
        <f t="shared" si="283"/>
        <v>200</v>
      </c>
      <c r="T322" s="4375">
        <f t="shared" si="283"/>
        <v>215.78947368421046</v>
      </c>
      <c r="U322" s="3932"/>
      <c r="V322" s="3096"/>
      <c r="W322" s="2154"/>
      <c r="X322" s="2154"/>
      <c r="Y322" s="2154"/>
      <c r="Z322" s="2154"/>
      <c r="AA322" s="2154"/>
      <c r="AB322" s="2154"/>
    </row>
    <row r="323" spans="1:28">
      <c r="A323" s="56" t="s">
        <v>983</v>
      </c>
      <c r="E323" s="56"/>
      <c r="F323" s="56"/>
      <c r="G323" s="56"/>
      <c r="H323" s="56"/>
      <c r="I323" s="56"/>
      <c r="J323" s="56"/>
      <c r="K323" s="56"/>
      <c r="L323" s="56"/>
      <c r="M323" s="56"/>
      <c r="N323" s="56"/>
      <c r="O323" s="56"/>
      <c r="P323" s="56"/>
      <c r="Q323" s="56"/>
      <c r="R323" s="56"/>
      <c r="U323" s="20"/>
    </row>
    <row r="324" spans="1:28">
      <c r="A324" s="56" t="s">
        <v>621</v>
      </c>
    </row>
    <row r="330" spans="1:28">
      <c r="D330" s="23"/>
    </row>
  </sheetData>
  <mergeCells count="1315">
    <mergeCell ref="C309:D309"/>
    <mergeCell ref="C109:D109"/>
    <mergeCell ref="E109:F109"/>
    <mergeCell ref="G109:H109"/>
    <mergeCell ref="I109:J109"/>
    <mergeCell ref="K109:L109"/>
    <mergeCell ref="M109:N109"/>
    <mergeCell ref="O109:P109"/>
    <mergeCell ref="Q109:R109"/>
    <mergeCell ref="S109:T109"/>
    <mergeCell ref="C316:D316"/>
    <mergeCell ref="E316:F316"/>
    <mergeCell ref="G316:H316"/>
    <mergeCell ref="I316:J316"/>
    <mergeCell ref="K316:L316"/>
    <mergeCell ref="M316:N316"/>
    <mergeCell ref="O316:P316"/>
    <mergeCell ref="Q316:R316"/>
    <mergeCell ref="S316:T316"/>
    <mergeCell ref="E309:F309"/>
    <mergeCell ref="G309:H309"/>
    <mergeCell ref="I309:J309"/>
    <mergeCell ref="K309:L309"/>
    <mergeCell ref="C308:D308"/>
    <mergeCell ref="E308:F308"/>
    <mergeCell ref="G308:H308"/>
    <mergeCell ref="C307:D307"/>
    <mergeCell ref="E307:F307"/>
    <mergeCell ref="G307:H307"/>
    <mergeCell ref="I307:J307"/>
    <mergeCell ref="E312:F312"/>
    <mergeCell ref="G312:H312"/>
    <mergeCell ref="K305:L305"/>
    <mergeCell ref="K312:L312"/>
    <mergeCell ref="M312:N312"/>
    <mergeCell ref="C314:D314"/>
    <mergeCell ref="C311:D311"/>
    <mergeCell ref="E311:F311"/>
    <mergeCell ref="S307:T307"/>
    <mergeCell ref="M308:N308"/>
    <mergeCell ref="O308:P308"/>
    <mergeCell ref="C312:D312"/>
    <mergeCell ref="C313:D313"/>
    <mergeCell ref="E313:F313"/>
    <mergeCell ref="G313:H313"/>
    <mergeCell ref="I313:J313"/>
    <mergeCell ref="K313:L313"/>
    <mergeCell ref="K307:L307"/>
    <mergeCell ref="M307:N307"/>
    <mergeCell ref="S306:T306"/>
    <mergeCell ref="Q309:R309"/>
    <mergeCell ref="C306:D306"/>
    <mergeCell ref="E306:F306"/>
    <mergeCell ref="G306:H306"/>
    <mergeCell ref="K306:L306"/>
    <mergeCell ref="M306:N306"/>
    <mergeCell ref="O306:P306"/>
    <mergeCell ref="Q306:R306"/>
    <mergeCell ref="Q312:R312"/>
    <mergeCell ref="S312:T312"/>
    <mergeCell ref="Q307:R307"/>
    <mergeCell ref="O307:P307"/>
    <mergeCell ref="Q308:R308"/>
    <mergeCell ref="S308:T308"/>
    <mergeCell ref="O296:P296"/>
    <mergeCell ref="I308:J308"/>
    <mergeCell ref="O312:P312"/>
    <mergeCell ref="S309:T309"/>
    <mergeCell ref="S311:T311"/>
    <mergeCell ref="C310:D310"/>
    <mergeCell ref="E310:F310"/>
    <mergeCell ref="G310:H310"/>
    <mergeCell ref="I310:J310"/>
    <mergeCell ref="I306:J306"/>
    <mergeCell ref="K303:L303"/>
    <mergeCell ref="C297:D297"/>
    <mergeCell ref="E297:F297"/>
    <mergeCell ref="G297:H297"/>
    <mergeCell ref="C284:D284"/>
    <mergeCell ref="G287:J287"/>
    <mergeCell ref="M302:N302"/>
    <mergeCell ref="K300:L300"/>
    <mergeCell ref="I302:J302"/>
    <mergeCell ref="Q301:R301"/>
    <mergeCell ref="E305:F305"/>
    <mergeCell ref="K302:L302"/>
    <mergeCell ref="C305:D305"/>
    <mergeCell ref="C303:D303"/>
    <mergeCell ref="E303:F303"/>
    <mergeCell ref="M303:N303"/>
    <mergeCell ref="E301:F301"/>
    <mergeCell ref="C301:D301"/>
    <mergeCell ref="K301:L301"/>
    <mergeCell ref="Q305:R305"/>
    <mergeCell ref="S305:T305"/>
    <mergeCell ref="I305:J305"/>
    <mergeCell ref="G276:H276"/>
    <mergeCell ref="M279:N279"/>
    <mergeCell ref="O201:P201"/>
    <mergeCell ref="G292:H292"/>
    <mergeCell ref="K284:L284"/>
    <mergeCell ref="O290:P290"/>
    <mergeCell ref="O284:P284"/>
    <mergeCell ref="M285:N285"/>
    <mergeCell ref="I291:J291"/>
    <mergeCell ref="O277:P277"/>
    <mergeCell ref="S278:T278"/>
    <mergeCell ref="K276:L276"/>
    <mergeCell ref="C281:D281"/>
    <mergeCell ref="I297:J297"/>
    <mergeCell ref="K297:L297"/>
    <mergeCell ref="Q284:R284"/>
    <mergeCell ref="M286:N286"/>
    <mergeCell ref="Q285:R285"/>
    <mergeCell ref="E287:F287"/>
    <mergeCell ref="E283:F283"/>
    <mergeCell ref="E282:F282"/>
    <mergeCell ref="M291:N291"/>
    <mergeCell ref="O291:P291"/>
    <mergeCell ref="Q281:R281"/>
    <mergeCell ref="K296:L296"/>
    <mergeCell ref="I292:J292"/>
    <mergeCell ref="G293:H293"/>
    <mergeCell ref="K293:L293"/>
    <mergeCell ref="I294:J294"/>
    <mergeCell ref="K295:L295"/>
    <mergeCell ref="C292:D292"/>
    <mergeCell ref="G296:H296"/>
    <mergeCell ref="G282:J282"/>
    <mergeCell ref="G284:J284"/>
    <mergeCell ref="K286:L286"/>
    <mergeCell ref="M278:N278"/>
    <mergeCell ref="S195:T195"/>
    <mergeCell ref="S209:T209"/>
    <mergeCell ref="G278:J278"/>
    <mergeCell ref="Q212:R212"/>
    <mergeCell ref="S203:T203"/>
    <mergeCell ref="S204:T204"/>
    <mergeCell ref="S212:T212"/>
    <mergeCell ref="Q210:R210"/>
    <mergeCell ref="S210:T210"/>
    <mergeCell ref="S205:T205"/>
    <mergeCell ref="G192:H192"/>
    <mergeCell ref="K280:L280"/>
    <mergeCell ref="O189:P189"/>
    <mergeCell ref="K202:L202"/>
    <mergeCell ref="S200:T200"/>
    <mergeCell ref="Q204:R204"/>
    <mergeCell ref="O209:P209"/>
    <mergeCell ref="Q209:R209"/>
    <mergeCell ref="Q207:R207"/>
    <mergeCell ref="Q206:R206"/>
    <mergeCell ref="S201:T201"/>
    <mergeCell ref="K201:L201"/>
    <mergeCell ref="M201:N201"/>
    <mergeCell ref="S211:T211"/>
    <mergeCell ref="M211:N211"/>
    <mergeCell ref="O280:P280"/>
    <mergeCell ref="G285:J285"/>
    <mergeCell ref="G279:J279"/>
    <mergeCell ref="C277:D277"/>
    <mergeCell ref="C282:D282"/>
    <mergeCell ref="Q282:R282"/>
    <mergeCell ref="C289:D289"/>
    <mergeCell ref="O186:P186"/>
    <mergeCell ref="Q290:R290"/>
    <mergeCell ref="O289:P289"/>
    <mergeCell ref="G288:J288"/>
    <mergeCell ref="K279:L279"/>
    <mergeCell ref="Q194:R194"/>
    <mergeCell ref="Q195:R195"/>
    <mergeCell ref="Q197:R197"/>
    <mergeCell ref="E198:F198"/>
    <mergeCell ref="I199:J199"/>
    <mergeCell ref="E199:F199"/>
    <mergeCell ref="G199:H199"/>
    <mergeCell ref="C197:D197"/>
    <mergeCell ref="E194:F194"/>
    <mergeCell ref="M192:N192"/>
    <mergeCell ref="O193:P193"/>
    <mergeCell ref="K278:L278"/>
    <mergeCell ref="M190:N190"/>
    <mergeCell ref="Q202:R202"/>
    <mergeCell ref="Q199:R199"/>
    <mergeCell ref="O278:P278"/>
    <mergeCell ref="G229:I229"/>
    <mergeCell ref="M197:N197"/>
    <mergeCell ref="O286:P286"/>
    <mergeCell ref="K285:L285"/>
    <mergeCell ref="G283:J283"/>
    <mergeCell ref="G281:J281"/>
    <mergeCell ref="G280:J280"/>
    <mergeCell ref="M210:N210"/>
    <mergeCell ref="C290:D290"/>
    <mergeCell ref="O216:P216"/>
    <mergeCell ref="M287:N287"/>
    <mergeCell ref="E210:F210"/>
    <mergeCell ref="I212:J212"/>
    <mergeCell ref="K212:L212"/>
    <mergeCell ref="E286:F286"/>
    <mergeCell ref="C99:D99"/>
    <mergeCell ref="E96:F96"/>
    <mergeCell ref="C105:D105"/>
    <mergeCell ref="G99:H99"/>
    <mergeCell ref="G96:H96"/>
    <mergeCell ref="G286:J286"/>
    <mergeCell ref="E285:F285"/>
    <mergeCell ref="K173:L173"/>
    <mergeCell ref="E107:F107"/>
    <mergeCell ref="O102:P102"/>
    <mergeCell ref="K104:L104"/>
    <mergeCell ref="M104:N104"/>
    <mergeCell ref="O104:P104"/>
    <mergeCell ref="C106:D106"/>
    <mergeCell ref="G120:I120"/>
    <mergeCell ref="I107:J107"/>
    <mergeCell ref="C178:D178"/>
    <mergeCell ref="C176:D176"/>
    <mergeCell ref="E98:F98"/>
    <mergeCell ref="G98:H98"/>
    <mergeCell ref="C98:D98"/>
    <mergeCell ref="M277:N277"/>
    <mergeCell ref="M191:N191"/>
    <mergeCell ref="M204:N204"/>
    <mergeCell ref="C61:D61"/>
    <mergeCell ref="I91:J91"/>
    <mergeCell ref="I90:J90"/>
    <mergeCell ref="G69:J69"/>
    <mergeCell ref="K69:L69"/>
    <mergeCell ref="G87:H87"/>
    <mergeCell ref="C77:D77"/>
    <mergeCell ref="C69:D69"/>
    <mergeCell ref="G80:H80"/>
    <mergeCell ref="C75:D75"/>
    <mergeCell ref="E77:F77"/>
    <mergeCell ref="K83:L83"/>
    <mergeCell ref="C84:D84"/>
    <mergeCell ref="C76:D76"/>
    <mergeCell ref="E89:F89"/>
    <mergeCell ref="C101:D101"/>
    <mergeCell ref="E101:F101"/>
    <mergeCell ref="E70:F70"/>
    <mergeCell ref="G93:H93"/>
    <mergeCell ref="I93:J93"/>
    <mergeCell ref="C92:D92"/>
    <mergeCell ref="G88:H88"/>
    <mergeCell ref="C100:D100"/>
    <mergeCell ref="G97:H97"/>
    <mergeCell ref="E88:F88"/>
    <mergeCell ref="C88:D88"/>
    <mergeCell ref="C96:D96"/>
    <mergeCell ref="E79:F79"/>
    <mergeCell ref="G84:H84"/>
    <mergeCell ref="E84:F84"/>
    <mergeCell ref="I80:J80"/>
    <mergeCell ref="E69:F69"/>
    <mergeCell ref="G122:I122"/>
    <mergeCell ref="E106:F106"/>
    <mergeCell ref="C1:T1"/>
    <mergeCell ref="C167:T167"/>
    <mergeCell ref="C168:T168"/>
    <mergeCell ref="S82:T82"/>
    <mergeCell ref="G14:I14"/>
    <mergeCell ref="G130:I130"/>
    <mergeCell ref="C82:D82"/>
    <mergeCell ref="G15:I15"/>
    <mergeCell ref="C86:D86"/>
    <mergeCell ref="E86:F86"/>
    <mergeCell ref="O86:P86"/>
    <mergeCell ref="Q86:R86"/>
    <mergeCell ref="S86:T86"/>
    <mergeCell ref="I86:J86"/>
    <mergeCell ref="G125:I125"/>
    <mergeCell ref="K75:L75"/>
    <mergeCell ref="K74:L74"/>
    <mergeCell ref="K76:L76"/>
    <mergeCell ref="C63:D63"/>
    <mergeCell ref="C64:D64"/>
    <mergeCell ref="C66:D66"/>
    <mergeCell ref="G89:H89"/>
    <mergeCell ref="I89:J89"/>
    <mergeCell ref="G90:H90"/>
    <mergeCell ref="S93:T93"/>
    <mergeCell ref="I97:J97"/>
    <mergeCell ref="K98:L98"/>
    <mergeCell ref="M98:N98"/>
    <mergeCell ref="O98:P98"/>
    <mergeCell ref="Q104:R104"/>
    <mergeCell ref="E176:F176"/>
    <mergeCell ref="E177:F177"/>
    <mergeCell ref="S183:T183"/>
    <mergeCell ref="M183:N183"/>
    <mergeCell ref="S170:T170"/>
    <mergeCell ref="O175:P175"/>
    <mergeCell ref="Q181:R181"/>
    <mergeCell ref="S180:T180"/>
    <mergeCell ref="S175:T175"/>
    <mergeCell ref="S179:T179"/>
    <mergeCell ref="S173:T173"/>
    <mergeCell ref="S171:T171"/>
    <mergeCell ref="M175:N175"/>
    <mergeCell ref="K175:L175"/>
    <mergeCell ref="M101:N101"/>
    <mergeCell ref="S104:T104"/>
    <mergeCell ref="O103:P103"/>
    <mergeCell ref="O105:P105"/>
    <mergeCell ref="M177:N177"/>
    <mergeCell ref="K101:L101"/>
    <mergeCell ref="Q183:R183"/>
    <mergeCell ref="O176:P176"/>
    <mergeCell ref="S103:T103"/>
    <mergeCell ref="S105:T105"/>
    <mergeCell ref="S102:T102"/>
    <mergeCell ref="S110:T110"/>
    <mergeCell ref="M108:N108"/>
    <mergeCell ref="C115:T115"/>
    <mergeCell ref="O170:P170"/>
    <mergeCell ref="S172:T172"/>
    <mergeCell ref="M106:N106"/>
    <mergeCell ref="O106:P106"/>
    <mergeCell ref="O100:P100"/>
    <mergeCell ref="I92:J92"/>
    <mergeCell ref="E91:F91"/>
    <mergeCell ref="C90:D90"/>
    <mergeCell ref="O89:P89"/>
    <mergeCell ref="M91:N91"/>
    <mergeCell ref="M86:N86"/>
    <mergeCell ref="M97:N97"/>
    <mergeCell ref="M87:N87"/>
    <mergeCell ref="O87:P87"/>
    <mergeCell ref="M110:N110"/>
    <mergeCell ref="O110:P110"/>
    <mergeCell ref="Q178:R178"/>
    <mergeCell ref="Q170:R170"/>
    <mergeCell ref="K170:L170"/>
    <mergeCell ref="K176:L176"/>
    <mergeCell ref="O171:P171"/>
    <mergeCell ref="G121:I121"/>
    <mergeCell ref="O101:P101"/>
    <mergeCell ref="M172:N172"/>
    <mergeCell ref="O172:P172"/>
    <mergeCell ref="Q103:R103"/>
    <mergeCell ref="Q174:R174"/>
    <mergeCell ref="Q108:R108"/>
    <mergeCell ref="G101:H101"/>
    <mergeCell ref="E174:F174"/>
    <mergeCell ref="E102:F102"/>
    <mergeCell ref="M174:N174"/>
    <mergeCell ref="K174:L174"/>
    <mergeCell ref="K108:L108"/>
    <mergeCell ref="E178:F178"/>
    <mergeCell ref="K178:L178"/>
    <mergeCell ref="O108:P108"/>
    <mergeCell ref="C173:D173"/>
    <mergeCell ref="G132:I132"/>
    <mergeCell ref="G128:I128"/>
    <mergeCell ref="K171:L171"/>
    <mergeCell ref="G124:I124"/>
    <mergeCell ref="G126:I126"/>
    <mergeCell ref="M102:N102"/>
    <mergeCell ref="C171:D171"/>
    <mergeCell ref="C174:D174"/>
    <mergeCell ref="M170:N170"/>
    <mergeCell ref="G171:J171"/>
    <mergeCell ref="I170:J170"/>
    <mergeCell ref="C170:D170"/>
    <mergeCell ref="C108:D108"/>
    <mergeCell ref="O185:P185"/>
    <mergeCell ref="C104:D104"/>
    <mergeCell ref="G174:J174"/>
    <mergeCell ref="M173:N173"/>
    <mergeCell ref="I104:J104"/>
    <mergeCell ref="E170:F170"/>
    <mergeCell ref="E171:F171"/>
    <mergeCell ref="E172:F172"/>
    <mergeCell ref="G170:H170"/>
    <mergeCell ref="G127:I127"/>
    <mergeCell ref="C172:D172"/>
    <mergeCell ref="C107:D107"/>
    <mergeCell ref="O180:P180"/>
    <mergeCell ref="O178:P178"/>
    <mergeCell ref="O173:P173"/>
    <mergeCell ref="I110:J110"/>
    <mergeCell ref="K107:L107"/>
    <mergeCell ref="K195:L195"/>
    <mergeCell ref="K207:L207"/>
    <mergeCell ref="M207:N207"/>
    <mergeCell ref="O207:P207"/>
    <mergeCell ref="M195:N195"/>
    <mergeCell ref="I207:J207"/>
    <mergeCell ref="Q208:R208"/>
    <mergeCell ref="O192:P192"/>
    <mergeCell ref="O198:P198"/>
    <mergeCell ref="S192:T192"/>
    <mergeCell ref="K183:L183"/>
    <mergeCell ref="O184:P184"/>
    <mergeCell ref="Q184:R184"/>
    <mergeCell ref="Q182:R182"/>
    <mergeCell ref="S182:T182"/>
    <mergeCell ref="I198:J198"/>
    <mergeCell ref="M188:N188"/>
    <mergeCell ref="O187:P187"/>
    <mergeCell ref="I188:J188"/>
    <mergeCell ref="K208:L208"/>
    <mergeCell ref="M208:N208"/>
    <mergeCell ref="Q201:R201"/>
    <mergeCell ref="O204:P204"/>
    <mergeCell ref="O208:P208"/>
    <mergeCell ref="O206:P206"/>
    <mergeCell ref="Q198:R198"/>
    <mergeCell ref="S186:T186"/>
    <mergeCell ref="S193:T193"/>
    <mergeCell ref="S188:T188"/>
    <mergeCell ref="S202:T202"/>
    <mergeCell ref="O196:P196"/>
    <mergeCell ref="O182:P182"/>
    <mergeCell ref="O179:P179"/>
    <mergeCell ref="G193:H193"/>
    <mergeCell ref="M178:N178"/>
    <mergeCell ref="G180:J180"/>
    <mergeCell ref="G198:H198"/>
    <mergeCell ref="G226:I226"/>
    <mergeCell ref="G211:H211"/>
    <mergeCell ref="M212:N212"/>
    <mergeCell ref="O212:P212"/>
    <mergeCell ref="I203:J203"/>
    <mergeCell ref="K203:L203"/>
    <mergeCell ref="M203:N203"/>
    <mergeCell ref="O203:P203"/>
    <mergeCell ref="G207:H207"/>
    <mergeCell ref="O195:P195"/>
    <mergeCell ref="C220:T220"/>
    <mergeCell ref="I210:J210"/>
    <mergeCell ref="Q196:R196"/>
    <mergeCell ref="S196:T196"/>
    <mergeCell ref="S194:T194"/>
    <mergeCell ref="Q190:R190"/>
    <mergeCell ref="M182:N182"/>
    <mergeCell ref="I187:J187"/>
    <mergeCell ref="S184:T184"/>
    <mergeCell ref="O183:P183"/>
    <mergeCell ref="S191:T191"/>
    <mergeCell ref="K190:L190"/>
    <mergeCell ref="Q192:R192"/>
    <mergeCell ref="K192:L192"/>
    <mergeCell ref="M184:N184"/>
    <mergeCell ref="M186:N186"/>
    <mergeCell ref="S190:T190"/>
    <mergeCell ref="O276:P276"/>
    <mergeCell ref="O211:P211"/>
    <mergeCell ref="Q211:R211"/>
    <mergeCell ref="Q276:R276"/>
    <mergeCell ref="K210:L210"/>
    <mergeCell ref="K277:L277"/>
    <mergeCell ref="G189:H189"/>
    <mergeCell ref="I189:J189"/>
    <mergeCell ref="C203:D203"/>
    <mergeCell ref="C196:D196"/>
    <mergeCell ref="E196:F196"/>
    <mergeCell ref="G196:H196"/>
    <mergeCell ref="E202:F202"/>
    <mergeCell ref="E200:F200"/>
    <mergeCell ref="K198:L198"/>
    <mergeCell ref="M198:N198"/>
    <mergeCell ref="M196:N196"/>
    <mergeCell ref="G197:H197"/>
    <mergeCell ref="G205:H205"/>
    <mergeCell ref="G202:H202"/>
    <mergeCell ref="I202:J202"/>
    <mergeCell ref="C201:D201"/>
    <mergeCell ref="M189:N189"/>
    <mergeCell ref="K199:L199"/>
    <mergeCell ref="K204:L204"/>
    <mergeCell ref="G232:I232"/>
    <mergeCell ref="G236:I236"/>
    <mergeCell ref="I209:J209"/>
    <mergeCell ref="G230:I230"/>
    <mergeCell ref="G233:I233"/>
    <mergeCell ref="I201:J201"/>
    <mergeCell ref="I208:J208"/>
    <mergeCell ref="C65:D65"/>
    <mergeCell ref="G76:J76"/>
    <mergeCell ref="G74:J74"/>
    <mergeCell ref="Q173:R173"/>
    <mergeCell ref="Q171:R171"/>
    <mergeCell ref="G178:J178"/>
    <mergeCell ref="Q175:R175"/>
    <mergeCell ref="Q177:R177"/>
    <mergeCell ref="Q180:R180"/>
    <mergeCell ref="O177:P177"/>
    <mergeCell ref="M176:N176"/>
    <mergeCell ref="Q185:R185"/>
    <mergeCell ref="Q186:R186"/>
    <mergeCell ref="C67:D67"/>
    <mergeCell ref="E73:F73"/>
    <mergeCell ref="C73:D73"/>
    <mergeCell ref="I83:J83"/>
    <mergeCell ref="E92:F92"/>
    <mergeCell ref="G78:J78"/>
    <mergeCell ref="C79:D79"/>
    <mergeCell ref="C68:D68"/>
    <mergeCell ref="C72:D72"/>
    <mergeCell ref="C78:D78"/>
    <mergeCell ref="E87:F87"/>
    <mergeCell ref="E71:F71"/>
    <mergeCell ref="E74:F74"/>
    <mergeCell ref="E72:F72"/>
    <mergeCell ref="C71:D71"/>
    <mergeCell ref="K184:L184"/>
    <mergeCell ref="O181:P181"/>
    <mergeCell ref="G186:H186"/>
    <mergeCell ref="K180:L180"/>
    <mergeCell ref="K194:L194"/>
    <mergeCell ref="G173:J173"/>
    <mergeCell ref="O188:P188"/>
    <mergeCell ref="Q191:R191"/>
    <mergeCell ref="O190:P190"/>
    <mergeCell ref="M171:N171"/>
    <mergeCell ref="Q193:R193"/>
    <mergeCell ref="Q172:R172"/>
    <mergeCell ref="S187:T187"/>
    <mergeCell ref="O194:P194"/>
    <mergeCell ref="O191:P191"/>
    <mergeCell ref="Q189:R189"/>
    <mergeCell ref="O174:P174"/>
    <mergeCell ref="S174:T174"/>
    <mergeCell ref="Q176:R176"/>
    <mergeCell ref="S178:T178"/>
    <mergeCell ref="S176:T176"/>
    <mergeCell ref="M180:N180"/>
    <mergeCell ref="G179:J179"/>
    <mergeCell ref="M179:N179"/>
    <mergeCell ref="K186:L186"/>
    <mergeCell ref="K179:L179"/>
    <mergeCell ref="I186:J186"/>
    <mergeCell ref="K185:L185"/>
    <mergeCell ref="G188:H188"/>
    <mergeCell ref="S177:T177"/>
    <mergeCell ref="S185:T185"/>
    <mergeCell ref="S181:T181"/>
    <mergeCell ref="Q187:R187"/>
    <mergeCell ref="G187:H187"/>
    <mergeCell ref="M193:N193"/>
    <mergeCell ref="K188:L188"/>
    <mergeCell ref="G123:I123"/>
    <mergeCell ref="E90:F90"/>
    <mergeCell ref="I79:J79"/>
    <mergeCell ref="G79:H79"/>
    <mergeCell ref="C89:D89"/>
    <mergeCell ref="K79:L79"/>
    <mergeCell ref="C80:D80"/>
    <mergeCell ref="E80:F80"/>
    <mergeCell ref="C83:D83"/>
    <mergeCell ref="E83:F83"/>
    <mergeCell ref="C85:D85"/>
    <mergeCell ref="K77:L77"/>
    <mergeCell ref="E108:F108"/>
    <mergeCell ref="G108:H108"/>
    <mergeCell ref="E110:F110"/>
    <mergeCell ref="G110:H110"/>
    <mergeCell ref="K110:L110"/>
    <mergeCell ref="C93:D93"/>
    <mergeCell ref="E93:F93"/>
    <mergeCell ref="K92:L92"/>
    <mergeCell ref="K91:L91"/>
    <mergeCell ref="C95:D95"/>
    <mergeCell ref="E95:F95"/>
    <mergeCell ref="G95:H95"/>
    <mergeCell ref="G86:H86"/>
    <mergeCell ref="C94:D94"/>
    <mergeCell ref="E94:F94"/>
    <mergeCell ref="G94:H94"/>
    <mergeCell ref="I94:J94"/>
    <mergeCell ref="K94:L94"/>
    <mergeCell ref="K90:L90"/>
    <mergeCell ref="E97:F97"/>
    <mergeCell ref="G70:J70"/>
    <mergeCell ref="K71:L71"/>
    <mergeCell ref="C97:D97"/>
    <mergeCell ref="K96:L96"/>
    <mergeCell ref="C81:D81"/>
    <mergeCell ref="E81:F81"/>
    <mergeCell ref="C74:D74"/>
    <mergeCell ref="E75:F75"/>
    <mergeCell ref="G106:H106"/>
    <mergeCell ref="I106:J106"/>
    <mergeCell ref="K106:L106"/>
    <mergeCell ref="G103:H103"/>
    <mergeCell ref="I102:J102"/>
    <mergeCell ref="G104:H104"/>
    <mergeCell ref="G102:H102"/>
    <mergeCell ref="E104:F104"/>
    <mergeCell ref="E103:F103"/>
    <mergeCell ref="I103:J103"/>
    <mergeCell ref="G72:J72"/>
    <mergeCell ref="I87:J87"/>
    <mergeCell ref="E76:F76"/>
    <mergeCell ref="C87:D87"/>
    <mergeCell ref="E82:F82"/>
    <mergeCell ref="G92:H92"/>
    <mergeCell ref="G91:H91"/>
    <mergeCell ref="E78:F78"/>
    <mergeCell ref="C91:D91"/>
    <mergeCell ref="E85:F85"/>
    <mergeCell ref="C70:D70"/>
    <mergeCell ref="Q87:R87"/>
    <mergeCell ref="I88:J88"/>
    <mergeCell ref="Q83:R83"/>
    <mergeCell ref="M88:N88"/>
    <mergeCell ref="K89:L89"/>
    <mergeCell ref="K97:L97"/>
    <mergeCell ref="K99:L99"/>
    <mergeCell ref="O88:P88"/>
    <mergeCell ref="O95:P95"/>
    <mergeCell ref="M90:N90"/>
    <mergeCell ref="K86:L86"/>
    <mergeCell ref="I85:J85"/>
    <mergeCell ref="M84:N84"/>
    <mergeCell ref="M99:N99"/>
    <mergeCell ref="K87:L87"/>
    <mergeCell ref="I84:J84"/>
    <mergeCell ref="K84:L84"/>
    <mergeCell ref="O96:P96"/>
    <mergeCell ref="M95:N95"/>
    <mergeCell ref="M92:N92"/>
    <mergeCell ref="K93:L93"/>
    <mergeCell ref="M94:N94"/>
    <mergeCell ref="O84:P84"/>
    <mergeCell ref="O94:P94"/>
    <mergeCell ref="M93:N93"/>
    <mergeCell ref="S61:T61"/>
    <mergeCell ref="S67:T67"/>
    <mergeCell ref="Q73:R73"/>
    <mergeCell ref="Q85:R85"/>
    <mergeCell ref="Q84:R84"/>
    <mergeCell ref="M85:N85"/>
    <mergeCell ref="Q79:R79"/>
    <mergeCell ref="Q91:R91"/>
    <mergeCell ref="I96:J96"/>
    <mergeCell ref="K95:L95"/>
    <mergeCell ref="Q96:R96"/>
    <mergeCell ref="S96:T96"/>
    <mergeCell ref="S97:T97"/>
    <mergeCell ref="S98:T98"/>
    <mergeCell ref="O83:P83"/>
    <mergeCell ref="K88:L88"/>
    <mergeCell ref="O93:P93"/>
    <mergeCell ref="Q89:R89"/>
    <mergeCell ref="Q88:R88"/>
    <mergeCell ref="S83:T83"/>
    <mergeCell ref="S89:T89"/>
    <mergeCell ref="O92:P92"/>
    <mergeCell ref="Q80:R80"/>
    <mergeCell ref="Q81:R81"/>
    <mergeCell ref="O81:P81"/>
    <mergeCell ref="S85:T85"/>
    <mergeCell ref="Q95:R95"/>
    <mergeCell ref="Q94:R94"/>
    <mergeCell ref="S94:T94"/>
    <mergeCell ref="O61:P61"/>
    <mergeCell ref="O78:P78"/>
    <mergeCell ref="S92:T92"/>
    <mergeCell ref="S99:T99"/>
    <mergeCell ref="S84:T84"/>
    <mergeCell ref="K105:L105"/>
    <mergeCell ref="Q92:R92"/>
    <mergeCell ref="I95:J95"/>
    <mergeCell ref="S91:T91"/>
    <mergeCell ref="I81:J81"/>
    <mergeCell ref="Q98:R98"/>
    <mergeCell ref="Q101:R101"/>
    <mergeCell ref="S95:T95"/>
    <mergeCell ref="O99:P99"/>
    <mergeCell ref="Q102:R102"/>
    <mergeCell ref="S88:T88"/>
    <mergeCell ref="Q93:R93"/>
    <mergeCell ref="Q100:R100"/>
    <mergeCell ref="S100:T100"/>
    <mergeCell ref="I98:J98"/>
    <mergeCell ref="M96:N96"/>
    <mergeCell ref="K85:L85"/>
    <mergeCell ref="S90:T90"/>
    <mergeCell ref="M89:N89"/>
    <mergeCell ref="O97:P97"/>
    <mergeCell ref="S87:T87"/>
    <mergeCell ref="K102:L102"/>
    <mergeCell ref="Q105:R105"/>
    <mergeCell ref="Q97:R97"/>
    <mergeCell ref="O90:P90"/>
    <mergeCell ref="Q90:R90"/>
    <mergeCell ref="I101:J101"/>
    <mergeCell ref="M103:N103"/>
    <mergeCell ref="I99:J99"/>
    <mergeCell ref="O91:P91"/>
    <mergeCell ref="G4:I4"/>
    <mergeCell ref="G5:I5"/>
    <mergeCell ref="G6:I6"/>
    <mergeCell ref="G7:I7"/>
    <mergeCell ref="G8:I8"/>
    <mergeCell ref="G60:H60"/>
    <mergeCell ref="G19:I19"/>
    <mergeCell ref="G12:I12"/>
    <mergeCell ref="G11:I11"/>
    <mergeCell ref="G18:I18"/>
    <mergeCell ref="G9:I9"/>
    <mergeCell ref="G10:I10"/>
    <mergeCell ref="G17:I17"/>
    <mergeCell ref="G13:I13"/>
    <mergeCell ref="A55:T55"/>
    <mergeCell ref="G16:I16"/>
    <mergeCell ref="C58:T58"/>
    <mergeCell ref="Q60:R60"/>
    <mergeCell ref="I60:J60"/>
    <mergeCell ref="K60:L60"/>
    <mergeCell ref="M60:N60"/>
    <mergeCell ref="O60:P60"/>
    <mergeCell ref="C57:T57"/>
    <mergeCell ref="C60:D60"/>
    <mergeCell ref="E60:F60"/>
    <mergeCell ref="S60:T60"/>
    <mergeCell ref="E61:F61"/>
    <mergeCell ref="G62:J62"/>
    <mergeCell ref="Q61:R61"/>
    <mergeCell ref="M61:N61"/>
    <mergeCell ref="M65:N65"/>
    <mergeCell ref="S71:T71"/>
    <mergeCell ref="K62:L62"/>
    <mergeCell ref="Q67:R67"/>
    <mergeCell ref="O68:P68"/>
    <mergeCell ref="Q68:R68"/>
    <mergeCell ref="O71:P71"/>
    <mergeCell ref="S76:T76"/>
    <mergeCell ref="S62:T62"/>
    <mergeCell ref="Q62:R62"/>
    <mergeCell ref="S63:T63"/>
    <mergeCell ref="Q63:R63"/>
    <mergeCell ref="O67:P67"/>
    <mergeCell ref="O63:P63"/>
    <mergeCell ref="O66:P66"/>
    <mergeCell ref="S64:T64"/>
    <mergeCell ref="Q64:R64"/>
    <mergeCell ref="O64:P64"/>
    <mergeCell ref="Q66:R66"/>
    <mergeCell ref="Q76:R76"/>
    <mergeCell ref="K65:L65"/>
    <mergeCell ref="Q65:R65"/>
    <mergeCell ref="S66:T66"/>
    <mergeCell ref="K68:L68"/>
    <mergeCell ref="M76:N76"/>
    <mergeCell ref="M71:N71"/>
    <mergeCell ref="O76:P76"/>
    <mergeCell ref="O65:P65"/>
    <mergeCell ref="E64:F64"/>
    <mergeCell ref="K72:L72"/>
    <mergeCell ref="K73:L73"/>
    <mergeCell ref="G75:J75"/>
    <mergeCell ref="M64:N64"/>
    <mergeCell ref="M70:N70"/>
    <mergeCell ref="M72:N72"/>
    <mergeCell ref="M75:N75"/>
    <mergeCell ref="M73:N73"/>
    <mergeCell ref="O74:P74"/>
    <mergeCell ref="O75:P75"/>
    <mergeCell ref="G63:J63"/>
    <mergeCell ref="G64:J64"/>
    <mergeCell ref="G65:J65"/>
    <mergeCell ref="K70:L70"/>
    <mergeCell ref="M67:N67"/>
    <mergeCell ref="E62:F62"/>
    <mergeCell ref="M66:N66"/>
    <mergeCell ref="M62:N62"/>
    <mergeCell ref="K63:L63"/>
    <mergeCell ref="M63:N63"/>
    <mergeCell ref="K64:L64"/>
    <mergeCell ref="M68:N68"/>
    <mergeCell ref="M74:N74"/>
    <mergeCell ref="E65:F65"/>
    <mergeCell ref="G68:J68"/>
    <mergeCell ref="O62:P62"/>
    <mergeCell ref="K66:L66"/>
    <mergeCell ref="E68:F68"/>
    <mergeCell ref="E67:F67"/>
    <mergeCell ref="K67:L67"/>
    <mergeCell ref="G67:J67"/>
    <mergeCell ref="C62:D62"/>
    <mergeCell ref="E63:F63"/>
    <mergeCell ref="Q82:R82"/>
    <mergeCell ref="I82:J82"/>
    <mergeCell ref="K82:L82"/>
    <mergeCell ref="Q74:R74"/>
    <mergeCell ref="O73:P73"/>
    <mergeCell ref="G66:J66"/>
    <mergeCell ref="G61:J61"/>
    <mergeCell ref="K80:L80"/>
    <mergeCell ref="O70:P70"/>
    <mergeCell ref="E99:F99"/>
    <mergeCell ref="Q99:R99"/>
    <mergeCell ref="K78:L78"/>
    <mergeCell ref="C102:D102"/>
    <mergeCell ref="C103:D103"/>
    <mergeCell ref="S68:T68"/>
    <mergeCell ref="S78:T78"/>
    <mergeCell ref="O77:P77"/>
    <mergeCell ref="O85:P85"/>
    <mergeCell ref="M82:N82"/>
    <mergeCell ref="O82:P82"/>
    <mergeCell ref="G81:H81"/>
    <mergeCell ref="S70:T70"/>
    <mergeCell ref="Q70:R70"/>
    <mergeCell ref="G77:J77"/>
    <mergeCell ref="S81:T81"/>
    <mergeCell ref="S73:T73"/>
    <mergeCell ref="S69:T69"/>
    <mergeCell ref="S77:T77"/>
    <mergeCell ref="Q69:R69"/>
    <mergeCell ref="O69:P69"/>
    <mergeCell ref="K61:L61"/>
    <mergeCell ref="G73:J73"/>
    <mergeCell ref="G71:J71"/>
    <mergeCell ref="O72:P72"/>
    <mergeCell ref="Q71:R71"/>
    <mergeCell ref="O79:P79"/>
    <mergeCell ref="Q72:R72"/>
    <mergeCell ref="S74:T74"/>
    <mergeCell ref="M79:N79"/>
    <mergeCell ref="S79:T79"/>
    <mergeCell ref="S107:T107"/>
    <mergeCell ref="G107:H107"/>
    <mergeCell ref="G129:I129"/>
    <mergeCell ref="S75:T75"/>
    <mergeCell ref="S65:T65"/>
    <mergeCell ref="S72:T72"/>
    <mergeCell ref="M83:N83"/>
    <mergeCell ref="O80:P80"/>
    <mergeCell ref="M80:N80"/>
    <mergeCell ref="Q77:R77"/>
    <mergeCell ref="Q75:R75"/>
    <mergeCell ref="S80:T80"/>
    <mergeCell ref="M77:N77"/>
    <mergeCell ref="K81:L81"/>
    <mergeCell ref="G85:H85"/>
    <mergeCell ref="M81:N81"/>
    <mergeCell ref="G83:H83"/>
    <mergeCell ref="G82:H82"/>
    <mergeCell ref="Q78:R78"/>
    <mergeCell ref="M69:N69"/>
    <mergeCell ref="S101:T101"/>
    <mergeCell ref="S106:T106"/>
    <mergeCell ref="E66:F66"/>
    <mergeCell ref="E100:F100"/>
    <mergeCell ref="G100:H100"/>
    <mergeCell ref="I100:J100"/>
    <mergeCell ref="K100:L100"/>
    <mergeCell ref="M100:N100"/>
    <mergeCell ref="M185:N185"/>
    <mergeCell ref="K103:L103"/>
    <mergeCell ref="K172:L172"/>
    <mergeCell ref="G175:J175"/>
    <mergeCell ref="K182:L182"/>
    <mergeCell ref="M107:N107"/>
    <mergeCell ref="O107:P107"/>
    <mergeCell ref="Q107:R107"/>
    <mergeCell ref="E175:F175"/>
    <mergeCell ref="Q179:R179"/>
    <mergeCell ref="G172:J172"/>
    <mergeCell ref="E105:F105"/>
    <mergeCell ref="G105:H105"/>
    <mergeCell ref="I105:J105"/>
    <mergeCell ref="M105:N105"/>
    <mergeCell ref="M181:N181"/>
    <mergeCell ref="G176:J176"/>
    <mergeCell ref="K177:L177"/>
    <mergeCell ref="Q106:R106"/>
    <mergeCell ref="G119:I119"/>
    <mergeCell ref="G118:I118"/>
    <mergeCell ref="M78:N78"/>
    <mergeCell ref="E173:F173"/>
    <mergeCell ref="G131:I131"/>
    <mergeCell ref="I108:J108"/>
    <mergeCell ref="G177:J177"/>
    <mergeCell ref="M187:N187"/>
    <mergeCell ref="M194:N194"/>
    <mergeCell ref="E182:F182"/>
    <mergeCell ref="I191:J191"/>
    <mergeCell ref="E193:F193"/>
    <mergeCell ref="I193:J193"/>
    <mergeCell ref="E192:F192"/>
    <mergeCell ref="I216:J216"/>
    <mergeCell ref="K216:L216"/>
    <mergeCell ref="C179:D179"/>
    <mergeCell ref="G190:H190"/>
    <mergeCell ref="C195:D195"/>
    <mergeCell ref="C187:D187"/>
    <mergeCell ref="C183:D183"/>
    <mergeCell ref="I195:J195"/>
    <mergeCell ref="E191:F191"/>
    <mergeCell ref="G191:H191"/>
    <mergeCell ref="E190:F190"/>
    <mergeCell ref="C191:D191"/>
    <mergeCell ref="E186:F186"/>
    <mergeCell ref="C188:D188"/>
    <mergeCell ref="E195:F195"/>
    <mergeCell ref="E179:F179"/>
    <mergeCell ref="E181:F181"/>
    <mergeCell ref="K181:L181"/>
    <mergeCell ref="C186:D186"/>
    <mergeCell ref="M216:N216"/>
    <mergeCell ref="G210:H210"/>
    <mergeCell ref="M206:N206"/>
    <mergeCell ref="K196:L196"/>
    <mergeCell ref="E184:F184"/>
    <mergeCell ref="E187:F187"/>
    <mergeCell ref="C190:D190"/>
    <mergeCell ref="K191:L191"/>
    <mergeCell ref="G185:H185"/>
    <mergeCell ref="E183:F183"/>
    <mergeCell ref="C185:D185"/>
    <mergeCell ref="C180:D180"/>
    <mergeCell ref="E188:F188"/>
    <mergeCell ref="E189:F189"/>
    <mergeCell ref="G184:J184"/>
    <mergeCell ref="I192:J192"/>
    <mergeCell ref="G183:J183"/>
    <mergeCell ref="I185:J185"/>
    <mergeCell ref="C182:D182"/>
    <mergeCell ref="C181:D181"/>
    <mergeCell ref="G182:J182"/>
    <mergeCell ref="G181:J181"/>
    <mergeCell ref="I190:J190"/>
    <mergeCell ref="K187:L187"/>
    <mergeCell ref="K189:L189"/>
    <mergeCell ref="C276:D276"/>
    <mergeCell ref="G206:H206"/>
    <mergeCell ref="I206:J206"/>
    <mergeCell ref="G277:J277"/>
    <mergeCell ref="K209:L209"/>
    <mergeCell ref="I204:J204"/>
    <mergeCell ref="I276:J276"/>
    <mergeCell ref="C274:T274"/>
    <mergeCell ref="M276:N276"/>
    <mergeCell ref="C193:D193"/>
    <mergeCell ref="C192:D192"/>
    <mergeCell ref="G194:H194"/>
    <mergeCell ref="I194:J194"/>
    <mergeCell ref="I211:J211"/>
    <mergeCell ref="K211:L211"/>
    <mergeCell ref="G228:I228"/>
    <mergeCell ref="G235:I235"/>
    <mergeCell ref="G216:H216"/>
    <mergeCell ref="M202:N202"/>
    <mergeCell ref="O202:P202"/>
    <mergeCell ref="Q216:R216"/>
    <mergeCell ref="S216:T216"/>
    <mergeCell ref="S206:T206"/>
    <mergeCell ref="I197:J197"/>
    <mergeCell ref="K200:L200"/>
    <mergeCell ref="M200:N200"/>
    <mergeCell ref="O200:P200"/>
    <mergeCell ref="C194:D194"/>
    <mergeCell ref="K193:L193"/>
    <mergeCell ref="M199:N199"/>
    <mergeCell ref="G209:H209"/>
    <mergeCell ref="G195:H195"/>
    <mergeCell ref="C175:D175"/>
    <mergeCell ref="C189:D189"/>
    <mergeCell ref="E185:F185"/>
    <mergeCell ref="C177:D177"/>
    <mergeCell ref="S279:T279"/>
    <mergeCell ref="C280:D280"/>
    <mergeCell ref="S208:T208"/>
    <mergeCell ref="O199:P199"/>
    <mergeCell ref="Q295:R295"/>
    <mergeCell ref="M295:N295"/>
    <mergeCell ref="O295:P295"/>
    <mergeCell ref="C200:D200"/>
    <mergeCell ref="C293:D293"/>
    <mergeCell ref="E293:F293"/>
    <mergeCell ref="S285:T285"/>
    <mergeCell ref="M282:N282"/>
    <mergeCell ref="Q279:R279"/>
    <mergeCell ref="C279:D279"/>
    <mergeCell ref="K281:L281"/>
    <mergeCell ref="Q280:R280"/>
    <mergeCell ref="E205:F205"/>
    <mergeCell ref="C199:D199"/>
    <mergeCell ref="G234:I234"/>
    <mergeCell ref="G237:I237"/>
    <mergeCell ref="E203:F203"/>
    <mergeCell ref="E206:F206"/>
    <mergeCell ref="C209:D209"/>
    <mergeCell ref="C184:D184"/>
    <mergeCell ref="M284:N284"/>
    <mergeCell ref="E180:F180"/>
    <mergeCell ref="G223:I223"/>
    <mergeCell ref="O210:P210"/>
    <mergeCell ref="M280:N280"/>
    <mergeCell ref="E280:F280"/>
    <mergeCell ref="G231:I231"/>
    <mergeCell ref="G225:I225"/>
    <mergeCell ref="E277:F277"/>
    <mergeCell ref="C273:T273"/>
    <mergeCell ref="K213:L213"/>
    <mergeCell ref="M213:N213"/>
    <mergeCell ref="O213:P213"/>
    <mergeCell ref="C210:D210"/>
    <mergeCell ref="E278:F278"/>
    <mergeCell ref="C278:D278"/>
    <mergeCell ref="S277:T277"/>
    <mergeCell ref="S292:T292"/>
    <mergeCell ref="M292:N292"/>
    <mergeCell ref="S295:T295"/>
    <mergeCell ref="S281:T281"/>
    <mergeCell ref="E288:F288"/>
    <mergeCell ref="E276:F276"/>
    <mergeCell ref="O279:P279"/>
    <mergeCell ref="Q278:R278"/>
    <mergeCell ref="Q277:R277"/>
    <mergeCell ref="S282:T282"/>
    <mergeCell ref="S284:T284"/>
    <mergeCell ref="S287:T287"/>
    <mergeCell ref="S288:T288"/>
    <mergeCell ref="E279:F279"/>
    <mergeCell ref="G227:I227"/>
    <mergeCell ref="E281:F281"/>
    <mergeCell ref="Q294:R294"/>
    <mergeCell ref="O292:P292"/>
    <mergeCell ref="E211:F211"/>
    <mergeCell ref="O303:P303"/>
    <mergeCell ref="Q303:R303"/>
    <mergeCell ref="S303:T303"/>
    <mergeCell ref="K298:L298"/>
    <mergeCell ref="M299:N299"/>
    <mergeCell ref="M281:N281"/>
    <mergeCell ref="M294:N294"/>
    <mergeCell ref="O282:P282"/>
    <mergeCell ref="Q300:R300"/>
    <mergeCell ref="O300:P300"/>
    <mergeCell ref="M288:N288"/>
    <mergeCell ref="K287:L287"/>
    <mergeCell ref="K282:L282"/>
    <mergeCell ref="G289:J289"/>
    <mergeCell ref="O305:P305"/>
    <mergeCell ref="Q304:R304"/>
    <mergeCell ref="S304:T304"/>
    <mergeCell ref="G303:H303"/>
    <mergeCell ref="G291:H291"/>
    <mergeCell ref="K290:L290"/>
    <mergeCell ref="O285:P285"/>
    <mergeCell ref="S294:T294"/>
    <mergeCell ref="Q292:R292"/>
    <mergeCell ref="Q289:R289"/>
    <mergeCell ref="Q296:R296"/>
    <mergeCell ref="G300:H300"/>
    <mergeCell ref="K299:L299"/>
    <mergeCell ref="O297:P297"/>
    <mergeCell ref="O302:P302"/>
    <mergeCell ref="S302:T302"/>
    <mergeCell ref="Q302:R302"/>
    <mergeCell ref="S291:T291"/>
    <mergeCell ref="S318:T318"/>
    <mergeCell ref="K310:L310"/>
    <mergeCell ref="M310:N310"/>
    <mergeCell ref="O310:P310"/>
    <mergeCell ref="Q310:R310"/>
    <mergeCell ref="S310:T310"/>
    <mergeCell ref="M309:N309"/>
    <mergeCell ref="O309:P309"/>
    <mergeCell ref="M313:N313"/>
    <mergeCell ref="O313:P313"/>
    <mergeCell ref="Q313:R313"/>
    <mergeCell ref="S313:T313"/>
    <mergeCell ref="I314:J314"/>
    <mergeCell ref="K314:L314"/>
    <mergeCell ref="M314:N314"/>
    <mergeCell ref="O314:P314"/>
    <mergeCell ref="Q314:R314"/>
    <mergeCell ref="S314:T314"/>
    <mergeCell ref="I317:J317"/>
    <mergeCell ref="K317:L317"/>
    <mergeCell ref="M317:N317"/>
    <mergeCell ref="O317:P317"/>
    <mergeCell ref="Q317:R317"/>
    <mergeCell ref="M318:N318"/>
    <mergeCell ref="O318:P318"/>
    <mergeCell ref="S317:T317"/>
    <mergeCell ref="Q311:R311"/>
    <mergeCell ref="I315:J315"/>
    <mergeCell ref="Q315:R315"/>
    <mergeCell ref="S315:T315"/>
    <mergeCell ref="Q318:R318"/>
    <mergeCell ref="I312:J312"/>
    <mergeCell ref="G204:H204"/>
    <mergeCell ref="G213:H213"/>
    <mergeCell ref="I213:J213"/>
    <mergeCell ref="C198:D198"/>
    <mergeCell ref="C208:D208"/>
    <mergeCell ref="C207:D207"/>
    <mergeCell ref="Q213:R213"/>
    <mergeCell ref="G212:H212"/>
    <mergeCell ref="S213:T213"/>
    <mergeCell ref="C213:D213"/>
    <mergeCell ref="G200:H200"/>
    <mergeCell ref="E208:F208"/>
    <mergeCell ref="G208:H208"/>
    <mergeCell ref="E209:F209"/>
    <mergeCell ref="M209:N209"/>
    <mergeCell ref="S199:T199"/>
    <mergeCell ref="O197:P197"/>
    <mergeCell ref="Q203:R203"/>
    <mergeCell ref="S198:T198"/>
    <mergeCell ref="E204:F204"/>
    <mergeCell ref="C204:D204"/>
    <mergeCell ref="C202:D202"/>
    <mergeCell ref="I205:J205"/>
    <mergeCell ref="K197:L197"/>
    <mergeCell ref="S197:T197"/>
    <mergeCell ref="K206:L206"/>
    <mergeCell ref="G203:H203"/>
    <mergeCell ref="Q200:R200"/>
    <mergeCell ref="C205:D205"/>
    <mergeCell ref="C206:D206"/>
    <mergeCell ref="E201:F201"/>
    <mergeCell ref="G201:H201"/>
    <mergeCell ref="C286:D286"/>
    <mergeCell ref="Q288:R288"/>
    <mergeCell ref="Q297:R297"/>
    <mergeCell ref="E300:F300"/>
    <mergeCell ref="C295:D295"/>
    <mergeCell ref="E295:F295"/>
    <mergeCell ref="E298:F298"/>
    <mergeCell ref="M289:N289"/>
    <mergeCell ref="Q299:R299"/>
    <mergeCell ref="Q291:R291"/>
    <mergeCell ref="Q298:R298"/>
    <mergeCell ref="M297:N297"/>
    <mergeCell ref="S298:T298"/>
    <mergeCell ref="S283:T283"/>
    <mergeCell ref="S289:T289"/>
    <mergeCell ref="S296:T296"/>
    <mergeCell ref="S299:T299"/>
    <mergeCell ref="O287:P287"/>
    <mergeCell ref="E290:F290"/>
    <mergeCell ref="E289:F289"/>
    <mergeCell ref="I293:J293"/>
    <mergeCell ref="K292:L292"/>
    <mergeCell ref="E292:F292"/>
    <mergeCell ref="E299:F299"/>
    <mergeCell ref="O299:P299"/>
    <mergeCell ref="I298:J298"/>
    <mergeCell ref="G298:H298"/>
    <mergeCell ref="C294:D294"/>
    <mergeCell ref="E294:F294"/>
    <mergeCell ref="C283:D283"/>
    <mergeCell ref="G290:J290"/>
    <mergeCell ref="Q286:R286"/>
    <mergeCell ref="G319:H319"/>
    <mergeCell ref="I319:J319"/>
    <mergeCell ref="K319:L319"/>
    <mergeCell ref="O293:P293"/>
    <mergeCell ref="Q293:R293"/>
    <mergeCell ref="K283:L283"/>
    <mergeCell ref="O281:P281"/>
    <mergeCell ref="E296:F296"/>
    <mergeCell ref="O283:P283"/>
    <mergeCell ref="C299:D299"/>
    <mergeCell ref="G224:I224"/>
    <mergeCell ref="Q319:R319"/>
    <mergeCell ref="G299:H299"/>
    <mergeCell ref="G295:H295"/>
    <mergeCell ref="I299:J299"/>
    <mergeCell ref="K294:L294"/>
    <mergeCell ref="M293:N293"/>
    <mergeCell ref="G301:H301"/>
    <mergeCell ref="C296:D296"/>
    <mergeCell ref="C291:D291"/>
    <mergeCell ref="I296:J296"/>
    <mergeCell ref="M283:N283"/>
    <mergeCell ref="I301:J301"/>
    <mergeCell ref="M305:N305"/>
    <mergeCell ref="E304:F304"/>
    <mergeCell ref="G304:H304"/>
    <mergeCell ref="I304:J304"/>
    <mergeCell ref="Q283:R283"/>
    <mergeCell ref="Q287:R287"/>
    <mergeCell ref="C318:D318"/>
    <mergeCell ref="I300:J300"/>
    <mergeCell ref="G294:H294"/>
    <mergeCell ref="S301:T301"/>
    <mergeCell ref="S290:T290"/>
    <mergeCell ref="S297:T297"/>
    <mergeCell ref="S293:T293"/>
    <mergeCell ref="Q110:R110"/>
    <mergeCell ref="S319:T319"/>
    <mergeCell ref="G311:H311"/>
    <mergeCell ref="I311:J311"/>
    <mergeCell ref="M319:N319"/>
    <mergeCell ref="C212:D212"/>
    <mergeCell ref="E212:F212"/>
    <mergeCell ref="I318:J318"/>
    <mergeCell ref="K318:L318"/>
    <mergeCell ref="G305:H305"/>
    <mergeCell ref="E284:F284"/>
    <mergeCell ref="E314:F314"/>
    <mergeCell ref="G314:H314"/>
    <mergeCell ref="K311:L311"/>
    <mergeCell ref="M311:N311"/>
    <mergeCell ref="O311:P311"/>
    <mergeCell ref="K308:L308"/>
    <mergeCell ref="M301:N301"/>
    <mergeCell ref="O301:P301"/>
    <mergeCell ref="C288:D288"/>
    <mergeCell ref="C285:D285"/>
    <mergeCell ref="E315:F315"/>
    <mergeCell ref="C317:D317"/>
    <mergeCell ref="E317:F317"/>
    <mergeCell ref="G317:H317"/>
    <mergeCell ref="G315:H315"/>
    <mergeCell ref="C319:D319"/>
    <mergeCell ref="E319:F319"/>
    <mergeCell ref="M300:N300"/>
    <mergeCell ref="S108:T108"/>
    <mergeCell ref="C214:D214"/>
    <mergeCell ref="E214:F214"/>
    <mergeCell ref="G214:H214"/>
    <mergeCell ref="I214:J214"/>
    <mergeCell ref="K214:L214"/>
    <mergeCell ref="M214:N214"/>
    <mergeCell ref="O214:P214"/>
    <mergeCell ref="Q214:R214"/>
    <mergeCell ref="S214:T214"/>
    <mergeCell ref="K205:L205"/>
    <mergeCell ref="M205:N205"/>
    <mergeCell ref="O205:P205"/>
    <mergeCell ref="Q205:R205"/>
    <mergeCell ref="E207:F207"/>
    <mergeCell ref="C211:D211"/>
    <mergeCell ref="C110:D110"/>
    <mergeCell ref="S286:T286"/>
    <mergeCell ref="O288:P288"/>
    <mergeCell ref="C216:D216"/>
    <mergeCell ref="E216:F216"/>
    <mergeCell ref="E197:F197"/>
    <mergeCell ref="S207:T207"/>
    <mergeCell ref="I295:J295"/>
    <mergeCell ref="O294:P294"/>
    <mergeCell ref="C298:D298"/>
    <mergeCell ref="C300:D300"/>
    <mergeCell ref="E291:F291"/>
    <mergeCell ref="M298:N298"/>
    <mergeCell ref="K291:L291"/>
    <mergeCell ref="K288:L288"/>
    <mergeCell ref="S189:T189"/>
    <mergeCell ref="Q188:R188"/>
    <mergeCell ref="I196:J196"/>
    <mergeCell ref="I200:J200"/>
    <mergeCell ref="E213:F213"/>
    <mergeCell ref="C321:D321"/>
    <mergeCell ref="E321:F321"/>
    <mergeCell ref="G321:H321"/>
    <mergeCell ref="I321:J321"/>
    <mergeCell ref="K321:L321"/>
    <mergeCell ref="M321:N321"/>
    <mergeCell ref="O321:P321"/>
    <mergeCell ref="Q321:R321"/>
    <mergeCell ref="S321:T321"/>
    <mergeCell ref="S320:T320"/>
    <mergeCell ref="C315:D315"/>
    <mergeCell ref="K289:L289"/>
    <mergeCell ref="M296:N296"/>
    <mergeCell ref="M290:N290"/>
    <mergeCell ref="C302:D302"/>
    <mergeCell ref="E302:F302"/>
    <mergeCell ref="G302:H302"/>
    <mergeCell ref="M304:N304"/>
    <mergeCell ref="O304:P304"/>
    <mergeCell ref="C320:D320"/>
    <mergeCell ref="E320:F320"/>
    <mergeCell ref="G320:H320"/>
    <mergeCell ref="I320:J320"/>
    <mergeCell ref="K320:L320"/>
    <mergeCell ref="M320:N320"/>
    <mergeCell ref="O319:P319"/>
    <mergeCell ref="O298:P298"/>
    <mergeCell ref="C215:D215"/>
    <mergeCell ref="E215:F215"/>
    <mergeCell ref="G215:H215"/>
    <mergeCell ref="I215:J215"/>
    <mergeCell ref="K215:L215"/>
    <mergeCell ref="M215:N215"/>
    <mergeCell ref="O215:P215"/>
    <mergeCell ref="Q215:R215"/>
    <mergeCell ref="S215:T215"/>
    <mergeCell ref="C322:D322"/>
    <mergeCell ref="E322:F322"/>
    <mergeCell ref="G322:H322"/>
    <mergeCell ref="I322:J322"/>
    <mergeCell ref="K322:L322"/>
    <mergeCell ref="M322:N322"/>
    <mergeCell ref="O322:P322"/>
    <mergeCell ref="Q322:R322"/>
    <mergeCell ref="S322:T322"/>
    <mergeCell ref="E318:F318"/>
    <mergeCell ref="G318:H318"/>
    <mergeCell ref="S276:T276"/>
    <mergeCell ref="S280:T280"/>
    <mergeCell ref="S300:T300"/>
    <mergeCell ref="O320:P320"/>
    <mergeCell ref="Q320:R320"/>
    <mergeCell ref="C304:D304"/>
    <mergeCell ref="C287:D287"/>
    <mergeCell ref="I303:J303"/>
    <mergeCell ref="K304:L304"/>
    <mergeCell ref="K315:L315"/>
    <mergeCell ref="M315:N315"/>
    <mergeCell ref="O315:P315"/>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16"/>
  <sheetViews>
    <sheetView topLeftCell="A31" zoomScale="120" zoomScaleNormal="120" workbookViewId="0">
      <selection activeCell="AH54" sqref="AH54:AJ55"/>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5" ht="22.7" customHeight="1" thickBot="1">
      <c r="A1" s="14" t="s">
        <v>21</v>
      </c>
      <c r="C1" s="4437" t="s">
        <v>154</v>
      </c>
      <c r="D1" s="4438"/>
      <c r="E1" s="4438"/>
      <c r="F1" s="4438"/>
      <c r="G1" s="4438"/>
      <c r="H1" s="4438"/>
      <c r="I1" s="4438"/>
      <c r="J1" s="4438"/>
      <c r="K1" s="4438"/>
      <c r="L1" s="4438"/>
      <c r="M1" s="4438"/>
      <c r="N1" s="4438"/>
      <c r="O1" s="4438"/>
      <c r="P1" s="4438"/>
      <c r="Q1" s="4438"/>
      <c r="R1" s="4438"/>
      <c r="S1" s="4438"/>
      <c r="T1" s="4438"/>
      <c r="U1" s="4438"/>
      <c r="V1" s="4438"/>
      <c r="W1" s="4438"/>
      <c r="X1" s="4438"/>
      <c r="Y1" s="4438"/>
      <c r="Z1" s="4438"/>
      <c r="AA1" s="4439"/>
      <c r="AB1" s="4439"/>
      <c r="AC1" s="4439"/>
      <c r="AD1" s="4439"/>
      <c r="AE1" s="4439"/>
      <c r="AF1" s="4440"/>
    </row>
    <row r="2" spans="1:35" ht="15.75" customHeight="1" thickBot="1">
      <c r="B2" s="612" t="s">
        <v>99</v>
      </c>
      <c r="C2" s="114"/>
      <c r="D2" s="115"/>
      <c r="E2" s="116"/>
      <c r="F2" s="4441" t="s">
        <v>155</v>
      </c>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2"/>
    </row>
    <row r="3" spans="1:35" ht="33.75" customHeight="1">
      <c r="B3" s="613" t="s">
        <v>104</v>
      </c>
      <c r="C3" s="4446" t="s">
        <v>156</v>
      </c>
      <c r="D3" s="4447"/>
      <c r="E3" s="4447"/>
      <c r="F3" s="4443" t="s">
        <v>157</v>
      </c>
      <c r="G3" s="4445"/>
      <c r="H3" s="4445"/>
      <c r="I3" s="4443" t="s">
        <v>141</v>
      </c>
      <c r="J3" s="4448"/>
      <c r="K3" s="4449"/>
      <c r="L3" s="4451" t="s">
        <v>604</v>
      </c>
      <c r="M3" s="4451"/>
      <c r="N3" s="4452"/>
      <c r="O3" s="4453" t="s">
        <v>605</v>
      </c>
      <c r="P3" s="4451"/>
      <c r="Q3" s="4451"/>
      <c r="R3" s="4450" t="s">
        <v>142</v>
      </c>
      <c r="S3" s="4448"/>
      <c r="T3" s="4449"/>
      <c r="U3" s="4434" t="s">
        <v>143</v>
      </c>
      <c r="V3" s="4435"/>
      <c r="W3" s="4435"/>
      <c r="X3" s="4443" t="s">
        <v>60</v>
      </c>
      <c r="Y3" s="4435"/>
      <c r="Z3" s="4444"/>
      <c r="AA3" s="4434" t="s">
        <v>144</v>
      </c>
      <c r="AB3" s="4435"/>
      <c r="AC3" s="4435"/>
      <c r="AD3" s="4443" t="s">
        <v>145</v>
      </c>
      <c r="AE3" s="4435"/>
      <c r="AF3" s="4444"/>
    </row>
    <row r="4" spans="1:35" ht="17.45" customHeight="1">
      <c r="B4" s="614"/>
      <c r="C4" s="2453" t="s">
        <v>620</v>
      </c>
      <c r="D4" s="2453" t="s">
        <v>160</v>
      </c>
      <c r="E4" s="2453" t="s">
        <v>161</v>
      </c>
      <c r="F4" s="2464" t="s">
        <v>620</v>
      </c>
      <c r="G4" s="2453" t="s">
        <v>160</v>
      </c>
      <c r="H4" s="2453" t="s">
        <v>161</v>
      </c>
      <c r="I4" s="2464" t="s">
        <v>620</v>
      </c>
      <c r="J4" s="2453" t="s">
        <v>160</v>
      </c>
      <c r="K4" s="2465" t="s">
        <v>161</v>
      </c>
      <c r="L4" s="4454" t="s">
        <v>620</v>
      </c>
      <c r="M4" s="4454"/>
      <c r="N4" s="4455" t="s">
        <v>160</v>
      </c>
      <c r="O4" s="4455"/>
      <c r="P4" s="4455" t="s">
        <v>161</v>
      </c>
      <c r="Q4" s="4455"/>
      <c r="R4" s="2464" t="s">
        <v>620</v>
      </c>
      <c r="S4" s="2453" t="s">
        <v>160</v>
      </c>
      <c r="T4" s="2465" t="s">
        <v>161</v>
      </c>
      <c r="U4" s="2453" t="s">
        <v>620</v>
      </c>
      <c r="V4" s="2453" t="s">
        <v>160</v>
      </c>
      <c r="W4" s="2453" t="s">
        <v>161</v>
      </c>
      <c r="X4" s="2464" t="s">
        <v>620</v>
      </c>
      <c r="Y4" s="2453" t="s">
        <v>160</v>
      </c>
      <c r="Z4" s="2465" t="s">
        <v>161</v>
      </c>
      <c r="AA4" s="2453" t="s">
        <v>620</v>
      </c>
      <c r="AB4" s="2453" t="s">
        <v>160</v>
      </c>
      <c r="AC4" s="2453" t="s">
        <v>161</v>
      </c>
      <c r="AD4" s="2464" t="s">
        <v>620</v>
      </c>
      <c r="AE4" s="2453" t="s">
        <v>160</v>
      </c>
      <c r="AF4" s="2465" t="s">
        <v>161</v>
      </c>
    </row>
    <row r="5" spans="1:35">
      <c r="B5" s="616" t="s">
        <v>124</v>
      </c>
      <c r="C5" s="557">
        <v>352</v>
      </c>
      <c r="D5" s="124">
        <v>487</v>
      </c>
      <c r="E5" s="912">
        <v>-135</v>
      </c>
      <c r="F5" s="126">
        <v>69</v>
      </c>
      <c r="G5" s="31">
        <v>132</v>
      </c>
      <c r="H5" s="2443">
        <v>-63</v>
      </c>
      <c r="I5" s="126">
        <v>27</v>
      </c>
      <c r="J5" s="31">
        <v>45</v>
      </c>
      <c r="K5" s="120">
        <f>SUM(I5-J5)</f>
        <v>-18</v>
      </c>
      <c r="L5" s="4388">
        <v>0</v>
      </c>
      <c r="M5" s="4388"/>
      <c r="N5" s="4422">
        <v>0</v>
      </c>
      <c r="O5" s="4423"/>
      <c r="P5" s="4424">
        <f>L5-N5</f>
        <v>0</v>
      </c>
      <c r="Q5" s="4425"/>
      <c r="R5" s="126">
        <v>72</v>
      </c>
      <c r="S5" s="31">
        <v>82</v>
      </c>
      <c r="T5" s="128">
        <v>-10</v>
      </c>
      <c r="U5" s="2469">
        <v>56</v>
      </c>
      <c r="V5" s="31">
        <v>103</v>
      </c>
      <c r="W5" s="2456">
        <v>-47</v>
      </c>
      <c r="X5" s="126">
        <v>18</v>
      </c>
      <c r="Y5" s="31">
        <v>23</v>
      </c>
      <c r="Z5" s="127">
        <v>-5</v>
      </c>
      <c r="AA5" s="2469">
        <v>57</v>
      </c>
      <c r="AB5" s="31">
        <v>83</v>
      </c>
      <c r="AC5" s="2456">
        <v>-26</v>
      </c>
      <c r="AD5" s="188">
        <v>53</v>
      </c>
      <c r="AE5" s="85">
        <v>19</v>
      </c>
      <c r="AF5" s="2470">
        <v>34</v>
      </c>
    </row>
    <row r="6" spans="1:35">
      <c r="B6" s="616" t="s">
        <v>125</v>
      </c>
      <c r="C6" s="557">
        <v>296</v>
      </c>
      <c r="D6" s="124">
        <v>153</v>
      </c>
      <c r="E6" s="912">
        <v>143</v>
      </c>
      <c r="F6" s="126">
        <v>46</v>
      </c>
      <c r="G6" s="31">
        <v>26</v>
      </c>
      <c r="H6" s="2443">
        <v>20</v>
      </c>
      <c r="I6" s="126">
        <v>11</v>
      </c>
      <c r="J6" s="31">
        <v>13</v>
      </c>
      <c r="K6" s="128">
        <f>SUM(I6-J6)</f>
        <v>-2</v>
      </c>
      <c r="L6" s="4395">
        <v>0</v>
      </c>
      <c r="M6" s="4395"/>
      <c r="N6" s="4430">
        <v>1</v>
      </c>
      <c r="O6" s="4427"/>
      <c r="P6" s="4428">
        <f t="shared" ref="P6:P21" si="0">L6-N6</f>
        <v>-1</v>
      </c>
      <c r="Q6" s="4429"/>
      <c r="R6" s="126">
        <v>64</v>
      </c>
      <c r="S6" s="31">
        <v>20</v>
      </c>
      <c r="T6" s="128">
        <v>44</v>
      </c>
      <c r="U6" s="2469">
        <v>53</v>
      </c>
      <c r="V6" s="31">
        <v>40</v>
      </c>
      <c r="W6" s="2456">
        <v>13</v>
      </c>
      <c r="X6" s="126">
        <v>19</v>
      </c>
      <c r="Y6" s="31">
        <v>17</v>
      </c>
      <c r="Z6" s="127">
        <v>2</v>
      </c>
      <c r="AA6" s="2469">
        <v>41</v>
      </c>
      <c r="AB6" s="31">
        <v>31</v>
      </c>
      <c r="AC6" s="2456">
        <v>10</v>
      </c>
      <c r="AD6" s="188">
        <v>62</v>
      </c>
      <c r="AE6" s="85">
        <v>5</v>
      </c>
      <c r="AF6" s="2470">
        <v>57</v>
      </c>
    </row>
    <row r="7" spans="1:35">
      <c r="B7" s="616" t="s">
        <v>126</v>
      </c>
      <c r="C7" s="557">
        <v>201</v>
      </c>
      <c r="D7" s="124">
        <v>151</v>
      </c>
      <c r="E7" s="912">
        <v>50</v>
      </c>
      <c r="F7" s="126">
        <v>21</v>
      </c>
      <c r="G7" s="31">
        <v>37</v>
      </c>
      <c r="H7" s="2443">
        <v>-16</v>
      </c>
      <c r="I7" s="126">
        <v>12</v>
      </c>
      <c r="J7" s="31">
        <v>9</v>
      </c>
      <c r="K7" s="128">
        <f>SUM(I7-J7)</f>
        <v>3</v>
      </c>
      <c r="L7" s="4395">
        <v>1</v>
      </c>
      <c r="M7" s="4395"/>
      <c r="N7" s="4430">
        <v>0</v>
      </c>
      <c r="O7" s="4427"/>
      <c r="P7" s="4428">
        <f t="shared" si="0"/>
        <v>1</v>
      </c>
      <c r="Q7" s="4429"/>
      <c r="R7" s="126">
        <v>44</v>
      </c>
      <c r="S7" s="31">
        <v>19</v>
      </c>
      <c r="T7" s="128">
        <v>25</v>
      </c>
      <c r="U7" s="2469">
        <v>34</v>
      </c>
      <c r="V7" s="31">
        <v>46</v>
      </c>
      <c r="W7" s="2456">
        <v>-12</v>
      </c>
      <c r="X7" s="126">
        <v>20</v>
      </c>
      <c r="Y7" s="31">
        <v>16</v>
      </c>
      <c r="Z7" s="127">
        <v>4</v>
      </c>
      <c r="AA7" s="2469">
        <v>31</v>
      </c>
      <c r="AB7" s="31">
        <v>20</v>
      </c>
      <c r="AC7" s="2456">
        <v>11</v>
      </c>
      <c r="AD7" s="188">
        <v>38</v>
      </c>
      <c r="AE7" s="85">
        <v>4</v>
      </c>
      <c r="AF7" s="2470">
        <v>34</v>
      </c>
    </row>
    <row r="8" spans="1:35">
      <c r="B8" s="615" t="s">
        <v>127</v>
      </c>
      <c r="C8" s="561">
        <v>257</v>
      </c>
      <c r="D8" s="130">
        <v>205</v>
      </c>
      <c r="E8" s="913">
        <v>52</v>
      </c>
      <c r="F8" s="132">
        <v>26</v>
      </c>
      <c r="G8" s="41">
        <v>36</v>
      </c>
      <c r="H8" s="2449">
        <v>-10</v>
      </c>
      <c r="I8" s="132">
        <v>19</v>
      </c>
      <c r="J8" s="41">
        <v>21</v>
      </c>
      <c r="K8" s="134">
        <f>SUM(I8-J8)</f>
        <v>-2</v>
      </c>
      <c r="L8" s="4392">
        <v>0</v>
      </c>
      <c r="M8" s="4392"/>
      <c r="N8" s="4426">
        <v>0</v>
      </c>
      <c r="O8" s="4431"/>
      <c r="P8" s="4432">
        <f t="shared" si="0"/>
        <v>0</v>
      </c>
      <c r="Q8" s="4433"/>
      <c r="R8" s="132">
        <v>44</v>
      </c>
      <c r="S8" s="41">
        <v>31</v>
      </c>
      <c r="T8" s="134">
        <v>13</v>
      </c>
      <c r="U8" s="2472">
        <v>45</v>
      </c>
      <c r="V8" s="41">
        <v>47</v>
      </c>
      <c r="W8" s="2459">
        <v>-2</v>
      </c>
      <c r="X8" s="132">
        <v>12</v>
      </c>
      <c r="Y8" s="41">
        <v>15</v>
      </c>
      <c r="Z8" s="133">
        <v>-3</v>
      </c>
      <c r="AA8" s="2472">
        <v>44</v>
      </c>
      <c r="AB8" s="41">
        <v>42</v>
      </c>
      <c r="AC8" s="2459">
        <v>2</v>
      </c>
      <c r="AD8" s="189">
        <v>67</v>
      </c>
      <c r="AE8" s="87">
        <v>13</v>
      </c>
      <c r="AF8" s="2473">
        <v>54</v>
      </c>
    </row>
    <row r="9" spans="1:35">
      <c r="B9" s="616" t="s">
        <v>128</v>
      </c>
      <c r="C9" s="557">
        <v>354</v>
      </c>
      <c r="D9" s="124">
        <v>436</v>
      </c>
      <c r="E9" s="912">
        <f t="shared" ref="E9:E16" si="1">SUM(C9-D9)</f>
        <v>-82</v>
      </c>
      <c r="F9" s="126">
        <v>36</v>
      </c>
      <c r="G9" s="31">
        <v>121</v>
      </c>
      <c r="H9" s="2443">
        <f t="shared" ref="H9:H16" si="2">SUM(F9-G9)</f>
        <v>-85</v>
      </c>
      <c r="I9" s="126">
        <v>30</v>
      </c>
      <c r="J9" s="31">
        <v>44</v>
      </c>
      <c r="K9" s="128">
        <f t="shared" ref="K9:K16" si="3">SUM(I9-J9)</f>
        <v>-14</v>
      </c>
      <c r="L9" s="4388">
        <v>0</v>
      </c>
      <c r="M9" s="4388"/>
      <c r="N9" s="4422">
        <v>0</v>
      </c>
      <c r="O9" s="4423"/>
      <c r="P9" s="4424">
        <f t="shared" si="0"/>
        <v>0</v>
      </c>
      <c r="Q9" s="4425"/>
      <c r="R9" s="126">
        <v>80</v>
      </c>
      <c r="S9" s="31">
        <v>62</v>
      </c>
      <c r="T9" s="128">
        <f t="shared" ref="T9:T16" si="4">SUM(R9-S9)</f>
        <v>18</v>
      </c>
      <c r="U9" s="2469">
        <v>60</v>
      </c>
      <c r="V9" s="31">
        <v>91</v>
      </c>
      <c r="W9" s="2456">
        <f t="shared" ref="W9:W16" si="5">SUM(U9-V9)</f>
        <v>-31</v>
      </c>
      <c r="X9" s="126">
        <v>20</v>
      </c>
      <c r="Y9" s="31">
        <v>28</v>
      </c>
      <c r="Z9" s="127">
        <f t="shared" ref="Z9:Z16" si="6">SUM(X9-Y9)</f>
        <v>-8</v>
      </c>
      <c r="AA9" s="2469">
        <v>62</v>
      </c>
      <c r="AB9" s="31">
        <v>74</v>
      </c>
      <c r="AC9" s="2456">
        <f t="shared" ref="AC9:AC16" si="7">SUM(AA9-AB9)</f>
        <v>-12</v>
      </c>
      <c r="AD9" s="188">
        <v>66</v>
      </c>
      <c r="AE9" s="85">
        <v>16</v>
      </c>
      <c r="AF9" s="2470">
        <f t="shared" ref="AF9:AF16" si="8">SUM(AD9-AE9)</f>
        <v>50</v>
      </c>
    </row>
    <row r="10" spans="1:35">
      <c r="B10" s="616" t="s">
        <v>129</v>
      </c>
      <c r="C10" s="557">
        <v>292</v>
      </c>
      <c r="D10" s="124">
        <v>135</v>
      </c>
      <c r="E10" s="912">
        <f t="shared" si="1"/>
        <v>157</v>
      </c>
      <c r="F10" s="126"/>
      <c r="G10" s="31">
        <v>18</v>
      </c>
      <c r="H10" s="2443">
        <f t="shared" si="2"/>
        <v>-18</v>
      </c>
      <c r="I10" s="126">
        <v>15</v>
      </c>
      <c r="J10" s="31">
        <v>7</v>
      </c>
      <c r="K10" s="128">
        <f t="shared" si="3"/>
        <v>8</v>
      </c>
      <c r="L10" s="4395">
        <v>0</v>
      </c>
      <c r="M10" s="4395"/>
      <c r="N10" s="4430">
        <v>0</v>
      </c>
      <c r="O10" s="4427"/>
      <c r="P10" s="4428">
        <f t="shared" si="0"/>
        <v>0</v>
      </c>
      <c r="Q10" s="4429"/>
      <c r="R10" s="126">
        <v>77</v>
      </c>
      <c r="S10" s="31">
        <v>22</v>
      </c>
      <c r="T10" s="128">
        <f t="shared" si="4"/>
        <v>55</v>
      </c>
      <c r="U10" s="2469">
        <v>54</v>
      </c>
      <c r="V10" s="31">
        <v>39</v>
      </c>
      <c r="W10" s="2456">
        <f t="shared" si="5"/>
        <v>15</v>
      </c>
      <c r="X10" s="126">
        <v>18</v>
      </c>
      <c r="Y10" s="31">
        <v>16</v>
      </c>
      <c r="Z10" s="127">
        <f t="shared" si="6"/>
        <v>2</v>
      </c>
      <c r="AA10" s="2469">
        <v>39</v>
      </c>
      <c r="AB10" s="31">
        <v>24</v>
      </c>
      <c r="AC10" s="2456">
        <f t="shared" si="7"/>
        <v>15</v>
      </c>
      <c r="AD10" s="188">
        <v>65</v>
      </c>
      <c r="AE10" s="85">
        <v>9</v>
      </c>
      <c r="AF10" s="2470">
        <f t="shared" si="8"/>
        <v>56</v>
      </c>
    </row>
    <row r="11" spans="1:35">
      <c r="B11" s="616" t="s">
        <v>130</v>
      </c>
      <c r="C11" s="557">
        <v>196</v>
      </c>
      <c r="D11" s="124">
        <v>170</v>
      </c>
      <c r="E11" s="912">
        <f t="shared" si="1"/>
        <v>26</v>
      </c>
      <c r="F11" s="126">
        <v>16</v>
      </c>
      <c r="G11" s="31">
        <v>38</v>
      </c>
      <c r="H11" s="2443">
        <f t="shared" si="2"/>
        <v>-22</v>
      </c>
      <c r="I11" s="126">
        <v>10</v>
      </c>
      <c r="J11" s="31">
        <v>16</v>
      </c>
      <c r="K11" s="128">
        <f t="shared" si="3"/>
        <v>-6</v>
      </c>
      <c r="L11" s="4395">
        <v>0</v>
      </c>
      <c r="M11" s="4395"/>
      <c r="N11" s="4430">
        <v>0</v>
      </c>
      <c r="O11" s="4427"/>
      <c r="P11" s="4428">
        <f t="shared" si="0"/>
        <v>0</v>
      </c>
      <c r="Q11" s="4429"/>
      <c r="R11" s="126">
        <v>38</v>
      </c>
      <c r="S11" s="31">
        <v>23</v>
      </c>
      <c r="T11" s="128">
        <f t="shared" si="4"/>
        <v>15</v>
      </c>
      <c r="U11" s="2469">
        <v>42</v>
      </c>
      <c r="V11" s="31">
        <v>36</v>
      </c>
      <c r="W11" s="2456">
        <f t="shared" si="5"/>
        <v>6</v>
      </c>
      <c r="X11" s="126">
        <v>12</v>
      </c>
      <c r="Y11" s="31">
        <v>10</v>
      </c>
      <c r="Z11" s="127">
        <f t="shared" si="6"/>
        <v>2</v>
      </c>
      <c r="AA11" s="2469">
        <v>32</v>
      </c>
      <c r="AB11" s="31">
        <v>42</v>
      </c>
      <c r="AC11" s="2456">
        <f t="shared" si="7"/>
        <v>-10</v>
      </c>
      <c r="AD11" s="188">
        <v>46</v>
      </c>
      <c r="AE11" s="85">
        <v>5</v>
      </c>
      <c r="AF11" s="2470">
        <f t="shared" si="8"/>
        <v>41</v>
      </c>
    </row>
    <row r="12" spans="1:35">
      <c r="B12" s="615" t="s">
        <v>405</v>
      </c>
      <c r="C12" s="561">
        <v>235</v>
      </c>
      <c r="D12" s="130">
        <v>207</v>
      </c>
      <c r="E12" s="913">
        <f t="shared" si="1"/>
        <v>28</v>
      </c>
      <c r="F12" s="132">
        <v>12</v>
      </c>
      <c r="G12" s="41">
        <v>30</v>
      </c>
      <c r="H12" s="2449">
        <f t="shared" si="2"/>
        <v>-18</v>
      </c>
      <c r="I12" s="132">
        <v>9</v>
      </c>
      <c r="J12" s="41">
        <v>17</v>
      </c>
      <c r="K12" s="134">
        <f t="shared" si="3"/>
        <v>-8</v>
      </c>
      <c r="L12" s="4392">
        <v>0</v>
      </c>
      <c r="M12" s="4392"/>
      <c r="N12" s="4426">
        <v>0</v>
      </c>
      <c r="O12" s="4431"/>
      <c r="P12" s="4432">
        <f t="shared" si="0"/>
        <v>0</v>
      </c>
      <c r="Q12" s="4433"/>
      <c r="R12" s="132">
        <v>30</v>
      </c>
      <c r="S12" s="41">
        <v>27</v>
      </c>
      <c r="T12" s="134">
        <f t="shared" si="4"/>
        <v>3</v>
      </c>
      <c r="U12" s="2472">
        <v>50</v>
      </c>
      <c r="V12" s="41">
        <v>53</v>
      </c>
      <c r="W12" s="2459">
        <f t="shared" si="5"/>
        <v>-3</v>
      </c>
      <c r="X12" s="132">
        <v>20</v>
      </c>
      <c r="Y12" s="41">
        <v>23</v>
      </c>
      <c r="Z12" s="133">
        <f t="shared" si="6"/>
        <v>-3</v>
      </c>
      <c r="AA12" s="2472">
        <v>49</v>
      </c>
      <c r="AB12" s="41">
        <v>48</v>
      </c>
      <c r="AC12" s="2459">
        <f t="shared" si="7"/>
        <v>1</v>
      </c>
      <c r="AD12" s="189">
        <v>65</v>
      </c>
      <c r="AE12" s="87">
        <v>9</v>
      </c>
      <c r="AF12" s="2473">
        <f t="shared" si="8"/>
        <v>56</v>
      </c>
    </row>
    <row r="13" spans="1:35">
      <c r="B13" s="616" t="s">
        <v>425</v>
      </c>
      <c r="C13" s="557">
        <v>367</v>
      </c>
      <c r="D13" s="124">
        <v>456</v>
      </c>
      <c r="E13" s="912">
        <f t="shared" si="1"/>
        <v>-89</v>
      </c>
      <c r="F13" s="126">
        <v>38</v>
      </c>
      <c r="G13" s="31">
        <v>108</v>
      </c>
      <c r="H13" s="2443">
        <f t="shared" si="2"/>
        <v>-70</v>
      </c>
      <c r="I13" s="126">
        <v>27</v>
      </c>
      <c r="J13" s="31">
        <v>38</v>
      </c>
      <c r="K13" s="128">
        <f t="shared" si="3"/>
        <v>-11</v>
      </c>
      <c r="L13" s="4388">
        <v>3</v>
      </c>
      <c r="M13" s="4388"/>
      <c r="N13" s="4422">
        <v>0</v>
      </c>
      <c r="O13" s="4423"/>
      <c r="P13" s="4424">
        <f t="shared" si="0"/>
        <v>3</v>
      </c>
      <c r="Q13" s="4425"/>
      <c r="R13" s="126">
        <v>96</v>
      </c>
      <c r="S13" s="31">
        <v>78</v>
      </c>
      <c r="T13" s="128">
        <f t="shared" si="4"/>
        <v>18</v>
      </c>
      <c r="U13" s="2469">
        <v>63</v>
      </c>
      <c r="V13" s="31">
        <v>94</v>
      </c>
      <c r="W13" s="2456">
        <f t="shared" si="5"/>
        <v>-31</v>
      </c>
      <c r="X13" s="126">
        <v>20</v>
      </c>
      <c r="Y13" s="31">
        <v>34</v>
      </c>
      <c r="Z13" s="127">
        <f t="shared" si="6"/>
        <v>-14</v>
      </c>
      <c r="AA13" s="2469">
        <v>53</v>
      </c>
      <c r="AB13" s="31">
        <v>85</v>
      </c>
      <c r="AC13" s="2456">
        <f t="shared" si="7"/>
        <v>-32</v>
      </c>
      <c r="AD13" s="188">
        <v>67</v>
      </c>
      <c r="AE13" s="85">
        <v>19</v>
      </c>
      <c r="AF13" s="2470">
        <f t="shared" si="8"/>
        <v>48</v>
      </c>
    </row>
    <row r="14" spans="1:35">
      <c r="B14" s="616" t="s">
        <v>575</v>
      </c>
      <c r="C14" s="375">
        <v>262</v>
      </c>
      <c r="D14" s="124">
        <v>201</v>
      </c>
      <c r="E14" s="912">
        <f t="shared" si="1"/>
        <v>61</v>
      </c>
      <c r="F14" s="126">
        <v>22</v>
      </c>
      <c r="G14" s="31">
        <v>38</v>
      </c>
      <c r="H14" s="2443">
        <f t="shared" si="2"/>
        <v>-16</v>
      </c>
      <c r="I14" s="126">
        <v>16</v>
      </c>
      <c r="J14" s="31">
        <v>8</v>
      </c>
      <c r="K14" s="128">
        <f t="shared" si="3"/>
        <v>8</v>
      </c>
      <c r="L14" s="4395">
        <v>0</v>
      </c>
      <c r="M14" s="4395"/>
      <c r="N14" s="4430">
        <v>1</v>
      </c>
      <c r="O14" s="4427"/>
      <c r="P14" s="4428">
        <f t="shared" si="0"/>
        <v>-1</v>
      </c>
      <c r="Q14" s="4429"/>
      <c r="R14" s="126">
        <v>62</v>
      </c>
      <c r="S14" s="31">
        <v>32</v>
      </c>
      <c r="T14" s="128">
        <f t="shared" si="4"/>
        <v>30</v>
      </c>
      <c r="U14" s="2469">
        <v>47</v>
      </c>
      <c r="V14" s="31">
        <v>56</v>
      </c>
      <c r="W14" s="2456">
        <f t="shared" si="5"/>
        <v>-9</v>
      </c>
      <c r="X14" s="126">
        <v>17</v>
      </c>
      <c r="Y14" s="31">
        <v>20</v>
      </c>
      <c r="Z14" s="127">
        <f t="shared" si="6"/>
        <v>-3</v>
      </c>
      <c r="AA14" s="2469">
        <v>35</v>
      </c>
      <c r="AB14" s="31">
        <v>37</v>
      </c>
      <c r="AC14" s="2456">
        <f t="shared" si="7"/>
        <v>-2</v>
      </c>
      <c r="AD14" s="188">
        <v>63</v>
      </c>
      <c r="AE14" s="85">
        <v>9</v>
      </c>
      <c r="AF14" s="2470">
        <f t="shared" si="8"/>
        <v>54</v>
      </c>
    </row>
    <row r="15" spans="1:35">
      <c r="B15" s="616" t="s">
        <v>426</v>
      </c>
      <c r="C15" s="557">
        <v>172</v>
      </c>
      <c r="D15" s="124">
        <v>172</v>
      </c>
      <c r="E15" s="912">
        <f t="shared" si="1"/>
        <v>0</v>
      </c>
      <c r="F15" s="126">
        <v>8</v>
      </c>
      <c r="G15" s="31">
        <v>24</v>
      </c>
      <c r="H15" s="2443">
        <f t="shared" si="2"/>
        <v>-16</v>
      </c>
      <c r="I15" s="126">
        <v>10</v>
      </c>
      <c r="J15" s="2456">
        <v>19</v>
      </c>
      <c r="K15" s="128">
        <f t="shared" si="3"/>
        <v>-9</v>
      </c>
      <c r="L15" s="4395">
        <v>0</v>
      </c>
      <c r="M15" s="4395"/>
      <c r="N15" s="4430">
        <v>0</v>
      </c>
      <c r="O15" s="4427"/>
      <c r="P15" s="4428">
        <f t="shared" si="0"/>
        <v>0</v>
      </c>
      <c r="Q15" s="4429"/>
      <c r="R15" s="2468">
        <v>26</v>
      </c>
      <c r="S15" s="31">
        <v>41</v>
      </c>
      <c r="T15" s="128">
        <f t="shared" si="4"/>
        <v>-15</v>
      </c>
      <c r="U15" s="2457">
        <v>28</v>
      </c>
      <c r="V15" s="2456">
        <v>27</v>
      </c>
      <c r="W15" s="2456">
        <f t="shared" si="5"/>
        <v>1</v>
      </c>
      <c r="X15" s="126">
        <v>17</v>
      </c>
      <c r="Y15" s="31">
        <v>11</v>
      </c>
      <c r="Z15" s="127">
        <f t="shared" si="6"/>
        <v>6</v>
      </c>
      <c r="AA15" s="2457">
        <v>32</v>
      </c>
      <c r="AB15" s="31">
        <v>36</v>
      </c>
      <c r="AC15" s="2456">
        <f t="shared" si="7"/>
        <v>-4</v>
      </c>
      <c r="AD15" s="188">
        <v>51</v>
      </c>
      <c r="AE15" s="85">
        <v>14</v>
      </c>
      <c r="AF15" s="2470">
        <f t="shared" si="8"/>
        <v>37</v>
      </c>
    </row>
    <row r="16" spans="1:35">
      <c r="B16" s="615" t="s">
        <v>479</v>
      </c>
      <c r="C16" s="561">
        <v>188</v>
      </c>
      <c r="D16" s="611">
        <v>243</v>
      </c>
      <c r="E16" s="913">
        <f t="shared" si="1"/>
        <v>-55</v>
      </c>
      <c r="F16" s="2471">
        <v>10</v>
      </c>
      <c r="G16" s="2459">
        <v>49</v>
      </c>
      <c r="H16" s="2449">
        <f t="shared" si="2"/>
        <v>-39</v>
      </c>
      <c r="I16" s="2471">
        <v>7</v>
      </c>
      <c r="J16" s="41">
        <v>15</v>
      </c>
      <c r="K16" s="134">
        <f t="shared" si="3"/>
        <v>-8</v>
      </c>
      <c r="L16" s="4392">
        <v>0</v>
      </c>
      <c r="M16" s="4392"/>
      <c r="N16" s="4426">
        <v>0</v>
      </c>
      <c r="O16" s="4431"/>
      <c r="P16" s="4432">
        <f t="shared" si="0"/>
        <v>0</v>
      </c>
      <c r="Q16" s="4433"/>
      <c r="R16" s="2471">
        <v>23</v>
      </c>
      <c r="S16" s="41">
        <v>33</v>
      </c>
      <c r="T16" s="134">
        <f t="shared" si="4"/>
        <v>-10</v>
      </c>
      <c r="U16" s="2414">
        <v>34</v>
      </c>
      <c r="V16" s="2459">
        <v>61</v>
      </c>
      <c r="W16" s="2459">
        <f t="shared" si="5"/>
        <v>-27</v>
      </c>
      <c r="X16" s="2471">
        <v>16</v>
      </c>
      <c r="Y16" s="2459">
        <v>25</v>
      </c>
      <c r="Z16" s="133">
        <f t="shared" si="6"/>
        <v>-9</v>
      </c>
      <c r="AA16" s="2414">
        <v>41</v>
      </c>
      <c r="AB16" s="2459">
        <v>46</v>
      </c>
      <c r="AC16" s="2459">
        <f t="shared" si="7"/>
        <v>-5</v>
      </c>
      <c r="AD16" s="281">
        <v>57</v>
      </c>
      <c r="AE16" s="2458">
        <v>14</v>
      </c>
      <c r="AF16" s="134">
        <f t="shared" si="8"/>
        <v>43</v>
      </c>
      <c r="AG16" s="216"/>
      <c r="AH16" s="216"/>
      <c r="AI16" s="216"/>
    </row>
    <row r="17" spans="2:36">
      <c r="B17" s="616" t="s">
        <v>526</v>
      </c>
      <c r="C17" s="557">
        <v>339</v>
      </c>
      <c r="D17" s="618">
        <v>516</v>
      </c>
      <c r="E17" s="912">
        <f t="shared" ref="E17:E28" si="9">SUM(C17-D17)</f>
        <v>-177</v>
      </c>
      <c r="F17" s="2468">
        <v>49</v>
      </c>
      <c r="G17" s="2456">
        <v>130</v>
      </c>
      <c r="H17" s="2443">
        <f t="shared" ref="H17:H28" si="10">SUM(F17-G17)</f>
        <v>-81</v>
      </c>
      <c r="I17" s="2468">
        <v>12</v>
      </c>
      <c r="J17" s="31">
        <v>32</v>
      </c>
      <c r="K17" s="128">
        <f t="shared" ref="K17:K28" si="11">SUM(I17-J17)</f>
        <v>-20</v>
      </c>
      <c r="L17" s="4388">
        <v>0</v>
      </c>
      <c r="M17" s="4388"/>
      <c r="N17" s="4422">
        <v>0</v>
      </c>
      <c r="O17" s="4423"/>
      <c r="P17" s="4424">
        <f t="shared" si="0"/>
        <v>0</v>
      </c>
      <c r="Q17" s="4425"/>
      <c r="R17" s="2468">
        <v>89</v>
      </c>
      <c r="S17" s="31">
        <v>117</v>
      </c>
      <c r="T17" s="128">
        <f t="shared" ref="T17:T28" si="12">SUM(R17-S17)</f>
        <v>-28</v>
      </c>
      <c r="U17" s="2457">
        <v>52</v>
      </c>
      <c r="V17" s="2456">
        <v>80</v>
      </c>
      <c r="W17" s="2456">
        <f t="shared" ref="W17:W28" si="13">SUM(U17-V17)</f>
        <v>-28</v>
      </c>
      <c r="X17" s="2468">
        <v>24</v>
      </c>
      <c r="Y17" s="2456">
        <v>38</v>
      </c>
      <c r="Z17" s="127">
        <f t="shared" ref="Z17:Z28" si="14">SUM(X17-Y17)</f>
        <v>-14</v>
      </c>
      <c r="AA17" s="2457">
        <v>48</v>
      </c>
      <c r="AB17" s="2456">
        <v>104</v>
      </c>
      <c r="AC17" s="2456">
        <f t="shared" ref="AC17:AC28" si="15">SUM(AA17-AB17)</f>
        <v>-56</v>
      </c>
      <c r="AD17" s="279">
        <v>65</v>
      </c>
      <c r="AE17" s="182">
        <v>15</v>
      </c>
      <c r="AF17" s="120">
        <f t="shared" ref="AF17:AF28" si="16">SUM(AD17-AE17)</f>
        <v>50</v>
      </c>
      <c r="AG17" s="216"/>
      <c r="AH17" s="216"/>
      <c r="AI17" s="216"/>
    </row>
    <row r="18" spans="2:36">
      <c r="B18" s="616" t="s">
        <v>484</v>
      </c>
      <c r="C18" s="557">
        <v>263</v>
      </c>
      <c r="D18" s="618">
        <v>192</v>
      </c>
      <c r="E18" s="912">
        <f t="shared" si="9"/>
        <v>71</v>
      </c>
      <c r="F18" s="2468">
        <v>39</v>
      </c>
      <c r="G18" s="2456">
        <v>34</v>
      </c>
      <c r="H18" s="2443">
        <f t="shared" si="10"/>
        <v>5</v>
      </c>
      <c r="I18" s="2468">
        <v>16</v>
      </c>
      <c r="J18" s="31">
        <v>15</v>
      </c>
      <c r="K18" s="128">
        <f t="shared" si="11"/>
        <v>1</v>
      </c>
      <c r="L18" s="4395">
        <v>2</v>
      </c>
      <c r="M18" s="4395"/>
      <c r="N18" s="4430">
        <v>1</v>
      </c>
      <c r="O18" s="4427"/>
      <c r="P18" s="4428">
        <f t="shared" si="0"/>
        <v>1</v>
      </c>
      <c r="Q18" s="4429"/>
      <c r="R18" s="2468">
        <v>46</v>
      </c>
      <c r="S18" s="31">
        <v>32</v>
      </c>
      <c r="T18" s="128">
        <f t="shared" si="12"/>
        <v>14</v>
      </c>
      <c r="U18" s="2457">
        <v>34</v>
      </c>
      <c r="V18" s="2456">
        <v>40</v>
      </c>
      <c r="W18" s="2456">
        <f t="shared" si="13"/>
        <v>-6</v>
      </c>
      <c r="X18" s="2468">
        <v>17</v>
      </c>
      <c r="Y18" s="2456">
        <v>22</v>
      </c>
      <c r="Z18" s="127">
        <f t="shared" si="14"/>
        <v>-5</v>
      </c>
      <c r="AA18" s="2457">
        <v>41</v>
      </c>
      <c r="AB18" s="2456">
        <v>41</v>
      </c>
      <c r="AC18" s="2456">
        <f t="shared" si="15"/>
        <v>0</v>
      </c>
      <c r="AD18" s="279">
        <v>68</v>
      </c>
      <c r="AE18" s="2454">
        <v>7</v>
      </c>
      <c r="AF18" s="128">
        <f t="shared" si="16"/>
        <v>61</v>
      </c>
      <c r="AG18" s="216"/>
      <c r="AH18" s="216"/>
      <c r="AI18" s="216"/>
      <c r="AJ18" s="216"/>
    </row>
    <row r="19" spans="2:36">
      <c r="B19" s="616" t="s">
        <v>498</v>
      </c>
      <c r="C19" s="557">
        <v>171</v>
      </c>
      <c r="D19" s="618">
        <v>154</v>
      </c>
      <c r="E19" s="912">
        <f t="shared" si="9"/>
        <v>17</v>
      </c>
      <c r="F19" s="2468">
        <v>16</v>
      </c>
      <c r="G19" s="2456">
        <v>26</v>
      </c>
      <c r="H19" s="2443">
        <f t="shared" si="10"/>
        <v>-10</v>
      </c>
      <c r="I19" s="2468">
        <v>13</v>
      </c>
      <c r="J19" s="31">
        <v>6</v>
      </c>
      <c r="K19" s="128">
        <f t="shared" si="11"/>
        <v>7</v>
      </c>
      <c r="L19" s="4395">
        <v>1</v>
      </c>
      <c r="M19" s="4395"/>
      <c r="N19" s="4430">
        <v>0</v>
      </c>
      <c r="O19" s="4427"/>
      <c r="P19" s="4428">
        <f t="shared" si="0"/>
        <v>1</v>
      </c>
      <c r="Q19" s="4429"/>
      <c r="R19" s="2468">
        <v>36</v>
      </c>
      <c r="S19" s="31">
        <v>33</v>
      </c>
      <c r="T19" s="128">
        <f t="shared" si="12"/>
        <v>3</v>
      </c>
      <c r="U19" s="2457">
        <v>25</v>
      </c>
      <c r="V19" s="2456">
        <v>33</v>
      </c>
      <c r="W19" s="2456">
        <f t="shared" si="13"/>
        <v>-8</v>
      </c>
      <c r="X19" s="2468">
        <v>17</v>
      </c>
      <c r="Y19" s="2456">
        <v>12</v>
      </c>
      <c r="Z19" s="127">
        <f t="shared" si="14"/>
        <v>5</v>
      </c>
      <c r="AA19" s="2457">
        <v>36</v>
      </c>
      <c r="AB19" s="2456">
        <v>33</v>
      </c>
      <c r="AC19" s="2456">
        <f t="shared" si="15"/>
        <v>3</v>
      </c>
      <c r="AD19" s="279">
        <v>27</v>
      </c>
      <c r="AE19" s="2454">
        <v>11</v>
      </c>
      <c r="AF19" s="128">
        <f t="shared" si="16"/>
        <v>16</v>
      </c>
      <c r="AG19" s="216"/>
      <c r="AH19" s="216"/>
      <c r="AI19" s="216"/>
      <c r="AJ19" s="216"/>
    </row>
    <row r="20" spans="2:36">
      <c r="B20" s="615" t="s">
        <v>428</v>
      </c>
      <c r="C20" s="561">
        <v>187</v>
      </c>
      <c r="D20" s="611">
        <v>244</v>
      </c>
      <c r="E20" s="913">
        <f t="shared" si="9"/>
        <v>-57</v>
      </c>
      <c r="F20" s="2471">
        <v>14</v>
      </c>
      <c r="G20" s="2459">
        <v>48</v>
      </c>
      <c r="H20" s="2449">
        <f t="shared" si="10"/>
        <v>-34</v>
      </c>
      <c r="I20" s="2471">
        <v>8</v>
      </c>
      <c r="J20" s="41">
        <v>16</v>
      </c>
      <c r="K20" s="134">
        <f t="shared" si="11"/>
        <v>-8</v>
      </c>
      <c r="L20" s="4392">
        <v>0</v>
      </c>
      <c r="M20" s="4392"/>
      <c r="N20" s="4426">
        <v>0</v>
      </c>
      <c r="O20" s="4431"/>
      <c r="P20" s="4432">
        <f t="shared" si="0"/>
        <v>0</v>
      </c>
      <c r="Q20" s="4433"/>
      <c r="R20" s="2471">
        <v>21</v>
      </c>
      <c r="S20" s="41">
        <v>34</v>
      </c>
      <c r="T20" s="134">
        <f t="shared" si="12"/>
        <v>-13</v>
      </c>
      <c r="U20" s="2414">
        <v>41</v>
      </c>
      <c r="V20" s="2459">
        <v>43</v>
      </c>
      <c r="W20" s="2459">
        <f t="shared" si="13"/>
        <v>-2</v>
      </c>
      <c r="X20" s="2471">
        <v>17</v>
      </c>
      <c r="Y20" s="2459">
        <v>34</v>
      </c>
      <c r="Z20" s="133">
        <f t="shared" si="14"/>
        <v>-17</v>
      </c>
      <c r="AA20" s="2414">
        <v>36</v>
      </c>
      <c r="AB20" s="2459">
        <v>56</v>
      </c>
      <c r="AC20" s="2459">
        <f t="shared" si="15"/>
        <v>-20</v>
      </c>
      <c r="AD20" s="281">
        <v>50</v>
      </c>
      <c r="AE20" s="2458">
        <v>13</v>
      </c>
      <c r="AF20" s="134">
        <f t="shared" si="16"/>
        <v>37</v>
      </c>
      <c r="AG20" s="216"/>
      <c r="AH20" s="216"/>
      <c r="AI20" s="216"/>
      <c r="AJ20" s="216"/>
    </row>
    <row r="21" spans="2:36">
      <c r="B21" s="616" t="s">
        <v>416</v>
      </c>
      <c r="C21" s="557">
        <v>319</v>
      </c>
      <c r="D21" s="618">
        <v>527</v>
      </c>
      <c r="E21" s="912">
        <f t="shared" si="9"/>
        <v>-208</v>
      </c>
      <c r="F21" s="2468">
        <v>47</v>
      </c>
      <c r="G21" s="2456">
        <v>133</v>
      </c>
      <c r="H21" s="2443">
        <f t="shared" si="10"/>
        <v>-86</v>
      </c>
      <c r="I21" s="2468">
        <v>23</v>
      </c>
      <c r="J21" s="31">
        <v>46</v>
      </c>
      <c r="K21" s="128">
        <f t="shared" si="11"/>
        <v>-23</v>
      </c>
      <c r="L21" s="4388">
        <v>0</v>
      </c>
      <c r="M21" s="4388"/>
      <c r="N21" s="4422">
        <v>0</v>
      </c>
      <c r="O21" s="4423"/>
      <c r="P21" s="4424">
        <f t="shared" si="0"/>
        <v>0</v>
      </c>
      <c r="Q21" s="4425"/>
      <c r="R21" s="2468">
        <v>58</v>
      </c>
      <c r="S21" s="31">
        <v>93</v>
      </c>
      <c r="T21" s="128">
        <f t="shared" si="12"/>
        <v>-35</v>
      </c>
      <c r="U21" s="2457">
        <v>63</v>
      </c>
      <c r="V21" s="2456">
        <v>102</v>
      </c>
      <c r="W21" s="2456">
        <f t="shared" si="13"/>
        <v>-39</v>
      </c>
      <c r="X21" s="2468">
        <v>28</v>
      </c>
      <c r="Y21" s="2456">
        <v>38</v>
      </c>
      <c r="Z21" s="127">
        <f t="shared" si="14"/>
        <v>-10</v>
      </c>
      <c r="AA21" s="2457">
        <v>51</v>
      </c>
      <c r="AB21" s="2456">
        <v>99</v>
      </c>
      <c r="AC21" s="2456">
        <f t="shared" si="15"/>
        <v>-48</v>
      </c>
      <c r="AD21" s="279">
        <v>49</v>
      </c>
      <c r="AE21" s="2454">
        <v>16</v>
      </c>
      <c r="AF21" s="128">
        <f t="shared" si="16"/>
        <v>33</v>
      </c>
      <c r="AG21" s="216"/>
      <c r="AH21" s="216"/>
      <c r="AI21" s="216"/>
      <c r="AJ21" s="216"/>
    </row>
    <row r="22" spans="2:36">
      <c r="B22" s="616" t="s">
        <v>211</v>
      </c>
      <c r="C22" s="557">
        <v>226</v>
      </c>
      <c r="D22" s="618">
        <v>168</v>
      </c>
      <c r="E22" s="912">
        <f t="shared" si="9"/>
        <v>58</v>
      </c>
      <c r="F22" s="2468">
        <v>30</v>
      </c>
      <c r="G22" s="2456">
        <v>23</v>
      </c>
      <c r="H22" s="2443">
        <f t="shared" si="10"/>
        <v>7</v>
      </c>
      <c r="I22" s="2468">
        <v>16</v>
      </c>
      <c r="J22" s="31">
        <v>12</v>
      </c>
      <c r="K22" s="128">
        <f t="shared" si="11"/>
        <v>4</v>
      </c>
      <c r="L22" s="4392">
        <v>1</v>
      </c>
      <c r="M22" s="4392"/>
      <c r="N22" s="4426">
        <v>0</v>
      </c>
      <c r="O22" s="4427"/>
      <c r="P22" s="4428">
        <f>L22-N22</f>
        <v>1</v>
      </c>
      <c r="Q22" s="4429"/>
      <c r="R22" s="2468">
        <v>32</v>
      </c>
      <c r="S22" s="31">
        <v>37</v>
      </c>
      <c r="T22" s="128">
        <f t="shared" si="12"/>
        <v>-5</v>
      </c>
      <c r="U22" s="2457">
        <v>59</v>
      </c>
      <c r="V22" s="2456">
        <v>40</v>
      </c>
      <c r="W22" s="2456">
        <f t="shared" si="13"/>
        <v>19</v>
      </c>
      <c r="X22" s="2468">
        <v>21</v>
      </c>
      <c r="Y22" s="2456">
        <v>15</v>
      </c>
      <c r="Z22" s="127">
        <f t="shared" si="14"/>
        <v>6</v>
      </c>
      <c r="AA22" s="2457">
        <v>27</v>
      </c>
      <c r="AB22" s="2456">
        <v>34</v>
      </c>
      <c r="AC22" s="2456">
        <f t="shared" si="15"/>
        <v>-7</v>
      </c>
      <c r="AD22" s="279">
        <v>40</v>
      </c>
      <c r="AE22" s="2454">
        <v>7</v>
      </c>
      <c r="AF22" s="128">
        <f t="shared" si="16"/>
        <v>33</v>
      </c>
      <c r="AG22" s="216"/>
      <c r="AH22" s="216"/>
      <c r="AI22" s="216"/>
      <c r="AJ22" s="216"/>
    </row>
    <row r="23" spans="2:36">
      <c r="B23" s="914"/>
      <c r="C23" s="2453"/>
      <c r="D23" s="2453"/>
      <c r="E23" s="2453"/>
      <c r="F23" s="2464"/>
      <c r="G23" s="2453"/>
      <c r="H23" s="2453"/>
      <c r="I23" s="2464"/>
      <c r="J23" s="2453"/>
      <c r="K23" s="2465"/>
      <c r="L23" s="2453" t="s">
        <v>620</v>
      </c>
      <c r="M23" s="2453" t="s">
        <v>160</v>
      </c>
      <c r="N23" s="2465" t="s">
        <v>161</v>
      </c>
      <c r="O23" s="2464" t="s">
        <v>620</v>
      </c>
      <c r="P23" s="2453" t="s">
        <v>160</v>
      </c>
      <c r="Q23" s="2453" t="s">
        <v>161</v>
      </c>
      <c r="R23" s="2464"/>
      <c r="S23" s="2453"/>
      <c r="T23" s="2465"/>
      <c r="U23" s="2453"/>
      <c r="V23" s="2453"/>
      <c r="W23" s="2453"/>
      <c r="X23" s="2464"/>
      <c r="Y23" s="2453"/>
      <c r="Z23" s="2465"/>
      <c r="AA23" s="2453"/>
      <c r="AB23" s="2453"/>
      <c r="AC23" s="2453"/>
      <c r="AD23" s="2464"/>
      <c r="AE23" s="2453"/>
      <c r="AF23" s="2465"/>
      <c r="AG23" s="216"/>
      <c r="AH23" s="216"/>
      <c r="AI23" s="216"/>
      <c r="AJ23" s="216"/>
    </row>
    <row r="24" spans="2:36">
      <c r="B24" s="1313" t="s">
        <v>61</v>
      </c>
      <c r="C24" s="1312">
        <v>178</v>
      </c>
      <c r="D24" s="611">
        <v>145</v>
      </c>
      <c r="E24" s="1311">
        <f t="shared" si="9"/>
        <v>33</v>
      </c>
      <c r="F24" s="915">
        <v>18</v>
      </c>
      <c r="G24" s="2459">
        <v>30</v>
      </c>
      <c r="H24" s="1741">
        <f t="shared" si="10"/>
        <v>-12</v>
      </c>
      <c r="I24" s="915">
        <v>7</v>
      </c>
      <c r="J24" s="41">
        <v>10</v>
      </c>
      <c r="K24" s="916">
        <f t="shared" si="11"/>
        <v>-3</v>
      </c>
      <c r="L24" s="1742">
        <v>1</v>
      </c>
      <c r="M24" s="1830">
        <v>0</v>
      </c>
      <c r="N24" s="1830">
        <f t="shared" ref="N24:N30" si="17">L24-M24</f>
        <v>1</v>
      </c>
      <c r="O24" s="938">
        <v>0</v>
      </c>
      <c r="P24" s="870">
        <v>1</v>
      </c>
      <c r="Q24" s="1830">
        <f t="shared" ref="Q24:Q30" si="18">O24-P24</f>
        <v>-1</v>
      </c>
      <c r="R24" s="915">
        <v>26</v>
      </c>
      <c r="S24" s="870">
        <v>30</v>
      </c>
      <c r="T24" s="916">
        <f t="shared" si="12"/>
        <v>-4</v>
      </c>
      <c r="U24" s="893">
        <v>37</v>
      </c>
      <c r="V24" s="1830">
        <v>37</v>
      </c>
      <c r="W24" s="1830">
        <f t="shared" si="13"/>
        <v>0</v>
      </c>
      <c r="X24" s="915">
        <v>27</v>
      </c>
      <c r="Y24" s="1830">
        <v>14</v>
      </c>
      <c r="Z24" s="937">
        <f t="shared" si="14"/>
        <v>13</v>
      </c>
      <c r="AA24" s="893">
        <v>25</v>
      </c>
      <c r="AB24" s="1830">
        <v>20</v>
      </c>
      <c r="AC24" s="1830">
        <f t="shared" si="15"/>
        <v>5</v>
      </c>
      <c r="AD24" s="939">
        <v>37</v>
      </c>
      <c r="AE24" s="940">
        <v>3</v>
      </c>
      <c r="AF24" s="916">
        <f t="shared" si="16"/>
        <v>34</v>
      </c>
      <c r="AG24" s="216"/>
      <c r="AH24" s="216"/>
      <c r="AI24" s="216"/>
      <c r="AJ24" s="216"/>
    </row>
    <row r="25" spans="2:36">
      <c r="B25" s="615" t="s">
        <v>551</v>
      </c>
      <c r="C25" s="561">
        <v>199</v>
      </c>
      <c r="D25" s="611">
        <v>224</v>
      </c>
      <c r="E25" s="913">
        <f t="shared" si="9"/>
        <v>-25</v>
      </c>
      <c r="F25" s="2471">
        <v>23</v>
      </c>
      <c r="G25" s="2459">
        <v>40</v>
      </c>
      <c r="H25" s="2449">
        <f t="shared" si="10"/>
        <v>-17</v>
      </c>
      <c r="I25" s="2471">
        <v>8</v>
      </c>
      <c r="J25" s="41">
        <v>23</v>
      </c>
      <c r="K25" s="128">
        <f t="shared" si="11"/>
        <v>-15</v>
      </c>
      <c r="L25" s="2445">
        <v>0</v>
      </c>
      <c r="M25" s="2456">
        <v>0</v>
      </c>
      <c r="N25" s="2456">
        <f t="shared" si="17"/>
        <v>0</v>
      </c>
      <c r="O25" s="282">
        <v>0</v>
      </c>
      <c r="P25" s="31">
        <v>0</v>
      </c>
      <c r="Q25" s="2456">
        <f t="shared" si="18"/>
        <v>0</v>
      </c>
      <c r="R25" s="2468">
        <v>31</v>
      </c>
      <c r="S25" s="31">
        <v>38</v>
      </c>
      <c r="T25" s="128">
        <f t="shared" si="12"/>
        <v>-7</v>
      </c>
      <c r="U25" s="2414">
        <v>37</v>
      </c>
      <c r="V25" s="2459">
        <v>43</v>
      </c>
      <c r="W25" s="2459">
        <f t="shared" si="13"/>
        <v>-6</v>
      </c>
      <c r="X25" s="2471">
        <v>12</v>
      </c>
      <c r="Y25" s="2459">
        <v>29</v>
      </c>
      <c r="Z25" s="133">
        <f t="shared" si="14"/>
        <v>-17</v>
      </c>
      <c r="AA25" s="2414">
        <v>40</v>
      </c>
      <c r="AB25" s="2459">
        <v>45</v>
      </c>
      <c r="AC25" s="2459">
        <f t="shared" si="15"/>
        <v>-5</v>
      </c>
      <c r="AD25" s="281">
        <v>48</v>
      </c>
      <c r="AE25" s="2458">
        <v>6</v>
      </c>
      <c r="AF25" s="134">
        <f t="shared" si="16"/>
        <v>42</v>
      </c>
      <c r="AG25" s="216"/>
      <c r="AH25" s="216"/>
      <c r="AI25" s="216"/>
      <c r="AJ25" s="216"/>
    </row>
    <row r="26" spans="2:36">
      <c r="B26" s="616" t="s">
        <v>603</v>
      </c>
      <c r="C26" s="557">
        <v>288</v>
      </c>
      <c r="D26" s="124">
        <v>426</v>
      </c>
      <c r="E26" s="912">
        <f t="shared" si="9"/>
        <v>-138</v>
      </c>
      <c r="F26" s="126">
        <v>49</v>
      </c>
      <c r="G26" s="31">
        <v>126</v>
      </c>
      <c r="H26" s="2443">
        <f t="shared" si="10"/>
        <v>-77</v>
      </c>
      <c r="I26" s="126">
        <v>15</v>
      </c>
      <c r="J26" s="31">
        <v>25</v>
      </c>
      <c r="K26" s="120">
        <f t="shared" si="11"/>
        <v>-10</v>
      </c>
      <c r="L26" s="2447">
        <v>0</v>
      </c>
      <c r="M26" s="107">
        <v>0</v>
      </c>
      <c r="N26" s="2462">
        <f t="shared" si="17"/>
        <v>0</v>
      </c>
      <c r="O26" s="1803">
        <v>0</v>
      </c>
      <c r="P26" s="107">
        <v>0</v>
      </c>
      <c r="Q26" s="2463">
        <f t="shared" si="18"/>
        <v>0</v>
      </c>
      <c r="R26" s="119">
        <v>48</v>
      </c>
      <c r="S26" s="107">
        <v>81</v>
      </c>
      <c r="T26" s="120">
        <f t="shared" si="12"/>
        <v>-33</v>
      </c>
      <c r="U26" s="2469">
        <v>53</v>
      </c>
      <c r="V26" s="31">
        <v>92</v>
      </c>
      <c r="W26" s="2456">
        <f t="shared" si="13"/>
        <v>-39</v>
      </c>
      <c r="X26" s="126">
        <v>24</v>
      </c>
      <c r="Y26" s="31">
        <v>31</v>
      </c>
      <c r="Z26" s="127">
        <f t="shared" si="14"/>
        <v>-7</v>
      </c>
      <c r="AA26" s="2469">
        <v>63</v>
      </c>
      <c r="AB26" s="31">
        <v>62</v>
      </c>
      <c r="AC26" s="2456">
        <f t="shared" si="15"/>
        <v>1</v>
      </c>
      <c r="AD26" s="188">
        <v>36</v>
      </c>
      <c r="AE26" s="85">
        <v>9</v>
      </c>
      <c r="AF26" s="2470">
        <f t="shared" si="16"/>
        <v>27</v>
      </c>
      <c r="AG26" s="216"/>
      <c r="AH26" s="216"/>
      <c r="AI26" s="216"/>
      <c r="AJ26" s="216"/>
    </row>
    <row r="27" spans="2:36">
      <c r="B27" s="616" t="s">
        <v>641</v>
      </c>
      <c r="C27" s="375">
        <v>232</v>
      </c>
      <c r="D27" s="124">
        <v>158</v>
      </c>
      <c r="E27" s="912">
        <f t="shared" si="9"/>
        <v>74</v>
      </c>
      <c r="F27" s="126">
        <v>38</v>
      </c>
      <c r="G27" s="31">
        <v>20</v>
      </c>
      <c r="H27" s="2443">
        <f t="shared" si="10"/>
        <v>18</v>
      </c>
      <c r="I27" s="126">
        <v>11</v>
      </c>
      <c r="J27" s="31">
        <v>15</v>
      </c>
      <c r="K27" s="128">
        <f t="shared" si="11"/>
        <v>-4</v>
      </c>
      <c r="L27" s="2444">
        <v>0</v>
      </c>
      <c r="M27" s="31">
        <v>1</v>
      </c>
      <c r="N27" s="128">
        <f t="shared" si="17"/>
        <v>-1</v>
      </c>
      <c r="O27" s="2444">
        <v>0</v>
      </c>
      <c r="P27" s="31">
        <v>0</v>
      </c>
      <c r="Q27" s="2457">
        <f t="shared" si="18"/>
        <v>0</v>
      </c>
      <c r="R27" s="126">
        <v>34</v>
      </c>
      <c r="S27" s="31">
        <v>34</v>
      </c>
      <c r="T27" s="128">
        <f t="shared" si="12"/>
        <v>0</v>
      </c>
      <c r="U27" s="2469">
        <v>41</v>
      </c>
      <c r="V27" s="31">
        <v>35</v>
      </c>
      <c r="W27" s="2456">
        <f t="shared" si="13"/>
        <v>6</v>
      </c>
      <c r="X27" s="126">
        <v>20</v>
      </c>
      <c r="Y27" s="31">
        <v>23</v>
      </c>
      <c r="Z27" s="127">
        <f t="shared" si="14"/>
        <v>-3</v>
      </c>
      <c r="AA27" s="2469">
        <v>30</v>
      </c>
      <c r="AB27" s="31">
        <v>30</v>
      </c>
      <c r="AC27" s="2456">
        <f t="shared" si="15"/>
        <v>0</v>
      </c>
      <c r="AD27" s="188">
        <v>58</v>
      </c>
      <c r="AE27" s="85">
        <v>0</v>
      </c>
      <c r="AF27" s="2470">
        <f t="shared" si="16"/>
        <v>58</v>
      </c>
      <c r="AG27" s="216"/>
      <c r="AH27" s="216"/>
      <c r="AI27" s="216"/>
      <c r="AJ27" s="216"/>
    </row>
    <row r="28" spans="2:36">
      <c r="B28" s="616" t="s">
        <v>654</v>
      </c>
      <c r="C28" s="557">
        <v>172</v>
      </c>
      <c r="D28" s="124">
        <v>141</v>
      </c>
      <c r="E28" s="912">
        <f t="shared" si="9"/>
        <v>31</v>
      </c>
      <c r="F28" s="126">
        <v>37</v>
      </c>
      <c r="G28" s="31">
        <v>13</v>
      </c>
      <c r="H28" s="2443">
        <f t="shared" si="10"/>
        <v>24</v>
      </c>
      <c r="I28" s="126">
        <v>8</v>
      </c>
      <c r="J28" s="2456">
        <v>14</v>
      </c>
      <c r="K28" s="128">
        <f t="shared" si="11"/>
        <v>-6</v>
      </c>
      <c r="L28" s="2444">
        <v>0</v>
      </c>
      <c r="M28" s="31">
        <v>0</v>
      </c>
      <c r="N28" s="128">
        <f t="shared" si="17"/>
        <v>0</v>
      </c>
      <c r="O28" s="2444">
        <v>0</v>
      </c>
      <c r="P28" s="31">
        <v>0</v>
      </c>
      <c r="Q28" s="2457">
        <f t="shared" si="18"/>
        <v>0</v>
      </c>
      <c r="R28" s="2468">
        <v>21</v>
      </c>
      <c r="S28" s="31">
        <v>22</v>
      </c>
      <c r="T28" s="128">
        <f t="shared" si="12"/>
        <v>-1</v>
      </c>
      <c r="U28" s="2457">
        <v>23</v>
      </c>
      <c r="V28" s="2456">
        <v>39</v>
      </c>
      <c r="W28" s="2456">
        <f t="shared" si="13"/>
        <v>-16</v>
      </c>
      <c r="X28" s="126">
        <v>21</v>
      </c>
      <c r="Y28" s="31">
        <v>20</v>
      </c>
      <c r="Z28" s="127">
        <f t="shared" si="14"/>
        <v>1</v>
      </c>
      <c r="AA28" s="2457">
        <v>27</v>
      </c>
      <c r="AB28" s="31">
        <v>28</v>
      </c>
      <c r="AC28" s="2456">
        <f t="shared" si="15"/>
        <v>-1</v>
      </c>
      <c r="AD28" s="188">
        <v>35</v>
      </c>
      <c r="AE28" s="85">
        <v>5</v>
      </c>
      <c r="AF28" s="2470">
        <f t="shared" si="16"/>
        <v>30</v>
      </c>
      <c r="AG28" s="216"/>
      <c r="AH28" s="216"/>
      <c r="AI28" s="216"/>
      <c r="AJ28" s="216"/>
    </row>
    <row r="29" spans="2:36">
      <c r="B29" s="615" t="s">
        <v>655</v>
      </c>
      <c r="C29" s="561">
        <v>183</v>
      </c>
      <c r="D29" s="611">
        <v>228</v>
      </c>
      <c r="E29" s="913">
        <f t="shared" ref="E29:E39" si="19">SUM(C29-D29)</f>
        <v>-45</v>
      </c>
      <c r="F29" s="2471">
        <v>17</v>
      </c>
      <c r="G29" s="2459">
        <v>39</v>
      </c>
      <c r="H29" s="2449">
        <f t="shared" ref="H29:H38" si="20">SUM(F29-G29)</f>
        <v>-22</v>
      </c>
      <c r="I29" s="2471">
        <v>8</v>
      </c>
      <c r="J29" s="41">
        <v>8</v>
      </c>
      <c r="K29" s="134">
        <f t="shared" ref="K29:K38" si="21">SUM(I29-J29)</f>
        <v>0</v>
      </c>
      <c r="L29" s="2483">
        <v>2</v>
      </c>
      <c r="M29" s="41">
        <v>2</v>
      </c>
      <c r="N29" s="2459">
        <f t="shared" si="17"/>
        <v>0</v>
      </c>
      <c r="O29" s="284">
        <v>0</v>
      </c>
      <c r="P29" s="41">
        <v>2</v>
      </c>
      <c r="Q29" s="2414">
        <f t="shared" si="18"/>
        <v>-2</v>
      </c>
      <c r="R29" s="2471">
        <v>15</v>
      </c>
      <c r="S29" s="41">
        <v>29</v>
      </c>
      <c r="T29" s="134">
        <f t="shared" ref="T29:T38" si="22">SUM(R29-S29)</f>
        <v>-14</v>
      </c>
      <c r="U29" s="2414">
        <v>33</v>
      </c>
      <c r="V29" s="2459">
        <v>46</v>
      </c>
      <c r="W29" s="2459">
        <f t="shared" ref="W29:W38" si="23">SUM(U29-V29)</f>
        <v>-13</v>
      </c>
      <c r="X29" s="2471">
        <v>16</v>
      </c>
      <c r="Y29" s="2459">
        <v>37</v>
      </c>
      <c r="Z29" s="133">
        <f t="shared" ref="Z29:Z38" si="24">SUM(X29-Y29)</f>
        <v>-21</v>
      </c>
      <c r="AA29" s="2414">
        <v>32</v>
      </c>
      <c r="AB29" s="2459">
        <v>51</v>
      </c>
      <c r="AC29" s="2459">
        <f t="shared" ref="AC29:AC39" si="25">SUM(AA29-AB29)</f>
        <v>-19</v>
      </c>
      <c r="AD29" s="281">
        <v>60</v>
      </c>
      <c r="AE29" s="2458">
        <v>14</v>
      </c>
      <c r="AF29" s="134">
        <f t="shared" ref="AF29:AF37" si="26">SUM(AD29-AE29)</f>
        <v>46</v>
      </c>
      <c r="AG29" s="216"/>
      <c r="AH29" s="216"/>
      <c r="AI29" s="216"/>
      <c r="AJ29" s="216"/>
    </row>
    <row r="30" spans="2:36">
      <c r="B30" s="616" t="s">
        <v>705</v>
      </c>
      <c r="C30" s="557">
        <v>262</v>
      </c>
      <c r="D30" s="618">
        <v>432</v>
      </c>
      <c r="E30" s="912">
        <f t="shared" si="19"/>
        <v>-170</v>
      </c>
      <c r="F30" s="2468">
        <v>30</v>
      </c>
      <c r="G30" s="2456">
        <v>132</v>
      </c>
      <c r="H30" s="2443">
        <f t="shared" si="20"/>
        <v>-102</v>
      </c>
      <c r="I30" s="2468">
        <v>14</v>
      </c>
      <c r="J30" s="31">
        <v>25</v>
      </c>
      <c r="K30" s="120">
        <f t="shared" si="21"/>
        <v>-11</v>
      </c>
      <c r="L30" s="2447">
        <v>1</v>
      </c>
      <c r="M30" s="107">
        <v>0</v>
      </c>
      <c r="N30" s="120">
        <f t="shared" si="17"/>
        <v>1</v>
      </c>
      <c r="O30" s="2447">
        <v>0</v>
      </c>
      <c r="P30" s="107">
        <v>0</v>
      </c>
      <c r="Q30" s="2463">
        <f t="shared" si="18"/>
        <v>0</v>
      </c>
      <c r="R30" s="2466">
        <v>46</v>
      </c>
      <c r="S30" s="107">
        <v>97</v>
      </c>
      <c r="T30" s="120">
        <f t="shared" si="22"/>
        <v>-51</v>
      </c>
      <c r="U30" s="2457">
        <v>43</v>
      </c>
      <c r="V30" s="2456">
        <v>82</v>
      </c>
      <c r="W30" s="2456">
        <f t="shared" si="23"/>
        <v>-39</v>
      </c>
      <c r="X30" s="2468">
        <v>25</v>
      </c>
      <c r="Y30" s="2456">
        <v>24</v>
      </c>
      <c r="Z30" s="127">
        <f t="shared" si="24"/>
        <v>1</v>
      </c>
      <c r="AA30" s="2457">
        <v>46</v>
      </c>
      <c r="AB30" s="2456">
        <v>60</v>
      </c>
      <c r="AC30" s="2456">
        <f t="shared" si="25"/>
        <v>-14</v>
      </c>
      <c r="AD30" s="279">
        <v>57</v>
      </c>
      <c r="AE30" s="182">
        <v>12</v>
      </c>
      <c r="AF30" s="120">
        <f t="shared" si="26"/>
        <v>45</v>
      </c>
      <c r="AG30" s="216"/>
      <c r="AH30" s="216"/>
      <c r="AI30" s="216"/>
      <c r="AJ30" s="216"/>
    </row>
    <row r="31" spans="2:36">
      <c r="B31" s="616" t="s">
        <v>723</v>
      </c>
      <c r="C31" s="557">
        <v>231</v>
      </c>
      <c r="D31" s="618">
        <v>150</v>
      </c>
      <c r="E31" s="912">
        <f t="shared" si="19"/>
        <v>81</v>
      </c>
      <c r="F31" s="2468">
        <v>26</v>
      </c>
      <c r="G31" s="2456">
        <v>13</v>
      </c>
      <c r="H31" s="2443">
        <f t="shared" si="20"/>
        <v>13</v>
      </c>
      <c r="I31" s="2468">
        <v>9</v>
      </c>
      <c r="J31" s="31">
        <v>9</v>
      </c>
      <c r="K31" s="128">
        <f t="shared" si="21"/>
        <v>0</v>
      </c>
      <c r="L31" s="2444">
        <v>0</v>
      </c>
      <c r="M31" s="31">
        <v>0</v>
      </c>
      <c r="N31" s="128">
        <v>0</v>
      </c>
      <c r="O31" s="2444">
        <v>0</v>
      </c>
      <c r="P31" s="31">
        <v>0</v>
      </c>
      <c r="Q31" s="2457">
        <v>0</v>
      </c>
      <c r="R31" s="2468">
        <v>35</v>
      </c>
      <c r="S31" s="31">
        <v>28</v>
      </c>
      <c r="T31" s="128">
        <f t="shared" si="22"/>
        <v>7</v>
      </c>
      <c r="U31" s="2457">
        <v>28</v>
      </c>
      <c r="V31" s="2456">
        <v>37</v>
      </c>
      <c r="W31" s="2456">
        <f t="shared" si="23"/>
        <v>-9</v>
      </c>
      <c r="X31" s="2468">
        <v>19</v>
      </c>
      <c r="Y31" s="2456">
        <v>24</v>
      </c>
      <c r="Z31" s="127">
        <f t="shared" si="24"/>
        <v>-5</v>
      </c>
      <c r="AA31" s="2457">
        <v>36</v>
      </c>
      <c r="AB31" s="2456">
        <v>32</v>
      </c>
      <c r="AC31" s="2456">
        <f t="shared" si="25"/>
        <v>4</v>
      </c>
      <c r="AD31" s="279">
        <v>78</v>
      </c>
      <c r="AE31" s="2454">
        <v>7</v>
      </c>
      <c r="AF31" s="128">
        <f t="shared" si="26"/>
        <v>71</v>
      </c>
      <c r="AG31" s="216"/>
      <c r="AH31" s="216"/>
      <c r="AI31" s="216"/>
      <c r="AJ31" s="216"/>
    </row>
    <row r="32" spans="2:36">
      <c r="B32" s="616" t="s">
        <v>724</v>
      </c>
      <c r="C32" s="557">
        <v>145</v>
      </c>
      <c r="D32" s="618">
        <v>135</v>
      </c>
      <c r="E32" s="912">
        <f t="shared" si="19"/>
        <v>10</v>
      </c>
      <c r="F32" s="2468">
        <v>6</v>
      </c>
      <c r="G32" s="2456">
        <v>22</v>
      </c>
      <c r="H32" s="2443">
        <f t="shared" si="20"/>
        <v>-16</v>
      </c>
      <c r="I32" s="2468">
        <v>5</v>
      </c>
      <c r="J32" s="31">
        <v>10</v>
      </c>
      <c r="K32" s="128">
        <f t="shared" si="21"/>
        <v>-5</v>
      </c>
      <c r="L32" s="2444">
        <v>1</v>
      </c>
      <c r="M32" s="31">
        <v>1</v>
      </c>
      <c r="N32" s="128">
        <v>0</v>
      </c>
      <c r="O32" s="2444">
        <v>0</v>
      </c>
      <c r="P32" s="31">
        <v>0</v>
      </c>
      <c r="Q32" s="2457">
        <v>0</v>
      </c>
      <c r="R32" s="2468">
        <v>24</v>
      </c>
      <c r="S32" s="31">
        <v>26</v>
      </c>
      <c r="T32" s="128">
        <f t="shared" si="22"/>
        <v>-2</v>
      </c>
      <c r="U32" s="2457">
        <v>29</v>
      </c>
      <c r="V32" s="2456">
        <v>29</v>
      </c>
      <c r="W32" s="2456">
        <f t="shared" si="23"/>
        <v>0</v>
      </c>
      <c r="X32" s="2468">
        <v>9</v>
      </c>
      <c r="Y32" s="2456">
        <v>13</v>
      </c>
      <c r="Z32" s="127">
        <f t="shared" si="24"/>
        <v>-4</v>
      </c>
      <c r="AA32" s="2457">
        <v>30</v>
      </c>
      <c r="AB32" s="2456">
        <v>25</v>
      </c>
      <c r="AC32" s="2456">
        <f t="shared" si="25"/>
        <v>5</v>
      </c>
      <c r="AD32" s="279">
        <v>41</v>
      </c>
      <c r="AE32" s="2454">
        <v>9</v>
      </c>
      <c r="AF32" s="128">
        <f t="shared" si="26"/>
        <v>32</v>
      </c>
      <c r="AG32" s="216"/>
      <c r="AH32" s="216"/>
      <c r="AI32" s="216"/>
      <c r="AJ32" s="216"/>
    </row>
    <row r="33" spans="2:37">
      <c r="B33" s="615" t="s">
        <v>725</v>
      </c>
      <c r="C33" s="561">
        <v>173</v>
      </c>
      <c r="D33" s="611">
        <v>235</v>
      </c>
      <c r="E33" s="913">
        <f t="shared" si="19"/>
        <v>-62</v>
      </c>
      <c r="F33" s="2471">
        <v>14</v>
      </c>
      <c r="G33" s="2459">
        <v>37</v>
      </c>
      <c r="H33" s="2449">
        <f t="shared" si="20"/>
        <v>-23</v>
      </c>
      <c r="I33" s="2471">
        <v>6</v>
      </c>
      <c r="J33" s="41">
        <v>13</v>
      </c>
      <c r="K33" s="134">
        <f t="shared" si="21"/>
        <v>-7</v>
      </c>
      <c r="L33" s="2444">
        <v>2</v>
      </c>
      <c r="M33" s="31">
        <v>2</v>
      </c>
      <c r="N33" s="128">
        <v>0</v>
      </c>
      <c r="O33" s="2444">
        <v>0</v>
      </c>
      <c r="P33" s="31">
        <v>0</v>
      </c>
      <c r="Q33" s="2457">
        <v>0</v>
      </c>
      <c r="R33" s="2471">
        <v>16</v>
      </c>
      <c r="S33" s="41">
        <v>39</v>
      </c>
      <c r="T33" s="134">
        <f t="shared" si="22"/>
        <v>-23</v>
      </c>
      <c r="U33" s="2414">
        <v>28</v>
      </c>
      <c r="V33" s="2459">
        <v>48</v>
      </c>
      <c r="W33" s="2459">
        <f t="shared" si="23"/>
        <v>-20</v>
      </c>
      <c r="X33" s="2471">
        <v>34</v>
      </c>
      <c r="Y33" s="2459">
        <v>38</v>
      </c>
      <c r="Z33" s="133">
        <f t="shared" si="24"/>
        <v>-4</v>
      </c>
      <c r="AA33" s="2414">
        <v>31</v>
      </c>
      <c r="AB33" s="2459">
        <v>45</v>
      </c>
      <c r="AC33" s="2459">
        <f t="shared" si="25"/>
        <v>-14</v>
      </c>
      <c r="AD33" s="281">
        <v>42</v>
      </c>
      <c r="AE33" s="2458">
        <v>14</v>
      </c>
      <c r="AF33" s="134">
        <f t="shared" si="26"/>
        <v>28</v>
      </c>
      <c r="AG33" s="216"/>
      <c r="AH33" s="216"/>
      <c r="AI33" s="216"/>
      <c r="AJ33" s="216"/>
    </row>
    <row r="34" spans="2:37">
      <c r="B34" s="699" t="s">
        <v>746</v>
      </c>
      <c r="C34" s="1044">
        <v>271</v>
      </c>
      <c r="D34" s="2492">
        <v>427</v>
      </c>
      <c r="E34" s="2493">
        <f t="shared" si="19"/>
        <v>-156</v>
      </c>
      <c r="F34" s="2466">
        <v>55</v>
      </c>
      <c r="G34" s="2462">
        <v>106</v>
      </c>
      <c r="H34" s="2446">
        <f t="shared" si="20"/>
        <v>-51</v>
      </c>
      <c r="I34" s="2466">
        <v>11</v>
      </c>
      <c r="J34" s="107">
        <v>29</v>
      </c>
      <c r="K34" s="120">
        <f t="shared" si="21"/>
        <v>-18</v>
      </c>
      <c r="L34" s="2447">
        <v>0</v>
      </c>
      <c r="M34" s="107">
        <v>1</v>
      </c>
      <c r="N34" s="120">
        <f t="shared" ref="N34:N39" si="27">SUM(L34-M34)</f>
        <v>-1</v>
      </c>
      <c r="O34" s="2447">
        <v>0</v>
      </c>
      <c r="P34" s="107">
        <v>0</v>
      </c>
      <c r="Q34" s="2463">
        <f t="shared" ref="Q34:Q39" si="28">SUM(O34-P34)</f>
        <v>0</v>
      </c>
      <c r="R34" s="2466">
        <v>47</v>
      </c>
      <c r="S34" s="107">
        <v>86</v>
      </c>
      <c r="T34" s="120">
        <f t="shared" si="22"/>
        <v>-39</v>
      </c>
      <c r="U34" s="2463">
        <v>44</v>
      </c>
      <c r="V34" s="2462">
        <v>83</v>
      </c>
      <c r="W34" s="2462">
        <f t="shared" si="23"/>
        <v>-39</v>
      </c>
      <c r="X34" s="2466">
        <v>19</v>
      </c>
      <c r="Y34" s="2462">
        <v>28</v>
      </c>
      <c r="Z34" s="2135">
        <f t="shared" si="24"/>
        <v>-9</v>
      </c>
      <c r="AA34" s="2463">
        <v>52</v>
      </c>
      <c r="AB34" s="2462">
        <v>86</v>
      </c>
      <c r="AC34" s="2462">
        <f t="shared" si="25"/>
        <v>-34</v>
      </c>
      <c r="AD34" s="2136">
        <v>43</v>
      </c>
      <c r="AE34" s="182">
        <v>8</v>
      </c>
      <c r="AF34" s="120">
        <f t="shared" si="26"/>
        <v>35</v>
      </c>
      <c r="AG34" s="216"/>
      <c r="AH34" s="216"/>
      <c r="AI34" s="216"/>
      <c r="AJ34" s="216"/>
    </row>
    <row r="35" spans="2:37">
      <c r="B35" s="616" t="s">
        <v>747</v>
      </c>
      <c r="C35" s="557">
        <v>220</v>
      </c>
      <c r="D35" s="618">
        <v>155</v>
      </c>
      <c r="E35" s="912">
        <f t="shared" si="19"/>
        <v>65</v>
      </c>
      <c r="F35" s="2468">
        <v>27</v>
      </c>
      <c r="G35" s="2456">
        <v>11</v>
      </c>
      <c r="H35" s="2443">
        <f t="shared" si="20"/>
        <v>16</v>
      </c>
      <c r="I35" s="2468">
        <v>5</v>
      </c>
      <c r="J35" s="31">
        <v>11</v>
      </c>
      <c r="K35" s="128">
        <f t="shared" si="21"/>
        <v>-6</v>
      </c>
      <c r="L35" s="2444">
        <v>2</v>
      </c>
      <c r="M35" s="31">
        <v>0</v>
      </c>
      <c r="N35" s="128">
        <f t="shared" si="27"/>
        <v>2</v>
      </c>
      <c r="O35" s="2444">
        <v>0</v>
      </c>
      <c r="P35" s="31">
        <v>1</v>
      </c>
      <c r="Q35" s="2457">
        <f t="shared" si="28"/>
        <v>-1</v>
      </c>
      <c r="R35" s="2468">
        <v>38</v>
      </c>
      <c r="S35" s="31">
        <v>39</v>
      </c>
      <c r="T35" s="128">
        <f t="shared" si="22"/>
        <v>-1</v>
      </c>
      <c r="U35" s="2457">
        <v>26</v>
      </c>
      <c r="V35" s="2456">
        <v>35</v>
      </c>
      <c r="W35" s="2456">
        <f t="shared" si="23"/>
        <v>-9</v>
      </c>
      <c r="X35" s="2468">
        <v>29</v>
      </c>
      <c r="Y35" s="2456">
        <v>16</v>
      </c>
      <c r="Z35" s="127">
        <f t="shared" si="24"/>
        <v>13</v>
      </c>
      <c r="AA35" s="2457">
        <v>37</v>
      </c>
      <c r="AB35" s="2456">
        <v>33</v>
      </c>
      <c r="AC35" s="2456">
        <f t="shared" si="25"/>
        <v>4</v>
      </c>
      <c r="AD35" s="279">
        <v>56</v>
      </c>
      <c r="AE35" s="2454">
        <v>9</v>
      </c>
      <c r="AF35" s="128">
        <f t="shared" si="26"/>
        <v>47</v>
      </c>
      <c r="AG35" s="216"/>
      <c r="AH35" s="216"/>
      <c r="AI35" s="216"/>
      <c r="AJ35" s="216"/>
      <c r="AK35" s="216"/>
    </row>
    <row r="36" spans="2:37" ht="13.5" customHeight="1">
      <c r="B36" s="616" t="s">
        <v>748</v>
      </c>
      <c r="C36" s="557">
        <v>139</v>
      </c>
      <c r="D36" s="618">
        <v>145</v>
      </c>
      <c r="E36" s="912">
        <f t="shared" si="19"/>
        <v>-6</v>
      </c>
      <c r="F36" s="2468">
        <v>6</v>
      </c>
      <c r="G36" s="2456">
        <v>15</v>
      </c>
      <c r="H36" s="2443">
        <f t="shared" si="20"/>
        <v>-9</v>
      </c>
      <c r="I36" s="2468">
        <v>4</v>
      </c>
      <c r="J36" s="31">
        <v>8</v>
      </c>
      <c r="K36" s="128">
        <f t="shared" si="21"/>
        <v>-4</v>
      </c>
      <c r="L36" s="2444">
        <v>1</v>
      </c>
      <c r="M36" s="31">
        <v>0</v>
      </c>
      <c r="N36" s="128">
        <f t="shared" si="27"/>
        <v>1</v>
      </c>
      <c r="O36" s="2444">
        <v>0</v>
      </c>
      <c r="P36" s="31">
        <v>0</v>
      </c>
      <c r="Q36" s="2457">
        <f t="shared" si="28"/>
        <v>0</v>
      </c>
      <c r="R36" s="2468">
        <v>19</v>
      </c>
      <c r="S36" s="31">
        <v>28</v>
      </c>
      <c r="T36" s="128">
        <f t="shared" si="22"/>
        <v>-9</v>
      </c>
      <c r="U36" s="2457">
        <v>25</v>
      </c>
      <c r="V36" s="2456">
        <v>38</v>
      </c>
      <c r="W36" s="2456">
        <f t="shared" si="23"/>
        <v>-13</v>
      </c>
      <c r="X36" s="2468">
        <v>19</v>
      </c>
      <c r="Y36" s="2456">
        <v>27</v>
      </c>
      <c r="Z36" s="127">
        <f t="shared" si="24"/>
        <v>-8</v>
      </c>
      <c r="AA36" s="2457">
        <v>28</v>
      </c>
      <c r="AB36" s="2456">
        <v>26</v>
      </c>
      <c r="AC36" s="2456">
        <f t="shared" si="25"/>
        <v>2</v>
      </c>
      <c r="AD36" s="279">
        <v>37</v>
      </c>
      <c r="AE36" s="2454">
        <v>3</v>
      </c>
      <c r="AF36" s="128">
        <f t="shared" si="26"/>
        <v>34</v>
      </c>
      <c r="AJ36" s="216"/>
      <c r="AK36" s="216"/>
    </row>
    <row r="37" spans="2:37" ht="13.5" customHeight="1">
      <c r="B37" s="615" t="s">
        <v>749</v>
      </c>
      <c r="C37" s="561">
        <v>142</v>
      </c>
      <c r="D37" s="611">
        <v>239</v>
      </c>
      <c r="E37" s="913">
        <f t="shared" si="19"/>
        <v>-97</v>
      </c>
      <c r="F37" s="2471">
        <v>9</v>
      </c>
      <c r="G37" s="2459">
        <v>20</v>
      </c>
      <c r="H37" s="2449">
        <f t="shared" si="20"/>
        <v>-11</v>
      </c>
      <c r="I37" s="2471">
        <v>4</v>
      </c>
      <c r="J37" s="41">
        <v>22</v>
      </c>
      <c r="K37" s="134">
        <f t="shared" si="21"/>
        <v>-18</v>
      </c>
      <c r="L37" s="2483">
        <v>0</v>
      </c>
      <c r="M37" s="41">
        <v>0</v>
      </c>
      <c r="N37" s="134">
        <f t="shared" si="27"/>
        <v>0</v>
      </c>
      <c r="O37" s="2483">
        <v>0</v>
      </c>
      <c r="P37" s="41">
        <v>0</v>
      </c>
      <c r="Q37" s="2414">
        <f t="shared" si="28"/>
        <v>0</v>
      </c>
      <c r="R37" s="2471">
        <v>14</v>
      </c>
      <c r="S37" s="41">
        <v>48</v>
      </c>
      <c r="T37" s="134">
        <f t="shared" si="22"/>
        <v>-34</v>
      </c>
      <c r="U37" s="2414">
        <v>31</v>
      </c>
      <c r="V37" s="2459">
        <v>60</v>
      </c>
      <c r="W37" s="2459">
        <f t="shared" si="23"/>
        <v>-29</v>
      </c>
      <c r="X37" s="2471">
        <v>23</v>
      </c>
      <c r="Y37" s="2459">
        <v>36</v>
      </c>
      <c r="Z37" s="133">
        <f t="shared" si="24"/>
        <v>-13</v>
      </c>
      <c r="AA37" s="2414">
        <v>24</v>
      </c>
      <c r="AB37" s="2459">
        <v>48</v>
      </c>
      <c r="AC37" s="2459">
        <f t="shared" si="25"/>
        <v>-24</v>
      </c>
      <c r="AD37" s="281">
        <v>37</v>
      </c>
      <c r="AE37" s="2458">
        <v>5</v>
      </c>
      <c r="AF37" s="134">
        <f t="shared" si="26"/>
        <v>32</v>
      </c>
      <c r="AJ37" s="216"/>
      <c r="AK37" s="216"/>
    </row>
    <row r="38" spans="2:37" ht="13.5" customHeight="1">
      <c r="B38" s="699" t="s">
        <v>809</v>
      </c>
      <c r="C38" s="557">
        <v>239</v>
      </c>
      <c r="D38" s="618">
        <v>425</v>
      </c>
      <c r="E38" s="912">
        <f t="shared" si="19"/>
        <v>-186</v>
      </c>
      <c r="F38" s="2468">
        <v>27</v>
      </c>
      <c r="G38" s="2456">
        <v>125</v>
      </c>
      <c r="H38" s="2443">
        <f t="shared" si="20"/>
        <v>-98</v>
      </c>
      <c r="I38" s="2468">
        <v>11</v>
      </c>
      <c r="J38" s="31">
        <v>33</v>
      </c>
      <c r="K38" s="128">
        <f t="shared" si="21"/>
        <v>-22</v>
      </c>
      <c r="L38" s="2444">
        <v>1</v>
      </c>
      <c r="M38" s="31">
        <v>1</v>
      </c>
      <c r="N38" s="128">
        <f t="shared" si="27"/>
        <v>0</v>
      </c>
      <c r="O38" s="2444">
        <v>1</v>
      </c>
      <c r="P38" s="31">
        <v>0</v>
      </c>
      <c r="Q38" s="2457">
        <f t="shared" si="28"/>
        <v>1</v>
      </c>
      <c r="R38" s="2468">
        <v>42</v>
      </c>
      <c r="S38" s="31">
        <v>83</v>
      </c>
      <c r="T38" s="128">
        <f t="shared" si="22"/>
        <v>-41</v>
      </c>
      <c r="U38" s="2457">
        <v>43</v>
      </c>
      <c r="V38" s="2456">
        <v>74</v>
      </c>
      <c r="W38" s="2456">
        <f t="shared" si="23"/>
        <v>-31</v>
      </c>
      <c r="X38" s="2468">
        <v>20</v>
      </c>
      <c r="Y38" s="2456">
        <v>32</v>
      </c>
      <c r="Z38" s="127">
        <f t="shared" si="24"/>
        <v>-12</v>
      </c>
      <c r="AA38" s="2457">
        <v>43</v>
      </c>
      <c r="AB38" s="2456">
        <v>69</v>
      </c>
      <c r="AC38" s="2456">
        <f t="shared" si="25"/>
        <v>-26</v>
      </c>
      <c r="AD38" s="279">
        <v>51</v>
      </c>
      <c r="AE38" s="2454">
        <v>8</v>
      </c>
      <c r="AF38" s="128">
        <f t="shared" ref="AF38:AF45" si="29">SUM(AD38-AE38)</f>
        <v>43</v>
      </c>
      <c r="AJ38" s="216"/>
      <c r="AK38" s="216"/>
    </row>
    <row r="39" spans="2:37" ht="13.5" customHeight="1">
      <c r="B39" s="616" t="s">
        <v>817</v>
      </c>
      <c r="C39" s="557">
        <v>195</v>
      </c>
      <c r="D39" s="618">
        <v>202</v>
      </c>
      <c r="E39" s="912">
        <f t="shared" si="19"/>
        <v>-7</v>
      </c>
      <c r="F39" s="2468">
        <v>25</v>
      </c>
      <c r="G39" s="2456">
        <v>63</v>
      </c>
      <c r="H39" s="128">
        <f t="shared" ref="H39:H45" si="30">SUM(F39-G39)</f>
        <v>-38</v>
      </c>
      <c r="I39" s="2468">
        <v>12</v>
      </c>
      <c r="J39" s="31">
        <v>8</v>
      </c>
      <c r="K39" s="128">
        <f t="shared" ref="K39:K45" si="31">SUM(I39-J39)</f>
        <v>4</v>
      </c>
      <c r="L39" s="2444">
        <v>1</v>
      </c>
      <c r="M39" s="31">
        <v>0</v>
      </c>
      <c r="N39" s="128">
        <f t="shared" si="27"/>
        <v>1</v>
      </c>
      <c r="O39" s="2444">
        <v>0</v>
      </c>
      <c r="P39" s="31">
        <v>0</v>
      </c>
      <c r="Q39" s="2457">
        <f t="shared" si="28"/>
        <v>0</v>
      </c>
      <c r="R39" s="2468">
        <v>24</v>
      </c>
      <c r="S39" s="31">
        <v>30</v>
      </c>
      <c r="T39" s="128">
        <f t="shared" ref="T39:T45" si="32">SUM(R39-S39)</f>
        <v>-6</v>
      </c>
      <c r="U39" s="2457">
        <v>37</v>
      </c>
      <c r="V39" s="2456">
        <v>34</v>
      </c>
      <c r="W39" s="128">
        <f t="shared" ref="W39:W45" si="33">SUM(U39-V39)</f>
        <v>3</v>
      </c>
      <c r="X39" s="2468">
        <v>17</v>
      </c>
      <c r="Y39" s="2456">
        <v>22</v>
      </c>
      <c r="Z39" s="128">
        <f t="shared" ref="Z39:Z45" si="34">SUM(X39-Y39)</f>
        <v>-5</v>
      </c>
      <c r="AA39" s="2457">
        <v>38</v>
      </c>
      <c r="AB39" s="2456">
        <v>40</v>
      </c>
      <c r="AC39" s="2456">
        <f t="shared" si="25"/>
        <v>-2</v>
      </c>
      <c r="AD39" s="279">
        <v>41</v>
      </c>
      <c r="AE39" s="2454">
        <v>5</v>
      </c>
      <c r="AF39" s="128">
        <f t="shared" si="29"/>
        <v>36</v>
      </c>
      <c r="AH39" s="216"/>
      <c r="AI39" s="216"/>
      <c r="AJ39" s="216"/>
      <c r="AK39" s="216"/>
    </row>
    <row r="40" spans="2:37" ht="13.5" customHeight="1">
      <c r="B40" s="616" t="s">
        <v>797</v>
      </c>
      <c r="C40" s="557">
        <v>168</v>
      </c>
      <c r="D40" s="618">
        <v>144</v>
      </c>
      <c r="E40" s="912">
        <f t="shared" ref="E40" si="35">SUM(C40-D40)</f>
        <v>24</v>
      </c>
      <c r="F40" s="2468">
        <v>17</v>
      </c>
      <c r="G40" s="2456">
        <v>41</v>
      </c>
      <c r="H40" s="128">
        <f t="shared" si="30"/>
        <v>-24</v>
      </c>
      <c r="I40" s="2468">
        <v>4</v>
      </c>
      <c r="J40" s="31">
        <v>5</v>
      </c>
      <c r="K40" s="128">
        <f t="shared" si="31"/>
        <v>-1</v>
      </c>
      <c r="L40" s="2444">
        <v>2</v>
      </c>
      <c r="M40" s="31">
        <v>0</v>
      </c>
      <c r="N40" s="128">
        <f t="shared" ref="N40" si="36">SUM(L40-M40)</f>
        <v>2</v>
      </c>
      <c r="O40" s="2444">
        <v>0</v>
      </c>
      <c r="P40" s="31">
        <v>0</v>
      </c>
      <c r="Q40" s="2457">
        <f t="shared" ref="Q40" si="37">SUM(O40-P40)</f>
        <v>0</v>
      </c>
      <c r="R40" s="2468">
        <v>15</v>
      </c>
      <c r="S40" s="31">
        <v>21</v>
      </c>
      <c r="T40" s="128">
        <f t="shared" si="32"/>
        <v>-6</v>
      </c>
      <c r="U40" s="2457">
        <v>36</v>
      </c>
      <c r="V40" s="2456">
        <v>28</v>
      </c>
      <c r="W40" s="128">
        <f t="shared" si="33"/>
        <v>8</v>
      </c>
      <c r="X40" s="2468">
        <v>16</v>
      </c>
      <c r="Y40" s="2456">
        <v>20</v>
      </c>
      <c r="Z40" s="128">
        <f t="shared" si="34"/>
        <v>-4</v>
      </c>
      <c r="AA40" s="2457">
        <v>42</v>
      </c>
      <c r="AB40" s="2456">
        <v>27</v>
      </c>
      <c r="AC40" s="2456">
        <f t="shared" ref="AC40:AC45" si="38">SUM(AA40-AB40)</f>
        <v>15</v>
      </c>
      <c r="AD40" s="279">
        <v>36</v>
      </c>
      <c r="AE40" s="2454">
        <v>2</v>
      </c>
      <c r="AF40" s="128">
        <f t="shared" si="29"/>
        <v>34</v>
      </c>
      <c r="AH40" s="216"/>
      <c r="AI40" s="216"/>
      <c r="AJ40" s="216"/>
      <c r="AK40" s="216"/>
    </row>
    <row r="41" spans="2:37" ht="13.5" customHeight="1">
      <c r="B41" s="615" t="s">
        <v>818</v>
      </c>
      <c r="C41" s="561">
        <v>161</v>
      </c>
      <c r="D41" s="611">
        <v>237</v>
      </c>
      <c r="E41" s="913">
        <f t="shared" ref="E41:E46" si="39">SUM(C41-D41)</f>
        <v>-76</v>
      </c>
      <c r="F41" s="2471">
        <v>4</v>
      </c>
      <c r="G41" s="2459">
        <v>12</v>
      </c>
      <c r="H41" s="2459">
        <f t="shared" si="30"/>
        <v>-8</v>
      </c>
      <c r="I41" s="2471">
        <v>4</v>
      </c>
      <c r="J41" s="41">
        <v>21</v>
      </c>
      <c r="K41" s="134">
        <f t="shared" si="31"/>
        <v>-17</v>
      </c>
      <c r="L41" s="2483">
        <v>1</v>
      </c>
      <c r="M41" s="41">
        <v>1</v>
      </c>
      <c r="N41" s="134">
        <f t="shared" ref="N41" si="40">SUM(L41-M41)</f>
        <v>0</v>
      </c>
      <c r="O41" s="2483">
        <v>0</v>
      </c>
      <c r="P41" s="41">
        <v>0</v>
      </c>
      <c r="Q41" s="2414">
        <f t="shared" ref="Q41" si="41">SUM(O41-P41)</f>
        <v>0</v>
      </c>
      <c r="R41" s="2471">
        <v>12</v>
      </c>
      <c r="S41" s="41">
        <v>36</v>
      </c>
      <c r="T41" s="134">
        <f t="shared" si="32"/>
        <v>-24</v>
      </c>
      <c r="U41" s="2414">
        <v>35</v>
      </c>
      <c r="V41" s="2459">
        <v>53</v>
      </c>
      <c r="W41" s="2459">
        <f t="shared" si="33"/>
        <v>-18</v>
      </c>
      <c r="X41" s="2471">
        <v>26</v>
      </c>
      <c r="Y41" s="2459">
        <v>37</v>
      </c>
      <c r="Z41" s="134">
        <f t="shared" si="34"/>
        <v>-11</v>
      </c>
      <c r="AA41" s="2414">
        <v>29</v>
      </c>
      <c r="AB41" s="2459">
        <v>63</v>
      </c>
      <c r="AC41" s="2459">
        <f t="shared" si="38"/>
        <v>-34</v>
      </c>
      <c r="AD41" s="281">
        <v>50</v>
      </c>
      <c r="AE41" s="2458">
        <v>14</v>
      </c>
      <c r="AF41" s="134">
        <f t="shared" si="29"/>
        <v>36</v>
      </c>
      <c r="AH41" s="216"/>
      <c r="AI41" s="216"/>
      <c r="AJ41" s="216"/>
      <c r="AK41" s="216"/>
    </row>
    <row r="42" spans="2:37" ht="13.5" customHeight="1">
      <c r="B42" s="616" t="s">
        <v>866</v>
      </c>
      <c r="C42" s="557">
        <v>217</v>
      </c>
      <c r="D42" s="618">
        <v>391</v>
      </c>
      <c r="E42" s="912">
        <f t="shared" si="39"/>
        <v>-174</v>
      </c>
      <c r="F42" s="2468">
        <v>38</v>
      </c>
      <c r="G42" s="2456">
        <v>107</v>
      </c>
      <c r="H42" s="2456">
        <f t="shared" si="30"/>
        <v>-69</v>
      </c>
      <c r="I42" s="2468">
        <v>9</v>
      </c>
      <c r="J42" s="31">
        <v>24</v>
      </c>
      <c r="K42" s="128">
        <f t="shared" si="31"/>
        <v>-15</v>
      </c>
      <c r="L42" s="2444">
        <v>0</v>
      </c>
      <c r="M42" s="31">
        <v>0</v>
      </c>
      <c r="N42" s="128">
        <v>0</v>
      </c>
      <c r="O42" s="2444">
        <v>0</v>
      </c>
      <c r="P42" s="31">
        <v>0</v>
      </c>
      <c r="Q42" s="2457">
        <v>0</v>
      </c>
      <c r="R42" s="2468">
        <v>28</v>
      </c>
      <c r="S42" s="31">
        <v>70</v>
      </c>
      <c r="T42" s="128">
        <f t="shared" si="32"/>
        <v>-42</v>
      </c>
      <c r="U42" s="2457">
        <v>41</v>
      </c>
      <c r="V42" s="2456">
        <v>78</v>
      </c>
      <c r="W42" s="2456">
        <f t="shared" si="33"/>
        <v>-37</v>
      </c>
      <c r="X42" s="2468">
        <v>20</v>
      </c>
      <c r="Y42" s="2456">
        <v>32</v>
      </c>
      <c r="Z42" s="128">
        <f t="shared" si="34"/>
        <v>-12</v>
      </c>
      <c r="AA42" s="2457">
        <v>48</v>
      </c>
      <c r="AB42" s="2456">
        <v>72</v>
      </c>
      <c r="AC42" s="2456">
        <f t="shared" si="38"/>
        <v>-24</v>
      </c>
      <c r="AD42" s="279">
        <v>33</v>
      </c>
      <c r="AE42" s="2454">
        <v>8</v>
      </c>
      <c r="AF42" s="128">
        <f t="shared" si="29"/>
        <v>25</v>
      </c>
      <c r="AH42" s="216"/>
      <c r="AI42" s="216"/>
      <c r="AJ42" s="216"/>
      <c r="AK42" s="216"/>
    </row>
    <row r="43" spans="2:37" ht="13.5" customHeight="1">
      <c r="B43" s="616" t="s">
        <v>873</v>
      </c>
      <c r="C43" s="557">
        <v>177</v>
      </c>
      <c r="D43" s="618">
        <v>121</v>
      </c>
      <c r="E43" s="912">
        <f t="shared" si="39"/>
        <v>56</v>
      </c>
      <c r="F43" s="2468">
        <v>17</v>
      </c>
      <c r="G43" s="2456">
        <v>10</v>
      </c>
      <c r="H43" s="2456">
        <f t="shared" si="30"/>
        <v>7</v>
      </c>
      <c r="I43" s="2468">
        <v>8</v>
      </c>
      <c r="J43" s="31">
        <v>8</v>
      </c>
      <c r="K43" s="128">
        <f t="shared" si="31"/>
        <v>0</v>
      </c>
      <c r="L43" s="2444">
        <v>1</v>
      </c>
      <c r="M43" s="31">
        <v>0</v>
      </c>
      <c r="N43" s="128">
        <v>1</v>
      </c>
      <c r="O43" s="2444">
        <v>0</v>
      </c>
      <c r="P43" s="31">
        <v>0</v>
      </c>
      <c r="Q43" s="128">
        <v>0</v>
      </c>
      <c r="R43" s="126">
        <v>20</v>
      </c>
      <c r="S43" s="31">
        <v>27</v>
      </c>
      <c r="T43" s="128">
        <f t="shared" si="32"/>
        <v>-7</v>
      </c>
      <c r="U43" s="126">
        <v>42</v>
      </c>
      <c r="V43" s="2456">
        <v>27</v>
      </c>
      <c r="W43" s="2456">
        <f t="shared" si="33"/>
        <v>15</v>
      </c>
      <c r="X43" s="2468">
        <v>29</v>
      </c>
      <c r="Y43" s="2456">
        <v>21</v>
      </c>
      <c r="Z43" s="128">
        <f t="shared" si="34"/>
        <v>8</v>
      </c>
      <c r="AA43" s="2457">
        <v>22</v>
      </c>
      <c r="AB43" s="2456">
        <v>22</v>
      </c>
      <c r="AC43" s="2456">
        <f t="shared" si="38"/>
        <v>0</v>
      </c>
      <c r="AD43" s="279">
        <v>38</v>
      </c>
      <c r="AE43" s="2454">
        <v>6</v>
      </c>
      <c r="AF43" s="128">
        <f t="shared" si="29"/>
        <v>32</v>
      </c>
      <c r="AH43" s="216"/>
      <c r="AI43" s="216"/>
      <c r="AJ43" s="216"/>
      <c r="AK43" s="216"/>
    </row>
    <row r="44" spans="2:37" ht="13.5" customHeight="1">
      <c r="B44" s="616" t="s">
        <v>860</v>
      </c>
      <c r="C44" s="123">
        <v>127</v>
      </c>
      <c r="D44" s="124">
        <v>144</v>
      </c>
      <c r="E44" s="125">
        <f t="shared" si="39"/>
        <v>-17</v>
      </c>
      <c r="F44" s="126">
        <v>8</v>
      </c>
      <c r="G44" s="31">
        <v>17</v>
      </c>
      <c r="H44" s="128">
        <f t="shared" si="30"/>
        <v>-9</v>
      </c>
      <c r="I44" s="126">
        <v>5</v>
      </c>
      <c r="J44" s="31">
        <v>14</v>
      </c>
      <c r="K44" s="128">
        <f t="shared" si="31"/>
        <v>-9</v>
      </c>
      <c r="L44" s="282">
        <v>0</v>
      </c>
      <c r="M44" s="31">
        <v>0</v>
      </c>
      <c r="N44" s="128">
        <v>0</v>
      </c>
      <c r="O44" s="282">
        <v>0</v>
      </c>
      <c r="P44" s="31">
        <v>1</v>
      </c>
      <c r="Q44" s="2457">
        <v>-1</v>
      </c>
      <c r="R44" s="2468">
        <v>14</v>
      </c>
      <c r="S44" s="31">
        <v>26</v>
      </c>
      <c r="T44" s="128">
        <f t="shared" si="32"/>
        <v>-12</v>
      </c>
      <c r="U44" s="2457">
        <v>25</v>
      </c>
      <c r="V44" s="31">
        <v>32</v>
      </c>
      <c r="W44" s="128">
        <f t="shared" si="33"/>
        <v>-7</v>
      </c>
      <c r="X44" s="126">
        <v>20</v>
      </c>
      <c r="Y44" s="31">
        <v>20</v>
      </c>
      <c r="Z44" s="128">
        <f t="shared" si="34"/>
        <v>0</v>
      </c>
      <c r="AA44" s="126">
        <v>25</v>
      </c>
      <c r="AB44" s="31">
        <v>30</v>
      </c>
      <c r="AC44" s="128">
        <f t="shared" si="38"/>
        <v>-5</v>
      </c>
      <c r="AD44" s="188">
        <v>30</v>
      </c>
      <c r="AE44" s="85">
        <v>4</v>
      </c>
      <c r="AF44" s="128">
        <f t="shared" si="29"/>
        <v>26</v>
      </c>
      <c r="AH44" s="216"/>
      <c r="AI44" s="216"/>
      <c r="AJ44" s="216"/>
      <c r="AK44" s="216"/>
    </row>
    <row r="45" spans="2:37" ht="13.5" customHeight="1">
      <c r="B45" s="615" t="s">
        <v>874</v>
      </c>
      <c r="C45" s="561">
        <v>159</v>
      </c>
      <c r="D45" s="611">
        <v>316</v>
      </c>
      <c r="E45" s="913">
        <f t="shared" si="39"/>
        <v>-157</v>
      </c>
      <c r="F45" s="2560">
        <v>7</v>
      </c>
      <c r="G45" s="2557">
        <v>29</v>
      </c>
      <c r="H45" s="2557">
        <f t="shared" si="30"/>
        <v>-22</v>
      </c>
      <c r="I45" s="2560">
        <v>7</v>
      </c>
      <c r="J45" s="41">
        <v>19</v>
      </c>
      <c r="K45" s="134">
        <f t="shared" si="31"/>
        <v>-12</v>
      </c>
      <c r="L45" s="2555">
        <v>0</v>
      </c>
      <c r="M45" s="41">
        <v>1</v>
      </c>
      <c r="N45" s="134">
        <f>L45-M45</f>
        <v>-1</v>
      </c>
      <c r="O45" s="2555">
        <v>0</v>
      </c>
      <c r="P45" s="41">
        <v>0</v>
      </c>
      <c r="Q45" s="2558">
        <f>O45-P45</f>
        <v>0</v>
      </c>
      <c r="R45" s="2560">
        <v>12</v>
      </c>
      <c r="S45" s="41">
        <v>46</v>
      </c>
      <c r="T45" s="134">
        <f t="shared" si="32"/>
        <v>-34</v>
      </c>
      <c r="U45" s="2558">
        <v>30</v>
      </c>
      <c r="V45" s="2557">
        <v>82</v>
      </c>
      <c r="W45" s="2557">
        <f t="shared" si="33"/>
        <v>-52</v>
      </c>
      <c r="X45" s="2560">
        <v>29</v>
      </c>
      <c r="Y45" s="2557">
        <v>64</v>
      </c>
      <c r="Z45" s="134">
        <f t="shared" si="34"/>
        <v>-35</v>
      </c>
      <c r="AA45" s="2558">
        <v>34</v>
      </c>
      <c r="AB45" s="2557">
        <v>64</v>
      </c>
      <c r="AC45" s="2557">
        <f t="shared" si="38"/>
        <v>-30</v>
      </c>
      <c r="AD45" s="281">
        <v>40</v>
      </c>
      <c r="AE45" s="2556">
        <v>11</v>
      </c>
      <c r="AF45" s="134">
        <f t="shared" si="29"/>
        <v>29</v>
      </c>
      <c r="AH45" s="216"/>
      <c r="AI45" s="216"/>
      <c r="AJ45" s="216"/>
      <c r="AK45" s="216"/>
    </row>
    <row r="46" spans="2:37" ht="13.5" customHeight="1">
      <c r="B46" s="616" t="s">
        <v>912</v>
      </c>
      <c r="C46" s="2416">
        <v>228</v>
      </c>
      <c r="D46" s="2811">
        <v>335</v>
      </c>
      <c r="E46" s="3345">
        <f t="shared" si="39"/>
        <v>-107</v>
      </c>
      <c r="F46" s="2691">
        <v>24</v>
      </c>
      <c r="G46" s="2688">
        <v>94</v>
      </c>
      <c r="H46" s="2688">
        <f t="shared" ref="H46" si="42">SUM(F46-G46)</f>
        <v>-70</v>
      </c>
      <c r="I46" s="2691">
        <v>12</v>
      </c>
      <c r="J46" s="31">
        <v>24</v>
      </c>
      <c r="K46" s="128">
        <f t="shared" ref="K46" si="43">SUM(I46-J46)</f>
        <v>-12</v>
      </c>
      <c r="L46" s="2686">
        <v>0</v>
      </c>
      <c r="M46" s="31">
        <v>0</v>
      </c>
      <c r="N46" s="128">
        <v>0</v>
      </c>
      <c r="O46" s="2686">
        <v>0</v>
      </c>
      <c r="P46" s="31">
        <v>1</v>
      </c>
      <c r="Q46" s="2689">
        <v>-1</v>
      </c>
      <c r="R46" s="2691">
        <v>29</v>
      </c>
      <c r="S46" s="31">
        <v>53</v>
      </c>
      <c r="T46" s="128">
        <f t="shared" ref="T46" si="44">SUM(R46-S46)</f>
        <v>-24</v>
      </c>
      <c r="U46" s="2689">
        <v>39</v>
      </c>
      <c r="V46" s="2688">
        <v>70</v>
      </c>
      <c r="W46" s="2688">
        <f t="shared" ref="W46" si="45">SUM(U46-V46)</f>
        <v>-31</v>
      </c>
      <c r="X46" s="2691">
        <v>22</v>
      </c>
      <c r="Y46" s="2688">
        <v>33</v>
      </c>
      <c r="Z46" s="128">
        <f t="shared" ref="Z46" si="46">SUM(X46-Y46)</f>
        <v>-11</v>
      </c>
      <c r="AA46" s="2689">
        <v>43</v>
      </c>
      <c r="AB46" s="2688">
        <v>56</v>
      </c>
      <c r="AC46" s="2688">
        <f t="shared" ref="AC46" si="47">SUM(AA46-AB46)</f>
        <v>-13</v>
      </c>
      <c r="AD46" s="279">
        <v>59</v>
      </c>
      <c r="AE46" s="2687">
        <v>4</v>
      </c>
      <c r="AF46" s="128">
        <f t="shared" ref="AF46" si="48">SUM(AD46-AE46)</f>
        <v>55</v>
      </c>
      <c r="AG46" s="1832"/>
      <c r="AH46" s="1831"/>
      <c r="AI46" s="1831"/>
      <c r="AJ46" s="1831"/>
      <c r="AK46" s="1831"/>
    </row>
    <row r="47" spans="2:37" ht="13.5" customHeight="1">
      <c r="B47" s="616" t="s">
        <v>916</v>
      </c>
      <c r="C47" s="123">
        <v>181</v>
      </c>
      <c r="D47" s="2800">
        <v>122</v>
      </c>
      <c r="E47" s="125">
        <f t="shared" ref="E47:E54" si="49">SUM(C47-D47)</f>
        <v>59</v>
      </c>
      <c r="F47" s="126">
        <v>19</v>
      </c>
      <c r="G47" s="31">
        <v>13</v>
      </c>
      <c r="H47" s="128">
        <f t="shared" ref="H47:H54" si="50">SUM(F47-G47)</f>
        <v>6</v>
      </c>
      <c r="I47" s="126">
        <v>7</v>
      </c>
      <c r="J47" s="31">
        <v>15</v>
      </c>
      <c r="K47" s="128">
        <f t="shared" ref="K47:K54" si="51">SUM(I47-J47)</f>
        <v>-8</v>
      </c>
      <c r="L47" s="2797">
        <v>0</v>
      </c>
      <c r="M47" s="31">
        <v>0</v>
      </c>
      <c r="N47" s="128">
        <v>0</v>
      </c>
      <c r="O47" s="282">
        <v>0</v>
      </c>
      <c r="P47" s="31">
        <v>0</v>
      </c>
      <c r="Q47" s="128">
        <v>0</v>
      </c>
      <c r="R47" s="126">
        <v>23</v>
      </c>
      <c r="S47" s="31">
        <v>19</v>
      </c>
      <c r="T47" s="128">
        <f t="shared" ref="T47:T54" si="52">SUM(R47-S47)</f>
        <v>4</v>
      </c>
      <c r="U47" s="126">
        <v>33</v>
      </c>
      <c r="V47" s="31">
        <v>22</v>
      </c>
      <c r="W47" s="128">
        <f t="shared" ref="W47:W54" si="53">SUM(U47-V47)</f>
        <v>11</v>
      </c>
      <c r="X47" s="126">
        <v>24</v>
      </c>
      <c r="Y47" s="31">
        <v>24</v>
      </c>
      <c r="Z47" s="128">
        <f t="shared" ref="Z47:Z54" si="54">SUM(X47-Y47)</f>
        <v>0</v>
      </c>
      <c r="AA47" s="126">
        <v>31</v>
      </c>
      <c r="AB47" s="31">
        <v>26</v>
      </c>
      <c r="AC47" s="128">
        <f t="shared" ref="AC47:AC54" si="55">SUM(AA47-AB47)</f>
        <v>5</v>
      </c>
      <c r="AD47" s="188">
        <v>44</v>
      </c>
      <c r="AE47" s="85">
        <v>3</v>
      </c>
      <c r="AF47" s="128">
        <f t="shared" ref="AF47:AF54" si="56">SUM(AD47-AE47)</f>
        <v>41</v>
      </c>
      <c r="AG47" s="1832"/>
      <c r="AH47" s="3096"/>
      <c r="AI47" s="1831"/>
      <c r="AJ47" s="1831"/>
      <c r="AK47" s="1831"/>
    </row>
    <row r="48" spans="2:37" ht="13.5" customHeight="1">
      <c r="B48" s="616" t="s">
        <v>934</v>
      </c>
      <c r="C48" s="123">
        <v>114</v>
      </c>
      <c r="D48" s="31">
        <v>102</v>
      </c>
      <c r="E48" s="125">
        <f t="shared" si="49"/>
        <v>12</v>
      </c>
      <c r="F48" s="2800">
        <v>5</v>
      </c>
      <c r="G48" s="375">
        <v>9</v>
      </c>
      <c r="H48" s="128">
        <f t="shared" si="50"/>
        <v>-4</v>
      </c>
      <c r="I48" s="2800">
        <v>5</v>
      </c>
      <c r="J48" s="2799">
        <v>7</v>
      </c>
      <c r="K48" s="128">
        <f t="shared" si="51"/>
        <v>-2</v>
      </c>
      <c r="L48" s="2798">
        <v>0</v>
      </c>
      <c r="M48" s="872">
        <v>0</v>
      </c>
      <c r="N48" s="127">
        <v>0</v>
      </c>
      <c r="O48" s="126">
        <v>0</v>
      </c>
      <c r="P48" s="31">
        <v>0</v>
      </c>
      <c r="Q48" s="2801">
        <v>0</v>
      </c>
      <c r="R48" s="126">
        <v>12</v>
      </c>
      <c r="S48" s="2799">
        <v>14</v>
      </c>
      <c r="T48" s="128">
        <f t="shared" si="52"/>
        <v>-2</v>
      </c>
      <c r="U48" s="126">
        <v>18</v>
      </c>
      <c r="V48" s="2799">
        <v>27</v>
      </c>
      <c r="W48" s="128">
        <f t="shared" si="53"/>
        <v>-9</v>
      </c>
      <c r="X48" s="126">
        <v>10</v>
      </c>
      <c r="Y48" s="2799">
        <v>15</v>
      </c>
      <c r="Z48" s="128">
        <f t="shared" si="54"/>
        <v>-5</v>
      </c>
      <c r="AA48" s="126">
        <v>30</v>
      </c>
      <c r="AB48" s="2799">
        <v>28</v>
      </c>
      <c r="AC48" s="128">
        <f t="shared" si="55"/>
        <v>2</v>
      </c>
      <c r="AD48" s="126">
        <v>34</v>
      </c>
      <c r="AE48" s="2799">
        <v>2</v>
      </c>
      <c r="AF48" s="128">
        <f t="shared" si="56"/>
        <v>32</v>
      </c>
      <c r="AG48" s="1832"/>
      <c r="AH48" s="3096"/>
      <c r="AI48" s="1831"/>
      <c r="AJ48" s="1831"/>
      <c r="AK48" s="1831"/>
    </row>
    <row r="49" spans="2:37" ht="13.5" customHeight="1">
      <c r="B49" s="615" t="s">
        <v>935</v>
      </c>
      <c r="C49" s="561">
        <v>162</v>
      </c>
      <c r="D49" s="611">
        <v>188</v>
      </c>
      <c r="E49" s="913">
        <f t="shared" si="49"/>
        <v>-26</v>
      </c>
      <c r="F49" s="3473">
        <v>10</v>
      </c>
      <c r="G49" s="3468">
        <v>11</v>
      </c>
      <c r="H49" s="3468">
        <f t="shared" si="50"/>
        <v>-1</v>
      </c>
      <c r="I49" s="3473">
        <v>3</v>
      </c>
      <c r="J49" s="41">
        <v>15</v>
      </c>
      <c r="K49" s="134">
        <f t="shared" si="51"/>
        <v>-12</v>
      </c>
      <c r="L49" s="3461">
        <v>0</v>
      </c>
      <c r="M49" s="41">
        <v>0</v>
      </c>
      <c r="N49" s="134">
        <v>0</v>
      </c>
      <c r="O49" s="3461">
        <v>0</v>
      </c>
      <c r="P49" s="41">
        <v>2</v>
      </c>
      <c r="Q49" s="3469">
        <v>-2</v>
      </c>
      <c r="R49" s="3473">
        <v>17</v>
      </c>
      <c r="S49" s="41">
        <v>37</v>
      </c>
      <c r="T49" s="134">
        <f t="shared" si="52"/>
        <v>-20</v>
      </c>
      <c r="U49" s="3469">
        <v>34</v>
      </c>
      <c r="V49" s="3468">
        <v>39</v>
      </c>
      <c r="W49" s="3468">
        <f t="shared" si="53"/>
        <v>-5</v>
      </c>
      <c r="X49" s="3473">
        <v>24</v>
      </c>
      <c r="Y49" s="3468">
        <v>38</v>
      </c>
      <c r="Z49" s="134">
        <f t="shared" si="54"/>
        <v>-14</v>
      </c>
      <c r="AA49" s="3469">
        <v>28</v>
      </c>
      <c r="AB49" s="3468">
        <v>39</v>
      </c>
      <c r="AC49" s="3468">
        <f t="shared" si="55"/>
        <v>-11</v>
      </c>
      <c r="AD49" s="281">
        <v>46</v>
      </c>
      <c r="AE49" s="3464">
        <v>7</v>
      </c>
      <c r="AF49" s="134">
        <f t="shared" si="56"/>
        <v>39</v>
      </c>
      <c r="AG49" s="1832"/>
      <c r="AH49" s="1831"/>
      <c r="AI49" s="1831"/>
      <c r="AJ49" s="1831"/>
      <c r="AK49" s="1831"/>
    </row>
    <row r="50" spans="2:37" ht="13.5" customHeight="1">
      <c r="B50" s="616" t="s">
        <v>936</v>
      </c>
      <c r="C50" s="2416">
        <v>305</v>
      </c>
      <c r="D50" s="2811">
        <v>339</v>
      </c>
      <c r="E50" s="3345">
        <f t="shared" si="49"/>
        <v>-34</v>
      </c>
      <c r="F50" s="3474">
        <v>74</v>
      </c>
      <c r="G50" s="3465">
        <v>100</v>
      </c>
      <c r="H50" s="3465">
        <f t="shared" si="50"/>
        <v>-26</v>
      </c>
      <c r="I50" s="3474">
        <v>12</v>
      </c>
      <c r="J50" s="31">
        <v>24</v>
      </c>
      <c r="K50" s="128">
        <f t="shared" si="51"/>
        <v>-12</v>
      </c>
      <c r="L50" s="3462">
        <v>0</v>
      </c>
      <c r="M50" s="31">
        <v>0</v>
      </c>
      <c r="N50" s="128">
        <v>0</v>
      </c>
      <c r="O50" s="3462">
        <v>0</v>
      </c>
      <c r="P50" s="31">
        <v>0</v>
      </c>
      <c r="Q50" s="3466">
        <v>0</v>
      </c>
      <c r="R50" s="3474">
        <v>31</v>
      </c>
      <c r="S50" s="31">
        <v>64</v>
      </c>
      <c r="T50" s="128">
        <f t="shared" si="52"/>
        <v>-33</v>
      </c>
      <c r="U50" s="3466">
        <v>31</v>
      </c>
      <c r="V50" s="3465">
        <v>62</v>
      </c>
      <c r="W50" s="3465">
        <f t="shared" si="53"/>
        <v>-31</v>
      </c>
      <c r="X50" s="3474">
        <v>43</v>
      </c>
      <c r="Y50" s="3465">
        <v>23</v>
      </c>
      <c r="Z50" s="128">
        <f t="shared" si="54"/>
        <v>20</v>
      </c>
      <c r="AA50" s="3466">
        <v>69</v>
      </c>
      <c r="AB50" s="3465">
        <v>61</v>
      </c>
      <c r="AC50" s="3465">
        <f t="shared" si="55"/>
        <v>8</v>
      </c>
      <c r="AD50" s="279">
        <v>45</v>
      </c>
      <c r="AE50" s="3467">
        <v>5</v>
      </c>
      <c r="AF50" s="128">
        <f t="shared" si="56"/>
        <v>40</v>
      </c>
      <c r="AG50" s="1832"/>
      <c r="AH50" s="1831"/>
      <c r="AI50" s="1831"/>
      <c r="AJ50" s="1831"/>
      <c r="AK50" s="1831"/>
    </row>
    <row r="51" spans="2:37" ht="13.5" customHeight="1">
      <c r="B51" s="616" t="s">
        <v>962</v>
      </c>
      <c r="C51" s="557">
        <v>221</v>
      </c>
      <c r="D51" s="124">
        <v>140</v>
      </c>
      <c r="E51" s="2810">
        <f t="shared" ref="E51" si="57">SUM(C51-D51)</f>
        <v>81</v>
      </c>
      <c r="F51" s="3312">
        <v>35</v>
      </c>
      <c r="G51" s="124">
        <v>16</v>
      </c>
      <c r="H51" s="3313">
        <f t="shared" ref="H51" si="58">SUM(F51-G51)</f>
        <v>19</v>
      </c>
      <c r="I51" s="126">
        <v>6</v>
      </c>
      <c r="J51" s="31">
        <v>7</v>
      </c>
      <c r="K51" s="3313">
        <f t="shared" ref="K51" si="59">SUM(I51-J51)</f>
        <v>-1</v>
      </c>
      <c r="L51" s="282">
        <v>0</v>
      </c>
      <c r="M51" s="872">
        <v>0</v>
      </c>
      <c r="N51" s="3346">
        <v>0</v>
      </c>
      <c r="O51" s="126">
        <v>0</v>
      </c>
      <c r="P51" s="31">
        <v>0</v>
      </c>
      <c r="Q51" s="3313">
        <v>0</v>
      </c>
      <c r="R51" s="126">
        <v>23</v>
      </c>
      <c r="S51" s="31">
        <v>32</v>
      </c>
      <c r="T51" s="3302">
        <f t="shared" ref="T51" si="60">SUM(R51-S51)</f>
        <v>-9</v>
      </c>
      <c r="U51" s="126">
        <v>33</v>
      </c>
      <c r="V51" s="31">
        <v>33</v>
      </c>
      <c r="W51" s="3313">
        <f t="shared" ref="W51" si="61">SUM(U51-V51)</f>
        <v>0</v>
      </c>
      <c r="X51" s="126">
        <v>30</v>
      </c>
      <c r="Y51" s="31">
        <v>19</v>
      </c>
      <c r="Z51" s="3313">
        <f t="shared" ref="Z51" si="62">SUM(X51-Y51)</f>
        <v>11</v>
      </c>
      <c r="AA51" s="126">
        <v>47</v>
      </c>
      <c r="AB51" s="3160">
        <v>32</v>
      </c>
      <c r="AC51" s="128">
        <f t="shared" ref="AC51" si="63">SUM(AA51-AB51)</f>
        <v>15</v>
      </c>
      <c r="AD51" s="126">
        <v>47</v>
      </c>
      <c r="AE51" s="3160">
        <v>1</v>
      </c>
      <c r="AF51" s="128">
        <f t="shared" ref="AF51" si="64">SUM(AD51-AE51)</f>
        <v>46</v>
      </c>
      <c r="AG51" s="1832"/>
      <c r="AH51" s="3897"/>
      <c r="AI51" s="1831"/>
      <c r="AJ51" s="1831"/>
      <c r="AK51" s="1831"/>
    </row>
    <row r="52" spans="2:37" ht="13.5" customHeight="1">
      <c r="B52" s="616" t="s">
        <v>981</v>
      </c>
      <c r="C52" s="557">
        <v>158</v>
      </c>
      <c r="D52" s="124">
        <v>118</v>
      </c>
      <c r="E52" s="2810">
        <f t="shared" si="49"/>
        <v>40</v>
      </c>
      <c r="F52" s="3312">
        <v>16</v>
      </c>
      <c r="G52" s="124">
        <v>11</v>
      </c>
      <c r="H52" s="3313">
        <f t="shared" si="50"/>
        <v>5</v>
      </c>
      <c r="I52" s="126">
        <v>2</v>
      </c>
      <c r="J52" s="31">
        <v>6</v>
      </c>
      <c r="K52" s="3313">
        <f t="shared" si="51"/>
        <v>-4</v>
      </c>
      <c r="L52" s="282">
        <v>0</v>
      </c>
      <c r="M52" s="872">
        <v>0</v>
      </c>
      <c r="N52" s="3346">
        <v>0</v>
      </c>
      <c r="O52" s="126">
        <v>0</v>
      </c>
      <c r="P52" s="31">
        <v>0</v>
      </c>
      <c r="Q52" s="3313">
        <v>0</v>
      </c>
      <c r="R52" s="126">
        <v>23</v>
      </c>
      <c r="S52" s="31">
        <v>15</v>
      </c>
      <c r="T52" s="3302">
        <f t="shared" si="52"/>
        <v>8</v>
      </c>
      <c r="U52" s="126">
        <v>21</v>
      </c>
      <c r="V52" s="31">
        <v>31</v>
      </c>
      <c r="W52" s="3313">
        <f t="shared" si="53"/>
        <v>-10</v>
      </c>
      <c r="X52" s="126">
        <v>33</v>
      </c>
      <c r="Y52" s="31">
        <v>17</v>
      </c>
      <c r="Z52" s="3313">
        <f t="shared" si="54"/>
        <v>16</v>
      </c>
      <c r="AA52" s="126">
        <v>27</v>
      </c>
      <c r="AB52" s="3303">
        <v>35</v>
      </c>
      <c r="AC52" s="128">
        <f t="shared" si="55"/>
        <v>-8</v>
      </c>
      <c r="AD52" s="126">
        <v>36</v>
      </c>
      <c r="AE52" s="3303">
        <v>3</v>
      </c>
      <c r="AF52" s="128">
        <f t="shared" si="56"/>
        <v>33</v>
      </c>
      <c r="AG52" s="1831"/>
      <c r="AH52" s="3897"/>
      <c r="AI52" s="1831"/>
      <c r="AJ52" s="1831"/>
      <c r="AK52" s="1831"/>
    </row>
    <row r="53" spans="2:37" ht="13.5" customHeight="1">
      <c r="B53" s="615" t="s">
        <v>1000</v>
      </c>
      <c r="C53" s="561">
        <v>175</v>
      </c>
      <c r="D53" s="611">
        <v>204</v>
      </c>
      <c r="E53" s="913">
        <f t="shared" si="49"/>
        <v>-29</v>
      </c>
      <c r="F53" s="3473">
        <v>11</v>
      </c>
      <c r="G53" s="3468">
        <v>21</v>
      </c>
      <c r="H53" s="3468">
        <f t="shared" si="50"/>
        <v>-10</v>
      </c>
      <c r="I53" s="3473">
        <v>5</v>
      </c>
      <c r="J53" s="41">
        <v>11</v>
      </c>
      <c r="K53" s="134">
        <f t="shared" si="51"/>
        <v>-6</v>
      </c>
      <c r="L53" s="3461">
        <v>0</v>
      </c>
      <c r="M53" s="41">
        <v>1</v>
      </c>
      <c r="N53" s="134">
        <f>L53-M53</f>
        <v>-1</v>
      </c>
      <c r="O53" s="3461">
        <v>0</v>
      </c>
      <c r="P53" s="41">
        <v>1</v>
      </c>
      <c r="Q53" s="3469">
        <f>O53-P53</f>
        <v>-1</v>
      </c>
      <c r="R53" s="3473">
        <v>7</v>
      </c>
      <c r="S53" s="41">
        <v>31</v>
      </c>
      <c r="T53" s="134">
        <f t="shared" si="52"/>
        <v>-24</v>
      </c>
      <c r="U53" s="3469">
        <v>37</v>
      </c>
      <c r="V53" s="3468">
        <v>57</v>
      </c>
      <c r="W53" s="3468">
        <f t="shared" si="53"/>
        <v>-20</v>
      </c>
      <c r="X53" s="3473">
        <v>47</v>
      </c>
      <c r="Y53" s="3468">
        <v>33</v>
      </c>
      <c r="Z53" s="134">
        <f t="shared" si="54"/>
        <v>14</v>
      </c>
      <c r="AA53" s="3469">
        <v>26</v>
      </c>
      <c r="AB53" s="3468">
        <v>44</v>
      </c>
      <c r="AC53" s="3468">
        <f t="shared" si="55"/>
        <v>-18</v>
      </c>
      <c r="AD53" s="281">
        <v>42</v>
      </c>
      <c r="AE53" s="3464">
        <v>5</v>
      </c>
      <c r="AF53" s="134">
        <f t="shared" si="56"/>
        <v>37</v>
      </c>
      <c r="AG53" s="1832"/>
      <c r="AH53" s="1831"/>
      <c r="AI53" s="1831"/>
      <c r="AJ53" s="1831"/>
      <c r="AK53" s="1831"/>
    </row>
    <row r="54" spans="2:37" ht="13.5" customHeight="1">
      <c r="B54" s="616" t="s">
        <v>1009</v>
      </c>
      <c r="C54" s="2416">
        <v>278</v>
      </c>
      <c r="D54" s="2811">
        <v>355</v>
      </c>
      <c r="E54" s="3345">
        <f t="shared" si="49"/>
        <v>-77</v>
      </c>
      <c r="F54" s="4017">
        <v>57</v>
      </c>
      <c r="G54" s="4008">
        <v>105</v>
      </c>
      <c r="H54" s="4008">
        <f t="shared" si="50"/>
        <v>-48</v>
      </c>
      <c r="I54" s="4017">
        <v>16</v>
      </c>
      <c r="J54" s="31">
        <v>24</v>
      </c>
      <c r="K54" s="128">
        <f t="shared" si="51"/>
        <v>-8</v>
      </c>
      <c r="L54" s="4007">
        <v>0</v>
      </c>
      <c r="M54" s="31">
        <v>0</v>
      </c>
      <c r="N54" s="128">
        <f>L54-M54</f>
        <v>0</v>
      </c>
      <c r="O54" s="4007">
        <v>0</v>
      </c>
      <c r="P54" s="31">
        <v>1</v>
      </c>
      <c r="Q54" s="4009">
        <f>O54-P54</f>
        <v>-1</v>
      </c>
      <c r="R54" s="4017">
        <v>32</v>
      </c>
      <c r="S54" s="31">
        <v>50</v>
      </c>
      <c r="T54" s="128">
        <f t="shared" si="52"/>
        <v>-18</v>
      </c>
      <c r="U54" s="4009">
        <v>34</v>
      </c>
      <c r="V54" s="4008">
        <v>54</v>
      </c>
      <c r="W54" s="4008">
        <f t="shared" si="53"/>
        <v>-20</v>
      </c>
      <c r="X54" s="4017">
        <v>45</v>
      </c>
      <c r="Y54" s="4008">
        <v>45</v>
      </c>
      <c r="Z54" s="128">
        <f t="shared" si="54"/>
        <v>0</v>
      </c>
      <c r="AA54" s="4009">
        <v>51</v>
      </c>
      <c r="AB54" s="4008">
        <v>72</v>
      </c>
      <c r="AC54" s="4008">
        <f t="shared" si="55"/>
        <v>-21</v>
      </c>
      <c r="AD54" s="279">
        <v>43</v>
      </c>
      <c r="AE54" s="4010">
        <v>4</v>
      </c>
      <c r="AF54" s="128">
        <f t="shared" si="56"/>
        <v>39</v>
      </c>
      <c r="AG54" s="1832"/>
      <c r="AH54" s="4029">
        <f t="shared" ref="AH54:AJ55" si="65">C54-F54-I54-L54-O54-R54-U54-X54-AD54</f>
        <v>51</v>
      </c>
      <c r="AI54" s="4029">
        <f t="shared" si="65"/>
        <v>72</v>
      </c>
      <c r="AJ54" s="4029">
        <f t="shared" si="65"/>
        <v>-21</v>
      </c>
      <c r="AK54" s="1831"/>
    </row>
    <row r="55" spans="2:37" s="1832" customFormat="1" ht="13.5" customHeight="1" thickBot="1">
      <c r="B55" s="3943" t="s">
        <v>1026</v>
      </c>
      <c r="C55" s="3944">
        <v>200</v>
      </c>
      <c r="D55" s="3920">
        <v>133</v>
      </c>
      <c r="E55" s="3945">
        <f t="shared" ref="E55" si="66">SUM(C55-D55)</f>
        <v>67</v>
      </c>
      <c r="F55" s="3946">
        <v>28</v>
      </c>
      <c r="G55" s="3920">
        <v>22</v>
      </c>
      <c r="H55" s="3947">
        <f t="shared" ref="H55" si="67">SUM(F55-G55)</f>
        <v>6</v>
      </c>
      <c r="I55" s="136">
        <v>8</v>
      </c>
      <c r="J55" s="53">
        <v>8</v>
      </c>
      <c r="K55" s="3947">
        <f t="shared" ref="K55" si="68">SUM(I55-J55)</f>
        <v>0</v>
      </c>
      <c r="L55" s="3948">
        <v>2</v>
      </c>
      <c r="M55" s="3939">
        <v>0</v>
      </c>
      <c r="N55" s="3949">
        <f>L55-M55</f>
        <v>2</v>
      </c>
      <c r="O55" s="136">
        <v>0</v>
      </c>
      <c r="P55" s="53">
        <v>0</v>
      </c>
      <c r="Q55" s="3949">
        <f>O55-P55</f>
        <v>0</v>
      </c>
      <c r="R55" s="136">
        <v>28</v>
      </c>
      <c r="S55" s="53">
        <v>31</v>
      </c>
      <c r="T55" s="3950">
        <f t="shared" ref="T55" si="69">SUM(R55-S55)</f>
        <v>-3</v>
      </c>
      <c r="U55" s="136">
        <v>28</v>
      </c>
      <c r="V55" s="53">
        <v>23</v>
      </c>
      <c r="W55" s="3947">
        <f t="shared" ref="W55" si="70">SUM(U55-V55)</f>
        <v>5</v>
      </c>
      <c r="X55" s="136">
        <v>20</v>
      </c>
      <c r="Y55" s="53">
        <v>23</v>
      </c>
      <c r="Z55" s="3947">
        <f t="shared" ref="Z55" si="71">SUM(X55-Y55)</f>
        <v>-3</v>
      </c>
      <c r="AA55" s="136">
        <v>35</v>
      </c>
      <c r="AB55" s="3951">
        <v>23</v>
      </c>
      <c r="AC55" s="3949">
        <f t="shared" ref="AC55" si="72">SUM(AA55-AB55)</f>
        <v>12</v>
      </c>
      <c r="AD55" s="136">
        <v>51</v>
      </c>
      <c r="AE55" s="3951">
        <v>3</v>
      </c>
      <c r="AF55" s="3949">
        <f t="shared" ref="AF55" si="73">SUM(AD55-AE55)</f>
        <v>48</v>
      </c>
      <c r="AG55" s="1831"/>
      <c r="AH55" s="4029">
        <f t="shared" si="65"/>
        <v>35</v>
      </c>
      <c r="AI55" s="4029">
        <f t="shared" si="65"/>
        <v>23</v>
      </c>
      <c r="AJ55" s="3934">
        <f t="shared" si="65"/>
        <v>12</v>
      </c>
      <c r="AK55" s="1831"/>
    </row>
    <row r="56" spans="2:37">
      <c r="B56" s="23" t="s">
        <v>875</v>
      </c>
      <c r="E56" s="23"/>
      <c r="I56" s="375"/>
      <c r="J56" s="56"/>
      <c r="K56" s="560"/>
      <c r="L56" s="447"/>
      <c r="M56" s="447"/>
      <c r="N56" s="560"/>
      <c r="O56" s="447"/>
      <c r="P56" s="447"/>
      <c r="T56" s="20"/>
      <c r="W56" s="20"/>
      <c r="Z56" s="20"/>
      <c r="AA56" s="20"/>
      <c r="AB56" s="216"/>
      <c r="AC56" s="217"/>
      <c r="AF56" s="20"/>
      <c r="AG56" s="1832"/>
      <c r="AH56" s="3897"/>
      <c r="AI56" s="1832"/>
      <c r="AJ56" s="1831"/>
      <c r="AK56" s="1832"/>
    </row>
    <row r="57" spans="2:37">
      <c r="B57" s="4367" t="s">
        <v>63</v>
      </c>
      <c r="C57" s="4368"/>
      <c r="D57" s="4368"/>
      <c r="E57" s="4368"/>
      <c r="F57" s="4368"/>
      <c r="G57" s="4368"/>
      <c r="H57" s="4368"/>
      <c r="I57" s="4368"/>
      <c r="J57" s="4368"/>
      <c r="K57" s="4368"/>
      <c r="L57" s="4368"/>
      <c r="M57" s="4368"/>
      <c r="N57" s="4368"/>
      <c r="O57" s="4368"/>
      <c r="P57" s="4368"/>
      <c r="Q57" s="4368"/>
      <c r="R57" s="4368"/>
      <c r="S57" s="4368"/>
      <c r="T57" s="4368"/>
      <c r="U57" s="4368"/>
      <c r="V57" s="4436"/>
      <c r="W57" s="4436"/>
      <c r="X57" s="4436"/>
      <c r="Y57" s="4436"/>
      <c r="Z57" s="821"/>
      <c r="AA57" s="794"/>
      <c r="AB57" s="216"/>
      <c r="AC57" s="794"/>
      <c r="AD57" s="821"/>
      <c r="AE57" s="821"/>
      <c r="AF57" s="794"/>
      <c r="AG57" s="794"/>
      <c r="AH57" s="2799"/>
      <c r="AI57" s="2112"/>
      <c r="AJ57" s="216"/>
    </row>
    <row r="58" spans="2:37">
      <c r="B58" s="440"/>
      <c r="C58" s="440"/>
      <c r="F58" s="440"/>
      <c r="G58" s="440"/>
      <c r="H58" s="440"/>
      <c r="I58"/>
      <c r="J58"/>
      <c r="N58" s="23"/>
      <c r="R58"/>
      <c r="V58" s="3"/>
      <c r="W58" s="447"/>
      <c r="AG58" s="216"/>
      <c r="AH58" s="216"/>
      <c r="AI58" s="216"/>
      <c r="AJ58" s="216"/>
    </row>
    <row r="59" spans="2:37">
      <c r="B59" s="440"/>
      <c r="C59" s="440"/>
      <c r="D59" s="440"/>
      <c r="E59" s="191"/>
      <c r="F59" s="440"/>
      <c r="G59" s="440"/>
      <c r="H59" s="3452"/>
      <c r="I59" s="440"/>
      <c r="J59" s="440"/>
      <c r="K59" s="3452"/>
      <c r="L59" s="440"/>
      <c r="M59" s="440"/>
      <c r="N59" s="191"/>
      <c r="O59" s="440"/>
      <c r="P59" s="440"/>
      <c r="Q59" s="191"/>
      <c r="R59" s="440"/>
      <c r="S59" s="440"/>
      <c r="T59" s="3452"/>
      <c r="U59" s="440"/>
      <c r="V59" s="440"/>
      <c r="W59" s="3452"/>
      <c r="X59" s="440"/>
      <c r="Y59" s="440"/>
      <c r="Z59" s="3453"/>
      <c r="AA59" s="440"/>
      <c r="AB59" s="440"/>
      <c r="AC59" s="191"/>
      <c r="AD59" s="440"/>
      <c r="AE59" s="440"/>
      <c r="AF59" s="191"/>
      <c r="AG59" s="216"/>
      <c r="AH59" s="216"/>
      <c r="AI59" s="216"/>
      <c r="AJ59" s="216"/>
    </row>
    <row r="60" spans="2:37">
      <c r="C60"/>
      <c r="D60"/>
      <c r="E60"/>
      <c r="F60"/>
      <c r="G60"/>
      <c r="H60"/>
      <c r="I60"/>
      <c r="J60" s="217"/>
      <c r="K60"/>
      <c r="L60"/>
      <c r="M60"/>
      <c r="N60"/>
      <c r="O60"/>
      <c r="P60"/>
      <c r="Q60"/>
      <c r="R60"/>
      <c r="S60" s="20"/>
    </row>
    <row r="61" spans="2:37">
      <c r="C61"/>
      <c r="D61"/>
      <c r="E61"/>
      <c r="F61"/>
      <c r="G61"/>
      <c r="H61" s="20"/>
      <c r="I61"/>
      <c r="J61"/>
      <c r="K61" s="20"/>
      <c r="L61"/>
      <c r="M61"/>
      <c r="N61"/>
      <c r="O61"/>
      <c r="P61"/>
      <c r="Q61"/>
      <c r="R61"/>
      <c r="X61" s="216"/>
      <c r="Y61" s="216"/>
    </row>
    <row r="62" spans="2:37">
      <c r="C62"/>
      <c r="D62"/>
      <c r="E62"/>
      <c r="F62"/>
      <c r="G62"/>
      <c r="H62"/>
      <c r="I62" s="20"/>
      <c r="J62"/>
      <c r="K62"/>
      <c r="L62"/>
      <c r="M62"/>
      <c r="N62"/>
      <c r="O62"/>
      <c r="P62"/>
      <c r="Q62"/>
      <c r="R62"/>
      <c r="Y62" s="20"/>
    </row>
    <row r="63" spans="2:37">
      <c r="C63"/>
      <c r="D63"/>
      <c r="E63"/>
      <c r="F63"/>
      <c r="G63"/>
      <c r="H63"/>
      <c r="I63"/>
      <c r="J63"/>
      <c r="K63"/>
      <c r="L63"/>
      <c r="M63"/>
      <c r="N63"/>
      <c r="O63"/>
      <c r="P63"/>
      <c r="Q63"/>
      <c r="R63"/>
    </row>
    <row r="64" spans="2:37">
      <c r="E64"/>
      <c r="F64"/>
      <c r="G64"/>
      <c r="H64"/>
      <c r="I64"/>
      <c r="J64"/>
      <c r="K64"/>
      <c r="L64"/>
      <c r="M64"/>
      <c r="N64"/>
      <c r="O64"/>
      <c r="P64"/>
      <c r="Q64"/>
      <c r="R64"/>
    </row>
    <row r="65" spans="5:10">
      <c r="E65"/>
      <c r="F65"/>
      <c r="G65"/>
      <c r="H65"/>
      <c r="I65"/>
      <c r="J65"/>
    </row>
    <row r="66" spans="5:10">
      <c r="E66"/>
      <c r="F66"/>
      <c r="G66"/>
      <c r="H66"/>
      <c r="I66"/>
      <c r="J66"/>
    </row>
    <row r="67" spans="5:10">
      <c r="E67"/>
      <c r="F67"/>
      <c r="G67"/>
      <c r="H67"/>
      <c r="I67"/>
      <c r="J67"/>
    </row>
    <row r="68" spans="5:10">
      <c r="E68"/>
      <c r="F68"/>
      <c r="G68"/>
      <c r="H68"/>
      <c r="I68"/>
      <c r="J68"/>
    </row>
    <row r="69" spans="5:10">
      <c r="E69"/>
      <c r="F69"/>
      <c r="G69"/>
      <c r="H69"/>
      <c r="I69"/>
      <c r="J69"/>
    </row>
    <row r="70" spans="5:10">
      <c r="E70"/>
      <c r="F70"/>
      <c r="G70"/>
      <c r="H70"/>
      <c r="I70"/>
      <c r="J70"/>
    </row>
    <row r="71" spans="5:10">
      <c r="E71"/>
      <c r="F71"/>
      <c r="G71"/>
      <c r="H71"/>
      <c r="I71"/>
      <c r="J71"/>
    </row>
    <row r="72" spans="5:10">
      <c r="E72"/>
      <c r="F72"/>
      <c r="G72"/>
      <c r="H72"/>
      <c r="I72"/>
      <c r="J72"/>
    </row>
    <row r="73" spans="5:10">
      <c r="E73"/>
      <c r="F73"/>
      <c r="G73"/>
      <c r="H73"/>
      <c r="I73"/>
      <c r="J73"/>
    </row>
    <row r="74" spans="5:10">
      <c r="E74"/>
      <c r="F74"/>
      <c r="G74"/>
      <c r="H74"/>
      <c r="I74"/>
      <c r="J74"/>
    </row>
    <row r="75" spans="5:10">
      <c r="E75"/>
      <c r="F75"/>
      <c r="G75"/>
      <c r="H75"/>
      <c r="I75"/>
      <c r="J75"/>
    </row>
    <row r="76" spans="5:10">
      <c r="E76"/>
      <c r="F76"/>
      <c r="G76"/>
      <c r="H76"/>
      <c r="I76"/>
      <c r="J76"/>
    </row>
    <row r="77" spans="5:10">
      <c r="E77"/>
      <c r="F77"/>
      <c r="G77"/>
      <c r="H77"/>
      <c r="I77"/>
      <c r="J77"/>
    </row>
    <row r="78" spans="5:10">
      <c r="E78"/>
      <c r="F78"/>
      <c r="G78"/>
      <c r="H78"/>
      <c r="I78"/>
      <c r="J78"/>
    </row>
    <row r="79" spans="5:10">
      <c r="E79"/>
      <c r="F79"/>
      <c r="G79"/>
      <c r="H79"/>
      <c r="I79"/>
      <c r="J79"/>
    </row>
    <row r="80" spans="5:10">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95" spans="5:10">
      <c r="E95"/>
      <c r="F95"/>
      <c r="G95"/>
      <c r="H95"/>
      <c r="I95"/>
      <c r="J95"/>
    </row>
    <row r="96" spans="5:10">
      <c r="E96"/>
      <c r="F96"/>
      <c r="G96"/>
      <c r="H96"/>
      <c r="I96"/>
      <c r="J96"/>
    </row>
    <row r="116" spans="5:5">
      <c r="E116" s="3">
        <v>748108</v>
      </c>
    </row>
  </sheetData>
  <mergeCells count="70">
    <mergeCell ref="U3:W3"/>
    <mergeCell ref="B57:Y57"/>
    <mergeCell ref="C1:AF1"/>
    <mergeCell ref="F2:AF2"/>
    <mergeCell ref="X3:Z3"/>
    <mergeCell ref="AA3:AC3"/>
    <mergeCell ref="AD3:AF3"/>
    <mergeCell ref="F3:H3"/>
    <mergeCell ref="C3:E3"/>
    <mergeCell ref="I3:K3"/>
    <mergeCell ref="R3:T3"/>
    <mergeCell ref="L3:N3"/>
    <mergeCell ref="O3:Q3"/>
    <mergeCell ref="L4:M4"/>
    <mergeCell ref="N4:O4"/>
    <mergeCell ref="P4:Q4"/>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314"/>
  <sheetViews>
    <sheetView workbookViewId="0">
      <selection activeCell="S29" sqref="S29:AG49"/>
    </sheetView>
  </sheetViews>
  <sheetFormatPr defaultColWidth="8.85546875" defaultRowHeight="12.75"/>
  <cols>
    <col min="1" max="1" width="31.85546875" style="732" customWidth="1"/>
    <col min="2" max="2" width="6.42578125" style="3" customWidth="1"/>
    <col min="3" max="3" width="5.28515625" style="3" customWidth="1"/>
    <col min="4" max="4" width="4.7109375" style="5" customWidth="1"/>
    <col min="5" max="6" width="7.42578125"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140625" style="3" bestFit="1" customWidth="1"/>
    <col min="28" max="29" width="4.28515625" style="3" bestFit="1" customWidth="1"/>
    <col min="30" max="30" width="3.140625" style="3" bestFit="1" customWidth="1"/>
    <col min="31" max="32" width="4" style="3" bestFit="1" customWidth="1"/>
    <col min="33" max="33" width="4.1406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3029" t="s">
        <v>22</v>
      </c>
    </row>
    <row r="2" spans="1:62" ht="27" customHeight="1" thickBot="1">
      <c r="A2" s="2868" t="s">
        <v>1027</v>
      </c>
      <c r="B2" s="4456" t="s">
        <v>940</v>
      </c>
      <c r="C2" s="4456" t="s">
        <v>938</v>
      </c>
      <c r="D2" s="4457"/>
      <c r="E2" s="4456" t="s">
        <v>941</v>
      </c>
      <c r="F2" s="4456" t="s">
        <v>938</v>
      </c>
      <c r="G2" s="4457"/>
      <c r="H2" s="4456" t="s">
        <v>942</v>
      </c>
      <c r="I2" s="4456" t="s">
        <v>938</v>
      </c>
      <c r="J2" s="4457"/>
      <c r="K2" s="4456" t="s">
        <v>943</v>
      </c>
      <c r="L2" s="4456" t="s">
        <v>938</v>
      </c>
      <c r="M2" s="4457"/>
      <c r="N2" s="4458" t="s">
        <v>105</v>
      </c>
      <c r="O2" s="4457"/>
      <c r="P2" s="4457"/>
    </row>
    <row r="3" spans="1:62" s="1832" customFormat="1" ht="58.5" customHeight="1" thickBot="1">
      <c r="A3" s="2862" t="s">
        <v>627</v>
      </c>
      <c r="B3" s="2876" t="s">
        <v>169</v>
      </c>
      <c r="C3" s="2877" t="s">
        <v>170</v>
      </c>
      <c r="D3" s="2878" t="s">
        <v>171</v>
      </c>
      <c r="E3" s="2879" t="s">
        <v>169</v>
      </c>
      <c r="F3" s="2877" t="s">
        <v>170</v>
      </c>
      <c r="G3" s="2878" t="s">
        <v>171</v>
      </c>
      <c r="H3" s="2879" t="s">
        <v>169</v>
      </c>
      <c r="I3" s="2877" t="s">
        <v>170</v>
      </c>
      <c r="J3" s="2878" t="s">
        <v>171</v>
      </c>
      <c r="K3" s="2879" t="s">
        <v>169</v>
      </c>
      <c r="L3" s="2877" t="s">
        <v>170</v>
      </c>
      <c r="M3" s="2878" t="s">
        <v>171</v>
      </c>
      <c r="N3" s="2879" t="s">
        <v>169</v>
      </c>
      <c r="O3" s="2877" t="s">
        <v>170</v>
      </c>
      <c r="P3" s="2878" t="s">
        <v>171</v>
      </c>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1:62" s="1832" customFormat="1">
      <c r="A4" s="3104" t="s">
        <v>437</v>
      </c>
      <c r="B4" s="3107">
        <v>0</v>
      </c>
      <c r="C4" s="3108">
        <v>0</v>
      </c>
      <c r="D4" s="2859">
        <f>B4-C4</f>
        <v>0</v>
      </c>
      <c r="E4" s="2864">
        <v>1</v>
      </c>
      <c r="F4" s="2863">
        <v>1</v>
      </c>
      <c r="G4" s="2859">
        <f>E4-F4</f>
        <v>0</v>
      </c>
      <c r="H4" s="3102">
        <v>27</v>
      </c>
      <c r="I4" s="2863">
        <v>20</v>
      </c>
      <c r="J4" s="2859">
        <f>H4-I4</f>
        <v>7</v>
      </c>
      <c r="K4" s="2864">
        <v>0</v>
      </c>
      <c r="L4" s="2863">
        <v>1</v>
      </c>
      <c r="M4" s="2859">
        <f>K4-L4</f>
        <v>-1</v>
      </c>
      <c r="N4" s="2874">
        <f>B4+E4+H4+K4</f>
        <v>28</v>
      </c>
      <c r="O4" s="2875">
        <f>C4+F4+I4+L4</f>
        <v>22</v>
      </c>
      <c r="P4" s="2856">
        <f>N4-O4</f>
        <v>6</v>
      </c>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1:62" s="1832" customFormat="1">
      <c r="A5" s="2869" t="s">
        <v>438</v>
      </c>
      <c r="B5" s="3109">
        <v>0</v>
      </c>
      <c r="C5" s="3110">
        <v>0</v>
      </c>
      <c r="D5" s="2859">
        <f t="shared" ref="D5:D23" si="0">B5-C5</f>
        <v>0</v>
      </c>
      <c r="E5" s="2865">
        <v>0</v>
      </c>
      <c r="F5" s="2854">
        <v>0</v>
      </c>
      <c r="G5" s="2859">
        <f t="shared" ref="G5:G23" si="1">E5-F5</f>
        <v>0</v>
      </c>
      <c r="H5" s="3103">
        <v>0</v>
      </c>
      <c r="I5" s="2854">
        <v>0</v>
      </c>
      <c r="J5" s="2859">
        <f t="shared" ref="J5:J23" si="2">H5-I5</f>
        <v>0</v>
      </c>
      <c r="K5" s="2865">
        <v>0</v>
      </c>
      <c r="L5" s="2854">
        <v>0</v>
      </c>
      <c r="M5" s="2859">
        <f t="shared" ref="M5:M23" si="3">K5-L5</f>
        <v>0</v>
      </c>
      <c r="N5" s="2874">
        <f t="shared" ref="N5:N24" si="4">B5+E5+H5+K5</f>
        <v>0</v>
      </c>
      <c r="O5" s="2875">
        <f t="shared" ref="O5:O24" si="5">C5+F5+I5+L5</f>
        <v>0</v>
      </c>
      <c r="P5" s="2856">
        <f t="shared" ref="P5:P23" si="6">N5-O5</f>
        <v>0</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62" s="1832" customFormat="1">
      <c r="A6" s="2869" t="s">
        <v>439</v>
      </c>
      <c r="B6" s="3109">
        <v>2</v>
      </c>
      <c r="C6" s="3110">
        <v>1</v>
      </c>
      <c r="D6" s="2859">
        <f t="shared" si="0"/>
        <v>1</v>
      </c>
      <c r="E6" s="2865">
        <v>0</v>
      </c>
      <c r="F6" s="2854">
        <v>2</v>
      </c>
      <c r="G6" s="2859">
        <f t="shared" si="1"/>
        <v>-2</v>
      </c>
      <c r="H6" s="3103">
        <v>6</v>
      </c>
      <c r="I6" s="2854">
        <v>4</v>
      </c>
      <c r="J6" s="2859">
        <f t="shared" si="2"/>
        <v>2</v>
      </c>
      <c r="K6" s="2865">
        <v>0</v>
      </c>
      <c r="L6" s="2854">
        <v>1</v>
      </c>
      <c r="M6" s="2859">
        <f t="shared" si="3"/>
        <v>-1</v>
      </c>
      <c r="N6" s="2874">
        <f t="shared" si="4"/>
        <v>8</v>
      </c>
      <c r="O6" s="2875">
        <f t="shared" si="5"/>
        <v>8</v>
      </c>
      <c r="P6" s="2856">
        <f t="shared" si="6"/>
        <v>0</v>
      </c>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62" s="1832" customFormat="1" ht="22.5">
      <c r="A7" s="2869" t="s">
        <v>440</v>
      </c>
      <c r="B7" s="3109">
        <v>1</v>
      </c>
      <c r="C7" s="3110">
        <v>0</v>
      </c>
      <c r="D7" s="2859">
        <f t="shared" si="0"/>
        <v>1</v>
      </c>
      <c r="E7" s="2865">
        <v>0</v>
      </c>
      <c r="F7" s="3105">
        <v>0</v>
      </c>
      <c r="G7" s="2859">
        <f t="shared" si="1"/>
        <v>0</v>
      </c>
      <c r="H7" s="3103">
        <v>1</v>
      </c>
      <c r="I7" s="2854">
        <v>0</v>
      </c>
      <c r="J7" s="2859">
        <f t="shared" si="2"/>
        <v>1</v>
      </c>
      <c r="K7" s="2865">
        <v>0</v>
      </c>
      <c r="L7" s="2854">
        <v>0</v>
      </c>
      <c r="M7" s="2859">
        <f t="shared" si="3"/>
        <v>0</v>
      </c>
      <c r="N7" s="2874">
        <f t="shared" si="4"/>
        <v>2</v>
      </c>
      <c r="O7" s="2875">
        <f t="shared" si="5"/>
        <v>0</v>
      </c>
      <c r="P7" s="2856">
        <f t="shared" si="6"/>
        <v>2</v>
      </c>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62" s="1832" customFormat="1" ht="22.5">
      <c r="A8" s="2869" t="s">
        <v>441</v>
      </c>
      <c r="B8" s="3109">
        <v>0</v>
      </c>
      <c r="C8" s="3110">
        <v>0</v>
      </c>
      <c r="D8" s="2859">
        <f t="shared" si="0"/>
        <v>0</v>
      </c>
      <c r="E8" s="2865">
        <v>0</v>
      </c>
      <c r="F8" s="3105">
        <v>0</v>
      </c>
      <c r="G8" s="2859">
        <f t="shared" si="1"/>
        <v>0</v>
      </c>
      <c r="H8" s="3103">
        <v>0</v>
      </c>
      <c r="I8" s="2854">
        <v>0</v>
      </c>
      <c r="J8" s="2859">
        <f t="shared" si="2"/>
        <v>0</v>
      </c>
      <c r="K8" s="2865">
        <v>0</v>
      </c>
      <c r="L8" s="2854">
        <v>0</v>
      </c>
      <c r="M8" s="2859">
        <f t="shared" si="3"/>
        <v>0</v>
      </c>
      <c r="N8" s="2874">
        <f t="shared" si="4"/>
        <v>0</v>
      </c>
      <c r="O8" s="2875">
        <f t="shared" si="5"/>
        <v>0</v>
      </c>
      <c r="P8" s="2856">
        <f t="shared" si="6"/>
        <v>0</v>
      </c>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row>
    <row r="9" spans="1:62" s="1832" customFormat="1">
      <c r="A9" s="2869" t="s">
        <v>442</v>
      </c>
      <c r="B9" s="3109">
        <v>2</v>
      </c>
      <c r="C9" s="3110">
        <v>4</v>
      </c>
      <c r="D9" s="2859">
        <f t="shared" si="0"/>
        <v>-2</v>
      </c>
      <c r="E9" s="2865">
        <v>1</v>
      </c>
      <c r="F9" s="2854">
        <v>2</v>
      </c>
      <c r="G9" s="2859">
        <f t="shared" si="1"/>
        <v>-1</v>
      </c>
      <c r="H9" s="3103">
        <v>25</v>
      </c>
      <c r="I9" s="2854">
        <v>25</v>
      </c>
      <c r="J9" s="2859">
        <f t="shared" si="2"/>
        <v>0</v>
      </c>
      <c r="K9" s="2865">
        <v>0</v>
      </c>
      <c r="L9" s="2854">
        <v>0</v>
      </c>
      <c r="M9" s="2859">
        <f t="shared" si="3"/>
        <v>0</v>
      </c>
      <c r="N9" s="2874">
        <f t="shared" si="4"/>
        <v>28</v>
      </c>
      <c r="O9" s="2875">
        <f t="shared" si="5"/>
        <v>31</v>
      </c>
      <c r="P9" s="2856">
        <f t="shared" si="6"/>
        <v>-3</v>
      </c>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s="1832" customFormat="1" ht="22.5">
      <c r="A10" s="2869" t="s">
        <v>443</v>
      </c>
      <c r="B10" s="3109">
        <v>3</v>
      </c>
      <c r="C10" s="3110">
        <v>1</v>
      </c>
      <c r="D10" s="2859">
        <f t="shared" si="0"/>
        <v>2</v>
      </c>
      <c r="E10" s="2865">
        <v>2</v>
      </c>
      <c r="F10" s="2854">
        <v>2</v>
      </c>
      <c r="G10" s="2859">
        <f t="shared" si="1"/>
        <v>0</v>
      </c>
      <c r="H10" s="3103">
        <v>23</v>
      </c>
      <c r="I10" s="2854">
        <v>20</v>
      </c>
      <c r="J10" s="2859">
        <f t="shared" si="2"/>
        <v>3</v>
      </c>
      <c r="K10" s="2865">
        <v>0</v>
      </c>
      <c r="L10" s="2854">
        <v>0</v>
      </c>
      <c r="M10" s="2859">
        <f t="shared" si="3"/>
        <v>0</v>
      </c>
      <c r="N10" s="2874">
        <f t="shared" si="4"/>
        <v>28</v>
      </c>
      <c r="O10" s="2875">
        <f t="shared" si="5"/>
        <v>23</v>
      </c>
      <c r="P10" s="2856">
        <f t="shared" si="6"/>
        <v>5</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row>
    <row r="11" spans="1:62" s="1832" customFormat="1">
      <c r="A11" s="2869" t="s">
        <v>778</v>
      </c>
      <c r="B11" s="3109">
        <v>1</v>
      </c>
      <c r="C11" s="3110">
        <v>0</v>
      </c>
      <c r="D11" s="2859">
        <f t="shared" si="0"/>
        <v>1</v>
      </c>
      <c r="E11" s="2865">
        <v>0</v>
      </c>
      <c r="F11" s="2854">
        <v>0</v>
      </c>
      <c r="G11" s="2859">
        <f t="shared" si="1"/>
        <v>0</v>
      </c>
      <c r="H11" s="3103">
        <v>0</v>
      </c>
      <c r="I11" s="2854">
        <v>2</v>
      </c>
      <c r="J11" s="2859">
        <f t="shared" si="2"/>
        <v>-2</v>
      </c>
      <c r="K11" s="2865">
        <v>0</v>
      </c>
      <c r="L11" s="2854">
        <v>0</v>
      </c>
      <c r="M11" s="2859">
        <f t="shared" si="3"/>
        <v>0</v>
      </c>
      <c r="N11" s="2874">
        <f t="shared" si="4"/>
        <v>1</v>
      </c>
      <c r="O11" s="2875">
        <f t="shared" si="5"/>
        <v>2</v>
      </c>
      <c r="P11" s="2856">
        <f t="shared" si="6"/>
        <v>-1</v>
      </c>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2" s="1832" customFormat="1" ht="22.5">
      <c r="A12" s="2869" t="s">
        <v>779</v>
      </c>
      <c r="B12" s="3109">
        <v>4</v>
      </c>
      <c r="C12" s="3110">
        <v>1</v>
      </c>
      <c r="D12" s="2859">
        <f t="shared" si="0"/>
        <v>3</v>
      </c>
      <c r="E12" s="2865">
        <v>2</v>
      </c>
      <c r="F12" s="2854">
        <v>8</v>
      </c>
      <c r="G12" s="2859">
        <f t="shared" si="1"/>
        <v>-6</v>
      </c>
      <c r="H12" s="3103">
        <v>14</v>
      </c>
      <c r="I12" s="2854">
        <v>14</v>
      </c>
      <c r="J12" s="2859">
        <f t="shared" si="2"/>
        <v>0</v>
      </c>
      <c r="K12" s="2865">
        <v>0</v>
      </c>
      <c r="L12" s="2854">
        <v>0</v>
      </c>
      <c r="M12" s="2859">
        <f t="shared" si="3"/>
        <v>0</v>
      </c>
      <c r="N12" s="2874">
        <f t="shared" si="4"/>
        <v>20</v>
      </c>
      <c r="O12" s="2875">
        <f t="shared" si="5"/>
        <v>23</v>
      </c>
      <c r="P12" s="2856">
        <f t="shared" si="6"/>
        <v>-3</v>
      </c>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row>
    <row r="13" spans="1:62" s="1832" customFormat="1">
      <c r="A13" s="2869" t="s">
        <v>446</v>
      </c>
      <c r="B13" s="3109">
        <v>1</v>
      </c>
      <c r="C13" s="3110">
        <v>0</v>
      </c>
      <c r="D13" s="2859">
        <f t="shared" si="0"/>
        <v>1</v>
      </c>
      <c r="E13" s="2865">
        <v>0</v>
      </c>
      <c r="F13" s="2854">
        <v>0</v>
      </c>
      <c r="G13" s="2859">
        <f t="shared" si="1"/>
        <v>0</v>
      </c>
      <c r="H13" s="3103">
        <v>1</v>
      </c>
      <c r="I13" s="2854">
        <v>1</v>
      </c>
      <c r="J13" s="2859">
        <f t="shared" si="2"/>
        <v>0</v>
      </c>
      <c r="K13" s="2865">
        <v>0</v>
      </c>
      <c r="L13" s="2854">
        <v>0</v>
      </c>
      <c r="M13" s="2859">
        <f t="shared" si="3"/>
        <v>0</v>
      </c>
      <c r="N13" s="2874">
        <f t="shared" si="4"/>
        <v>2</v>
      </c>
      <c r="O13" s="2875">
        <f t="shared" si="5"/>
        <v>1</v>
      </c>
      <c r="P13" s="2856">
        <f t="shared" si="6"/>
        <v>1</v>
      </c>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row>
    <row r="14" spans="1:62" s="1832" customFormat="1">
      <c r="A14" s="2869" t="s">
        <v>447</v>
      </c>
      <c r="B14" s="3109">
        <v>0</v>
      </c>
      <c r="C14" s="3110">
        <v>0</v>
      </c>
      <c r="D14" s="2859">
        <f t="shared" si="0"/>
        <v>0</v>
      </c>
      <c r="E14" s="2865">
        <v>0</v>
      </c>
      <c r="F14" s="2854">
        <v>0</v>
      </c>
      <c r="G14" s="2859">
        <f t="shared" si="1"/>
        <v>0</v>
      </c>
      <c r="H14" s="3103">
        <v>7</v>
      </c>
      <c r="I14" s="2854">
        <v>3</v>
      </c>
      <c r="J14" s="2859">
        <f t="shared" si="2"/>
        <v>4</v>
      </c>
      <c r="K14" s="2865">
        <v>0</v>
      </c>
      <c r="L14" s="2854">
        <v>0</v>
      </c>
      <c r="M14" s="2859">
        <f t="shared" si="3"/>
        <v>0</v>
      </c>
      <c r="N14" s="2874">
        <f t="shared" si="4"/>
        <v>7</v>
      </c>
      <c r="O14" s="2875">
        <f t="shared" si="5"/>
        <v>3</v>
      </c>
      <c r="P14" s="2856">
        <f t="shared" si="6"/>
        <v>4</v>
      </c>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row>
    <row r="15" spans="1:62" s="1832" customFormat="1">
      <c r="A15" s="2869" t="s">
        <v>780</v>
      </c>
      <c r="B15" s="3109">
        <v>1</v>
      </c>
      <c r="C15" s="3110">
        <v>1</v>
      </c>
      <c r="D15" s="2859">
        <f t="shared" si="0"/>
        <v>0</v>
      </c>
      <c r="E15" s="2865">
        <v>0</v>
      </c>
      <c r="F15" s="2854">
        <v>1</v>
      </c>
      <c r="G15" s="2859">
        <f t="shared" si="1"/>
        <v>-1</v>
      </c>
      <c r="H15" s="3103">
        <v>1</v>
      </c>
      <c r="I15" s="2854">
        <v>0</v>
      </c>
      <c r="J15" s="2859">
        <f t="shared" si="2"/>
        <v>1</v>
      </c>
      <c r="K15" s="2865">
        <v>0</v>
      </c>
      <c r="L15" s="2854">
        <v>0</v>
      </c>
      <c r="M15" s="2859">
        <f t="shared" si="3"/>
        <v>0</v>
      </c>
      <c r="N15" s="2874">
        <f t="shared" si="4"/>
        <v>2</v>
      </c>
      <c r="O15" s="2875">
        <f t="shared" si="5"/>
        <v>2</v>
      </c>
      <c r="P15" s="2856">
        <f t="shared" si="6"/>
        <v>0</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row>
    <row r="16" spans="1:62" s="1832" customFormat="1" ht="22.5">
      <c r="A16" s="2869" t="s">
        <v>449</v>
      </c>
      <c r="B16" s="3109">
        <v>3</v>
      </c>
      <c r="C16" s="3110">
        <v>0</v>
      </c>
      <c r="D16" s="2859">
        <f t="shared" si="0"/>
        <v>3</v>
      </c>
      <c r="E16" s="2865">
        <v>1</v>
      </c>
      <c r="F16" s="2854">
        <v>1</v>
      </c>
      <c r="G16" s="2859">
        <f t="shared" si="1"/>
        <v>0</v>
      </c>
      <c r="H16" s="3103">
        <v>6</v>
      </c>
      <c r="I16" s="2854">
        <v>0</v>
      </c>
      <c r="J16" s="2859">
        <f t="shared" si="2"/>
        <v>6</v>
      </c>
      <c r="K16" s="2865">
        <v>0</v>
      </c>
      <c r="L16" s="2854">
        <v>0</v>
      </c>
      <c r="M16" s="2859">
        <f t="shared" si="3"/>
        <v>0</v>
      </c>
      <c r="N16" s="2874">
        <f t="shared" si="4"/>
        <v>10</v>
      </c>
      <c r="O16" s="2875">
        <f t="shared" si="5"/>
        <v>1</v>
      </c>
      <c r="P16" s="2856">
        <f t="shared" si="6"/>
        <v>9</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row>
    <row r="17" spans="1:62" s="1832" customFormat="1" ht="22.5">
      <c r="A17" s="2869" t="s">
        <v>781</v>
      </c>
      <c r="B17" s="3109">
        <v>1</v>
      </c>
      <c r="C17" s="3110">
        <v>0</v>
      </c>
      <c r="D17" s="2859">
        <f t="shared" si="0"/>
        <v>1</v>
      </c>
      <c r="E17" s="2865">
        <v>2</v>
      </c>
      <c r="F17" s="2854">
        <v>0</v>
      </c>
      <c r="G17" s="2859">
        <f t="shared" si="1"/>
        <v>2</v>
      </c>
      <c r="H17" s="3103">
        <v>2</v>
      </c>
      <c r="I17" s="2854">
        <v>4</v>
      </c>
      <c r="J17" s="2859">
        <f t="shared" si="2"/>
        <v>-2</v>
      </c>
      <c r="K17" s="2865">
        <v>0</v>
      </c>
      <c r="L17" s="2854">
        <v>1</v>
      </c>
      <c r="M17" s="2859">
        <f t="shared" si="3"/>
        <v>-1</v>
      </c>
      <c r="N17" s="2874">
        <f t="shared" si="4"/>
        <v>5</v>
      </c>
      <c r="O17" s="2875">
        <f t="shared" si="5"/>
        <v>5</v>
      </c>
      <c r="P17" s="2856">
        <f t="shared" si="6"/>
        <v>0</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row>
    <row r="18" spans="1:62" s="1832" customFormat="1" ht="22.5">
      <c r="A18" s="2869" t="s">
        <v>782</v>
      </c>
      <c r="B18" s="3109">
        <v>0</v>
      </c>
      <c r="C18" s="3110">
        <v>0</v>
      </c>
      <c r="D18" s="2859">
        <f t="shared" si="0"/>
        <v>0</v>
      </c>
      <c r="E18" s="2865">
        <v>0</v>
      </c>
      <c r="F18" s="2854">
        <v>0</v>
      </c>
      <c r="G18" s="2859">
        <f t="shared" si="1"/>
        <v>0</v>
      </c>
      <c r="H18" s="2860">
        <v>0</v>
      </c>
      <c r="I18" s="2854">
        <v>0</v>
      </c>
      <c r="J18" s="2859">
        <f t="shared" si="2"/>
        <v>0</v>
      </c>
      <c r="K18" s="2865">
        <v>0</v>
      </c>
      <c r="L18" s="2854">
        <v>0</v>
      </c>
      <c r="M18" s="2859">
        <f t="shared" si="3"/>
        <v>0</v>
      </c>
      <c r="N18" s="2874">
        <f t="shared" si="4"/>
        <v>0</v>
      </c>
      <c r="O18" s="2875">
        <f t="shared" si="5"/>
        <v>0</v>
      </c>
      <c r="P18" s="2856">
        <f t="shared" si="6"/>
        <v>0</v>
      </c>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row>
    <row r="19" spans="1:62" s="1832" customFormat="1">
      <c r="A19" s="2869" t="s">
        <v>451</v>
      </c>
      <c r="B19" s="3109">
        <v>0</v>
      </c>
      <c r="C19" s="3110">
        <v>0</v>
      </c>
      <c r="D19" s="2859">
        <f t="shared" si="0"/>
        <v>0</v>
      </c>
      <c r="E19" s="2865">
        <v>0</v>
      </c>
      <c r="F19" s="2854">
        <v>0</v>
      </c>
      <c r="G19" s="2859">
        <f t="shared" si="1"/>
        <v>0</v>
      </c>
      <c r="H19" s="2860">
        <v>1</v>
      </c>
      <c r="I19" s="2854">
        <v>0</v>
      </c>
      <c r="J19" s="2859">
        <f t="shared" si="2"/>
        <v>1</v>
      </c>
      <c r="K19" s="2865">
        <v>0</v>
      </c>
      <c r="L19" s="2854">
        <v>0</v>
      </c>
      <c r="M19" s="2859">
        <f t="shared" si="3"/>
        <v>0</v>
      </c>
      <c r="N19" s="2874">
        <f t="shared" si="4"/>
        <v>1</v>
      </c>
      <c r="O19" s="2875">
        <f t="shared" si="5"/>
        <v>0</v>
      </c>
      <c r="P19" s="2856">
        <f t="shared" si="6"/>
        <v>1</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62" s="1832" customFormat="1">
      <c r="A20" s="2869" t="s">
        <v>783</v>
      </c>
      <c r="B20" s="3109">
        <v>0</v>
      </c>
      <c r="C20" s="3110">
        <v>0</v>
      </c>
      <c r="D20" s="2859">
        <f t="shared" si="0"/>
        <v>0</v>
      </c>
      <c r="E20" s="2865">
        <v>0</v>
      </c>
      <c r="F20" s="2854">
        <v>0</v>
      </c>
      <c r="G20" s="2859">
        <f t="shared" si="1"/>
        <v>0</v>
      </c>
      <c r="H20" s="2860">
        <v>0</v>
      </c>
      <c r="I20" s="2854">
        <v>0</v>
      </c>
      <c r="J20" s="2859">
        <f t="shared" si="2"/>
        <v>0</v>
      </c>
      <c r="K20" s="2865">
        <v>0</v>
      </c>
      <c r="L20" s="2854">
        <v>1</v>
      </c>
      <c r="M20" s="2859">
        <f t="shared" si="3"/>
        <v>-1</v>
      </c>
      <c r="N20" s="2874">
        <f t="shared" si="4"/>
        <v>0</v>
      </c>
      <c r="O20" s="2875">
        <f t="shared" si="5"/>
        <v>1</v>
      </c>
      <c r="P20" s="2856">
        <f t="shared" si="6"/>
        <v>-1</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62" s="1832" customFormat="1" ht="22.5">
      <c r="A21" s="2869" t="s">
        <v>784</v>
      </c>
      <c r="B21" s="3109">
        <v>0</v>
      </c>
      <c r="C21" s="3110">
        <v>0</v>
      </c>
      <c r="D21" s="2859">
        <f t="shared" si="0"/>
        <v>0</v>
      </c>
      <c r="E21" s="2865">
        <v>0</v>
      </c>
      <c r="F21" s="2854">
        <v>0</v>
      </c>
      <c r="G21" s="2859">
        <f t="shared" si="1"/>
        <v>0</v>
      </c>
      <c r="H21" s="2860">
        <v>1</v>
      </c>
      <c r="I21" s="2854">
        <v>1</v>
      </c>
      <c r="J21" s="2859">
        <f t="shared" si="2"/>
        <v>0</v>
      </c>
      <c r="K21" s="2865">
        <v>0</v>
      </c>
      <c r="L21" s="2854">
        <v>0</v>
      </c>
      <c r="M21" s="2859">
        <f t="shared" si="3"/>
        <v>0</v>
      </c>
      <c r="N21" s="2874">
        <f t="shared" si="4"/>
        <v>1</v>
      </c>
      <c r="O21" s="2875">
        <f t="shared" si="5"/>
        <v>1</v>
      </c>
      <c r="P21" s="2856">
        <f t="shared" si="6"/>
        <v>0</v>
      </c>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62" s="1832" customFormat="1">
      <c r="A22" s="2869" t="s">
        <v>453</v>
      </c>
      <c r="B22" s="3109">
        <v>1</v>
      </c>
      <c r="C22" s="3110">
        <v>0</v>
      </c>
      <c r="D22" s="2859">
        <f t="shared" si="0"/>
        <v>1</v>
      </c>
      <c r="E22" s="2865">
        <v>0</v>
      </c>
      <c r="F22" s="2854">
        <v>1</v>
      </c>
      <c r="G22" s="2859">
        <f t="shared" si="1"/>
        <v>-1</v>
      </c>
      <c r="H22" s="2860">
        <v>5</v>
      </c>
      <c r="I22" s="2854">
        <v>6</v>
      </c>
      <c r="J22" s="2859">
        <f t="shared" si="2"/>
        <v>-1</v>
      </c>
      <c r="K22" s="2865">
        <v>0</v>
      </c>
      <c r="L22" s="2854">
        <v>0</v>
      </c>
      <c r="M22" s="2859">
        <f t="shared" si="3"/>
        <v>0</v>
      </c>
      <c r="N22" s="2874">
        <f t="shared" si="4"/>
        <v>6</v>
      </c>
      <c r="O22" s="2875">
        <f t="shared" si="5"/>
        <v>7</v>
      </c>
      <c r="P22" s="2856">
        <f t="shared" si="6"/>
        <v>-1</v>
      </c>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62" s="1832" customFormat="1">
      <c r="A23" s="2869" t="s">
        <v>454</v>
      </c>
      <c r="B23" s="3109">
        <v>19</v>
      </c>
      <c r="C23" s="3110">
        <v>0</v>
      </c>
      <c r="D23" s="2859">
        <f t="shared" si="0"/>
        <v>19</v>
      </c>
      <c r="E23" s="2865">
        <v>11</v>
      </c>
      <c r="F23" s="2854">
        <v>2</v>
      </c>
      <c r="G23" s="2859">
        <f t="shared" si="1"/>
        <v>9</v>
      </c>
      <c r="H23" s="2860">
        <v>20</v>
      </c>
      <c r="I23" s="2854">
        <v>1</v>
      </c>
      <c r="J23" s="2859">
        <f t="shared" si="2"/>
        <v>19</v>
      </c>
      <c r="K23" s="2865">
        <v>1</v>
      </c>
      <c r="L23" s="2854">
        <v>0</v>
      </c>
      <c r="M23" s="2859">
        <f t="shared" si="3"/>
        <v>1</v>
      </c>
      <c r="N23" s="2874">
        <f t="shared" si="4"/>
        <v>51</v>
      </c>
      <c r="O23" s="2875">
        <f t="shared" si="5"/>
        <v>3</v>
      </c>
      <c r="P23" s="2856">
        <f t="shared" si="6"/>
        <v>48</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62" s="1832" customFormat="1" ht="13.5" thickBot="1">
      <c r="A24" s="2870" t="s">
        <v>156</v>
      </c>
      <c r="B24" s="2861">
        <f t="shared" ref="B24:M24" si="7">SUM(B4:B23)</f>
        <v>39</v>
      </c>
      <c r="C24" s="2867">
        <f t="shared" si="7"/>
        <v>8</v>
      </c>
      <c r="D24" s="2825">
        <f t="shared" si="7"/>
        <v>31</v>
      </c>
      <c r="E24" s="2857">
        <f t="shared" si="7"/>
        <v>20</v>
      </c>
      <c r="F24" s="2855">
        <f t="shared" si="7"/>
        <v>20</v>
      </c>
      <c r="G24" s="2825">
        <f t="shared" si="7"/>
        <v>0</v>
      </c>
      <c r="H24" s="2857">
        <f t="shared" si="7"/>
        <v>140</v>
      </c>
      <c r="I24" s="2855">
        <f t="shared" si="7"/>
        <v>101</v>
      </c>
      <c r="J24" s="2825">
        <f t="shared" si="7"/>
        <v>39</v>
      </c>
      <c r="K24" s="2857">
        <f t="shared" si="7"/>
        <v>1</v>
      </c>
      <c r="L24" s="2855">
        <f t="shared" si="7"/>
        <v>4</v>
      </c>
      <c r="M24" s="2825">
        <f t="shared" si="7"/>
        <v>-3</v>
      </c>
      <c r="N24" s="2857">
        <f t="shared" si="4"/>
        <v>200</v>
      </c>
      <c r="O24" s="2857">
        <f t="shared" si="5"/>
        <v>133</v>
      </c>
      <c r="P24" s="2825">
        <f t="shared" ref="P24" si="8">SUM(P4:P23)</f>
        <v>67</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row>
    <row r="25" spans="1:62">
      <c r="A25" s="732" t="s">
        <v>190</v>
      </c>
      <c r="D25" s="4018"/>
      <c r="G25" s="4018"/>
      <c r="I25" s="3489"/>
      <c r="J25" s="4018"/>
      <c r="M25" s="4018"/>
      <c r="P25" s="4018"/>
    </row>
    <row r="26" spans="1:62" ht="13.5" thickBot="1">
      <c r="A26" s="3" t="s">
        <v>875</v>
      </c>
      <c r="D26" s="4018"/>
      <c r="G26" s="4018"/>
      <c r="J26" s="4018"/>
      <c r="M26" s="4018"/>
      <c r="P26" s="4018"/>
    </row>
    <row r="27" spans="1:62" ht="27" customHeight="1" thickBot="1">
      <c r="A27" s="2868" t="s">
        <v>1013</v>
      </c>
      <c r="B27" s="4456" t="s">
        <v>940</v>
      </c>
      <c r="C27" s="4456" t="s">
        <v>938</v>
      </c>
      <c r="D27" s="4457"/>
      <c r="E27" s="4456" t="s">
        <v>941</v>
      </c>
      <c r="F27" s="4456" t="s">
        <v>938</v>
      </c>
      <c r="G27" s="4457"/>
      <c r="H27" s="4456" t="s">
        <v>942</v>
      </c>
      <c r="I27" s="4456" t="s">
        <v>938</v>
      </c>
      <c r="J27" s="4457"/>
      <c r="K27" s="4456" t="s">
        <v>943</v>
      </c>
      <c r="L27" s="4456" t="s">
        <v>938</v>
      </c>
      <c r="M27" s="4457"/>
      <c r="N27" s="4458" t="s">
        <v>105</v>
      </c>
      <c r="O27" s="4457"/>
      <c r="P27" s="4457"/>
      <c r="R27" s="2868" t="s">
        <v>1027</v>
      </c>
      <c r="S27" s="4456" t="s">
        <v>940</v>
      </c>
      <c r="T27" s="4456" t="s">
        <v>938</v>
      </c>
      <c r="U27" s="4457"/>
      <c r="V27" s="4456" t="s">
        <v>941</v>
      </c>
      <c r="W27" s="4456" t="s">
        <v>938</v>
      </c>
      <c r="X27" s="4457"/>
      <c r="Y27" s="4456" t="s">
        <v>942</v>
      </c>
      <c r="Z27" s="4456" t="s">
        <v>938</v>
      </c>
      <c r="AA27" s="4457"/>
      <c r="AB27" s="4456" t="s">
        <v>943</v>
      </c>
      <c r="AC27" s="4456" t="s">
        <v>938</v>
      </c>
      <c r="AD27" s="4457"/>
      <c r="AE27" s="4458" t="s">
        <v>105</v>
      </c>
      <c r="AF27" s="4457"/>
      <c r="AG27" s="4457"/>
    </row>
    <row r="28" spans="1:62" s="1832" customFormat="1" ht="58.5" customHeight="1" thickBot="1">
      <c r="A28" s="2862" t="s">
        <v>627</v>
      </c>
      <c r="B28" s="2876" t="s">
        <v>169</v>
      </c>
      <c r="C28" s="2877" t="s">
        <v>170</v>
      </c>
      <c r="D28" s="2878" t="s">
        <v>171</v>
      </c>
      <c r="E28" s="2879" t="s">
        <v>169</v>
      </c>
      <c r="F28" s="2877" t="s">
        <v>170</v>
      </c>
      <c r="G28" s="2878" t="s">
        <v>171</v>
      </c>
      <c r="H28" s="2879" t="s">
        <v>169</v>
      </c>
      <c r="I28" s="2877" t="s">
        <v>170</v>
      </c>
      <c r="J28" s="2878" t="s">
        <v>171</v>
      </c>
      <c r="K28" s="2879" t="s">
        <v>169</v>
      </c>
      <c r="L28" s="2877" t="s">
        <v>170</v>
      </c>
      <c r="M28" s="2878" t="s">
        <v>171</v>
      </c>
      <c r="N28" s="2879" t="s">
        <v>169</v>
      </c>
      <c r="O28" s="2877" t="s">
        <v>170</v>
      </c>
      <c r="P28" s="2878" t="s">
        <v>171</v>
      </c>
      <c r="Q28" s="3"/>
      <c r="R28" s="2862" t="s">
        <v>627</v>
      </c>
      <c r="S28" s="2876" t="s">
        <v>169</v>
      </c>
      <c r="T28" s="2877" t="s">
        <v>170</v>
      </c>
      <c r="U28" s="2878" t="s">
        <v>171</v>
      </c>
      <c r="V28" s="2879" t="s">
        <v>169</v>
      </c>
      <c r="W28" s="2877" t="s">
        <v>170</v>
      </c>
      <c r="X28" s="2878" t="s">
        <v>171</v>
      </c>
      <c r="Y28" s="2879" t="s">
        <v>169</v>
      </c>
      <c r="Z28" s="2877" t="s">
        <v>170</v>
      </c>
      <c r="AA28" s="2878" t="s">
        <v>171</v>
      </c>
      <c r="AB28" s="2879" t="s">
        <v>169</v>
      </c>
      <c r="AC28" s="2877" t="s">
        <v>170</v>
      </c>
      <c r="AD28" s="2878" t="s">
        <v>171</v>
      </c>
      <c r="AE28" s="2879" t="s">
        <v>169</v>
      </c>
      <c r="AF28" s="2877" t="s">
        <v>170</v>
      </c>
      <c r="AG28" s="2878" t="s">
        <v>171</v>
      </c>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row>
    <row r="29" spans="1:62" s="1832" customFormat="1">
      <c r="A29" s="3104" t="s">
        <v>437</v>
      </c>
      <c r="B29" s="3107">
        <v>0</v>
      </c>
      <c r="C29" s="3108">
        <v>0</v>
      </c>
      <c r="D29" s="2859">
        <f>B29-C29</f>
        <v>0</v>
      </c>
      <c r="E29" s="2864">
        <v>2</v>
      </c>
      <c r="F29" s="2863">
        <v>2</v>
      </c>
      <c r="G29" s="2859">
        <f t="shared" ref="G29:G48" si="9">E29-F29</f>
        <v>0</v>
      </c>
      <c r="H29" s="3102">
        <v>55</v>
      </c>
      <c r="I29" s="2863">
        <v>103</v>
      </c>
      <c r="J29" s="2859">
        <f>H29-I29</f>
        <v>-48</v>
      </c>
      <c r="K29" s="2864">
        <v>0</v>
      </c>
      <c r="L29" s="2863">
        <v>0</v>
      </c>
      <c r="M29" s="2859">
        <f>K29-L29</f>
        <v>0</v>
      </c>
      <c r="N29" s="2874">
        <f>B29+E29+H29+K29</f>
        <v>57</v>
      </c>
      <c r="O29" s="2875">
        <f>C29+F29+I29+L29</f>
        <v>105</v>
      </c>
      <c r="P29" s="2856">
        <f>N29-O29</f>
        <v>-48</v>
      </c>
      <c r="Q29" s="3"/>
      <c r="R29" s="3104" t="s">
        <v>437</v>
      </c>
      <c r="S29" s="3107">
        <v>0</v>
      </c>
      <c r="T29" s="3108">
        <v>0</v>
      </c>
      <c r="U29" s="2859">
        <v>0</v>
      </c>
      <c r="V29" s="2864">
        <v>1</v>
      </c>
      <c r="W29" s="2863">
        <v>1</v>
      </c>
      <c r="X29" s="2859">
        <v>0</v>
      </c>
      <c r="Y29" s="3102">
        <v>27</v>
      </c>
      <c r="Z29" s="2863">
        <v>20</v>
      </c>
      <c r="AA29" s="2859">
        <v>7</v>
      </c>
      <c r="AB29" s="2864">
        <v>0</v>
      </c>
      <c r="AC29" s="2863">
        <v>1</v>
      </c>
      <c r="AD29" s="2859">
        <v>-1</v>
      </c>
      <c r="AE29" s="2874">
        <v>28</v>
      </c>
      <c r="AF29" s="2875">
        <v>22</v>
      </c>
      <c r="AG29" s="2856">
        <v>6</v>
      </c>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row>
    <row r="30" spans="1:62" s="1832" customFormat="1">
      <c r="A30" s="2869" t="s">
        <v>438</v>
      </c>
      <c r="B30" s="3109">
        <v>0</v>
      </c>
      <c r="C30" s="3110">
        <v>0</v>
      </c>
      <c r="D30" s="2859">
        <f t="shared" ref="D30:D48" si="10">B30-C30</f>
        <v>0</v>
      </c>
      <c r="E30" s="2865">
        <v>0</v>
      </c>
      <c r="F30" s="2854">
        <v>0</v>
      </c>
      <c r="G30" s="2859">
        <f t="shared" si="9"/>
        <v>0</v>
      </c>
      <c r="H30" s="3103">
        <v>0</v>
      </c>
      <c r="I30" s="2854">
        <v>0</v>
      </c>
      <c r="J30" s="2859">
        <f t="shared" ref="J30:J48" si="11">H30-I30</f>
        <v>0</v>
      </c>
      <c r="K30" s="2865">
        <v>0</v>
      </c>
      <c r="L30" s="2854">
        <v>0</v>
      </c>
      <c r="M30" s="2859">
        <f t="shared" ref="M30:M48" si="12">K30-L30</f>
        <v>0</v>
      </c>
      <c r="N30" s="2874">
        <f t="shared" ref="N30:O49" si="13">B30+E30+H30+K30</f>
        <v>0</v>
      </c>
      <c r="O30" s="2875">
        <f t="shared" ref="O30:O48" si="14">C30+F30+I30+L30</f>
        <v>0</v>
      </c>
      <c r="P30" s="2856">
        <f t="shared" ref="P30:P48" si="15">N30-O30</f>
        <v>0</v>
      </c>
      <c r="Q30" s="3"/>
      <c r="R30" s="2869" t="s">
        <v>438</v>
      </c>
      <c r="S30" s="3109">
        <v>0</v>
      </c>
      <c r="T30" s="3110">
        <v>0</v>
      </c>
      <c r="U30" s="2859">
        <v>0</v>
      </c>
      <c r="V30" s="2865">
        <v>0</v>
      </c>
      <c r="W30" s="2854">
        <v>0</v>
      </c>
      <c r="X30" s="2859">
        <v>0</v>
      </c>
      <c r="Y30" s="3103">
        <v>0</v>
      </c>
      <c r="Z30" s="2854">
        <v>0</v>
      </c>
      <c r="AA30" s="2859">
        <v>0</v>
      </c>
      <c r="AB30" s="2865">
        <v>0</v>
      </c>
      <c r="AC30" s="2854">
        <v>0</v>
      </c>
      <c r="AD30" s="2859">
        <v>0</v>
      </c>
      <c r="AE30" s="2874">
        <v>0</v>
      </c>
      <c r="AF30" s="2875">
        <v>0</v>
      </c>
      <c r="AG30" s="2856">
        <v>0</v>
      </c>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row>
    <row r="31" spans="1:62" s="1832" customFormat="1">
      <c r="A31" s="2869" t="s">
        <v>439</v>
      </c>
      <c r="B31" s="3109">
        <v>4</v>
      </c>
      <c r="C31" s="3110">
        <v>1</v>
      </c>
      <c r="D31" s="2859">
        <f t="shared" si="10"/>
        <v>3</v>
      </c>
      <c r="E31" s="2865">
        <v>3</v>
      </c>
      <c r="F31" s="2854">
        <v>3</v>
      </c>
      <c r="G31" s="2859">
        <f t="shared" si="9"/>
        <v>0</v>
      </c>
      <c r="H31" s="3103">
        <v>9</v>
      </c>
      <c r="I31" s="2854">
        <v>20</v>
      </c>
      <c r="J31" s="2859">
        <f t="shared" si="11"/>
        <v>-11</v>
      </c>
      <c r="K31" s="2865">
        <v>0</v>
      </c>
      <c r="L31" s="2854">
        <v>0</v>
      </c>
      <c r="M31" s="2859">
        <f t="shared" si="12"/>
        <v>0</v>
      </c>
      <c r="N31" s="2874">
        <f t="shared" si="13"/>
        <v>16</v>
      </c>
      <c r="O31" s="2875">
        <f t="shared" si="14"/>
        <v>24</v>
      </c>
      <c r="P31" s="2856">
        <f t="shared" si="15"/>
        <v>-8</v>
      </c>
      <c r="Q31" s="3"/>
      <c r="R31" s="2869" t="s">
        <v>439</v>
      </c>
      <c r="S31" s="3109">
        <v>2</v>
      </c>
      <c r="T31" s="3110">
        <v>1</v>
      </c>
      <c r="U31" s="2859">
        <v>1</v>
      </c>
      <c r="V31" s="2865">
        <v>0</v>
      </c>
      <c r="W31" s="2854">
        <v>2</v>
      </c>
      <c r="X31" s="2859">
        <v>-2</v>
      </c>
      <c r="Y31" s="3103">
        <v>6</v>
      </c>
      <c r="Z31" s="2854">
        <v>4</v>
      </c>
      <c r="AA31" s="2859">
        <v>2</v>
      </c>
      <c r="AB31" s="2865">
        <v>0</v>
      </c>
      <c r="AC31" s="2854">
        <v>1</v>
      </c>
      <c r="AD31" s="2859">
        <v>-1</v>
      </c>
      <c r="AE31" s="2874">
        <v>8</v>
      </c>
      <c r="AF31" s="2875">
        <v>8</v>
      </c>
      <c r="AG31" s="2856">
        <v>0</v>
      </c>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row>
    <row r="32" spans="1:62" s="1832" customFormat="1" ht="22.5">
      <c r="A32" s="2869" t="s">
        <v>440</v>
      </c>
      <c r="B32" s="3109">
        <v>0</v>
      </c>
      <c r="C32" s="3110">
        <v>0</v>
      </c>
      <c r="D32" s="2859">
        <f t="shared" si="10"/>
        <v>0</v>
      </c>
      <c r="E32" s="2865">
        <v>0</v>
      </c>
      <c r="F32" s="3105">
        <v>0</v>
      </c>
      <c r="G32" s="2859">
        <f t="shared" si="9"/>
        <v>0</v>
      </c>
      <c r="H32" s="3103">
        <v>0</v>
      </c>
      <c r="I32" s="2854">
        <v>0</v>
      </c>
      <c r="J32" s="2859">
        <f t="shared" si="11"/>
        <v>0</v>
      </c>
      <c r="K32" s="2865">
        <v>0</v>
      </c>
      <c r="L32" s="2854">
        <v>0</v>
      </c>
      <c r="M32" s="2859">
        <f t="shared" si="12"/>
        <v>0</v>
      </c>
      <c r="N32" s="2874">
        <f t="shared" si="13"/>
        <v>0</v>
      </c>
      <c r="O32" s="2875">
        <f t="shared" si="14"/>
        <v>0</v>
      </c>
      <c r="P32" s="2856">
        <f t="shared" si="15"/>
        <v>0</v>
      </c>
      <c r="Q32" s="3"/>
      <c r="R32" s="2869" t="s">
        <v>440</v>
      </c>
      <c r="S32" s="3109">
        <v>1</v>
      </c>
      <c r="T32" s="3110">
        <v>0</v>
      </c>
      <c r="U32" s="2859">
        <v>1</v>
      </c>
      <c r="V32" s="2865">
        <v>0</v>
      </c>
      <c r="W32" s="3105">
        <v>0</v>
      </c>
      <c r="X32" s="2859">
        <v>0</v>
      </c>
      <c r="Y32" s="3103">
        <v>1</v>
      </c>
      <c r="Z32" s="2854">
        <v>0</v>
      </c>
      <c r="AA32" s="2859">
        <v>1</v>
      </c>
      <c r="AB32" s="2865">
        <v>0</v>
      </c>
      <c r="AC32" s="2854">
        <v>0</v>
      </c>
      <c r="AD32" s="2859">
        <v>0</v>
      </c>
      <c r="AE32" s="2874">
        <v>2</v>
      </c>
      <c r="AF32" s="2875">
        <v>0</v>
      </c>
      <c r="AG32" s="2856">
        <v>2</v>
      </c>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row>
    <row r="33" spans="1:62" s="1832" customFormat="1" ht="22.5">
      <c r="A33" s="2869" t="s">
        <v>441</v>
      </c>
      <c r="B33" s="3109">
        <v>0</v>
      </c>
      <c r="C33" s="3110">
        <v>1</v>
      </c>
      <c r="D33" s="2859">
        <f t="shared" si="10"/>
        <v>-1</v>
      </c>
      <c r="E33" s="2865">
        <v>0</v>
      </c>
      <c r="F33" s="3105">
        <v>0</v>
      </c>
      <c r="G33" s="2859">
        <f t="shared" si="9"/>
        <v>0</v>
      </c>
      <c r="H33" s="3103">
        <v>0</v>
      </c>
      <c r="I33" s="2854">
        <v>0</v>
      </c>
      <c r="J33" s="2859">
        <f t="shared" si="11"/>
        <v>0</v>
      </c>
      <c r="K33" s="2865">
        <v>0</v>
      </c>
      <c r="L33" s="2854">
        <v>0</v>
      </c>
      <c r="M33" s="2859">
        <f t="shared" si="12"/>
        <v>0</v>
      </c>
      <c r="N33" s="2874">
        <f t="shared" si="13"/>
        <v>0</v>
      </c>
      <c r="O33" s="2875">
        <f t="shared" si="14"/>
        <v>1</v>
      </c>
      <c r="P33" s="2856">
        <f t="shared" si="15"/>
        <v>-1</v>
      </c>
      <c r="Q33" s="3"/>
      <c r="R33" s="2869" t="s">
        <v>441</v>
      </c>
      <c r="S33" s="3109">
        <v>0</v>
      </c>
      <c r="T33" s="3110">
        <v>0</v>
      </c>
      <c r="U33" s="2859">
        <v>0</v>
      </c>
      <c r="V33" s="2865">
        <v>0</v>
      </c>
      <c r="W33" s="3105">
        <v>0</v>
      </c>
      <c r="X33" s="2859">
        <v>0</v>
      </c>
      <c r="Y33" s="3103">
        <v>0</v>
      </c>
      <c r="Z33" s="2854">
        <v>0</v>
      </c>
      <c r="AA33" s="2859">
        <v>0</v>
      </c>
      <c r="AB33" s="2865">
        <v>0</v>
      </c>
      <c r="AC33" s="2854">
        <v>0</v>
      </c>
      <c r="AD33" s="2859">
        <v>0</v>
      </c>
      <c r="AE33" s="2874">
        <v>0</v>
      </c>
      <c r="AF33" s="2875">
        <v>0</v>
      </c>
      <c r="AG33" s="2856">
        <v>0</v>
      </c>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row>
    <row r="34" spans="1:62" s="1832" customFormat="1">
      <c r="A34" s="2869" t="s">
        <v>442</v>
      </c>
      <c r="B34" s="3109">
        <v>3</v>
      </c>
      <c r="C34" s="3110">
        <v>6</v>
      </c>
      <c r="D34" s="2859">
        <f t="shared" si="10"/>
        <v>-3</v>
      </c>
      <c r="E34" s="2865">
        <v>3</v>
      </c>
      <c r="F34" s="2854">
        <v>3</v>
      </c>
      <c r="G34" s="2859">
        <f t="shared" si="9"/>
        <v>0</v>
      </c>
      <c r="H34" s="3103">
        <v>26</v>
      </c>
      <c r="I34" s="2854">
        <v>41</v>
      </c>
      <c r="J34" s="2859">
        <f t="shared" si="11"/>
        <v>-15</v>
      </c>
      <c r="K34" s="2865">
        <v>0</v>
      </c>
      <c r="L34" s="2854">
        <v>0</v>
      </c>
      <c r="M34" s="2859">
        <f t="shared" si="12"/>
        <v>0</v>
      </c>
      <c r="N34" s="2874">
        <f t="shared" si="13"/>
        <v>32</v>
      </c>
      <c r="O34" s="2875">
        <f t="shared" si="14"/>
        <v>50</v>
      </c>
      <c r="P34" s="2856">
        <f t="shared" si="15"/>
        <v>-18</v>
      </c>
      <c r="Q34" s="3"/>
      <c r="R34" s="2869" t="s">
        <v>442</v>
      </c>
      <c r="S34" s="3109">
        <v>2</v>
      </c>
      <c r="T34" s="3110">
        <v>4</v>
      </c>
      <c r="U34" s="2859">
        <v>-2</v>
      </c>
      <c r="V34" s="2865">
        <v>1</v>
      </c>
      <c r="W34" s="2854">
        <v>2</v>
      </c>
      <c r="X34" s="2859">
        <v>-1</v>
      </c>
      <c r="Y34" s="3103">
        <v>25</v>
      </c>
      <c r="Z34" s="2854">
        <v>25</v>
      </c>
      <c r="AA34" s="2859">
        <v>0</v>
      </c>
      <c r="AB34" s="2865">
        <v>0</v>
      </c>
      <c r="AC34" s="2854">
        <v>0</v>
      </c>
      <c r="AD34" s="2859">
        <v>0</v>
      </c>
      <c r="AE34" s="2874">
        <v>28</v>
      </c>
      <c r="AF34" s="2875">
        <v>31</v>
      </c>
      <c r="AG34" s="2856">
        <v>-3</v>
      </c>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row>
    <row r="35" spans="1:62" s="1832" customFormat="1" ht="22.5">
      <c r="A35" s="2869" t="s">
        <v>443</v>
      </c>
      <c r="B35" s="3109">
        <v>1</v>
      </c>
      <c r="C35" s="3110">
        <v>7</v>
      </c>
      <c r="D35" s="2859">
        <f t="shared" si="10"/>
        <v>-6</v>
      </c>
      <c r="E35" s="2865">
        <v>4</v>
      </c>
      <c r="F35" s="2854">
        <v>5</v>
      </c>
      <c r="G35" s="2859">
        <f t="shared" si="9"/>
        <v>-1</v>
      </c>
      <c r="H35" s="3103">
        <v>29</v>
      </c>
      <c r="I35" s="2854">
        <v>42</v>
      </c>
      <c r="J35" s="2859">
        <f t="shared" si="11"/>
        <v>-13</v>
      </c>
      <c r="K35" s="2865">
        <v>0</v>
      </c>
      <c r="L35" s="2854">
        <v>0</v>
      </c>
      <c r="M35" s="2859">
        <f t="shared" si="12"/>
        <v>0</v>
      </c>
      <c r="N35" s="2874">
        <f t="shared" si="13"/>
        <v>34</v>
      </c>
      <c r="O35" s="2875">
        <f t="shared" si="14"/>
        <v>54</v>
      </c>
      <c r="P35" s="2856">
        <f t="shared" si="15"/>
        <v>-20</v>
      </c>
      <c r="Q35" s="3"/>
      <c r="R35" s="2869" t="s">
        <v>443</v>
      </c>
      <c r="S35" s="3109">
        <v>3</v>
      </c>
      <c r="T35" s="3110">
        <v>1</v>
      </c>
      <c r="U35" s="2859">
        <v>2</v>
      </c>
      <c r="V35" s="2865">
        <v>2</v>
      </c>
      <c r="W35" s="2854">
        <v>2</v>
      </c>
      <c r="X35" s="2859">
        <v>0</v>
      </c>
      <c r="Y35" s="3103">
        <v>23</v>
      </c>
      <c r="Z35" s="2854">
        <v>20</v>
      </c>
      <c r="AA35" s="2859">
        <v>3</v>
      </c>
      <c r="AB35" s="2865">
        <v>0</v>
      </c>
      <c r="AC35" s="2854">
        <v>0</v>
      </c>
      <c r="AD35" s="2859">
        <v>0</v>
      </c>
      <c r="AE35" s="2874">
        <v>28</v>
      </c>
      <c r="AF35" s="2875">
        <v>23</v>
      </c>
      <c r="AG35" s="2856">
        <v>5</v>
      </c>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row>
    <row r="36" spans="1:62" s="1832" customFormat="1">
      <c r="A36" s="2869" t="s">
        <v>778</v>
      </c>
      <c r="B36" s="3109">
        <v>0</v>
      </c>
      <c r="C36" s="3110">
        <v>2</v>
      </c>
      <c r="D36" s="2859">
        <f t="shared" si="10"/>
        <v>-2</v>
      </c>
      <c r="E36" s="2865">
        <v>0</v>
      </c>
      <c r="F36" s="2854">
        <v>2</v>
      </c>
      <c r="G36" s="2859">
        <f t="shared" si="9"/>
        <v>-2</v>
      </c>
      <c r="H36" s="3103">
        <v>1</v>
      </c>
      <c r="I36" s="2854">
        <v>4</v>
      </c>
      <c r="J36" s="2859">
        <f t="shared" si="11"/>
        <v>-3</v>
      </c>
      <c r="K36" s="2865">
        <v>0</v>
      </c>
      <c r="L36" s="2854">
        <v>0</v>
      </c>
      <c r="M36" s="2859">
        <f t="shared" si="12"/>
        <v>0</v>
      </c>
      <c r="N36" s="2874">
        <f t="shared" si="13"/>
        <v>1</v>
      </c>
      <c r="O36" s="2875">
        <f t="shared" si="14"/>
        <v>8</v>
      </c>
      <c r="P36" s="2856">
        <f t="shared" si="15"/>
        <v>-7</v>
      </c>
      <c r="Q36" s="3"/>
      <c r="R36" s="2869" t="s">
        <v>778</v>
      </c>
      <c r="S36" s="3109">
        <v>1</v>
      </c>
      <c r="T36" s="3110">
        <v>0</v>
      </c>
      <c r="U36" s="2859">
        <v>1</v>
      </c>
      <c r="V36" s="2865">
        <v>0</v>
      </c>
      <c r="W36" s="2854">
        <v>0</v>
      </c>
      <c r="X36" s="2859">
        <v>0</v>
      </c>
      <c r="Y36" s="3103">
        <v>0</v>
      </c>
      <c r="Z36" s="2854">
        <v>2</v>
      </c>
      <c r="AA36" s="2859">
        <v>-2</v>
      </c>
      <c r="AB36" s="2865">
        <v>0</v>
      </c>
      <c r="AC36" s="2854">
        <v>0</v>
      </c>
      <c r="AD36" s="2859">
        <v>0</v>
      </c>
      <c r="AE36" s="2874">
        <v>1</v>
      </c>
      <c r="AF36" s="2875">
        <v>2</v>
      </c>
      <c r="AG36" s="2856">
        <v>-1</v>
      </c>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row>
    <row r="37" spans="1:62" s="1832" customFormat="1" ht="22.5">
      <c r="A37" s="2869" t="s">
        <v>779</v>
      </c>
      <c r="B37" s="3109">
        <v>4</v>
      </c>
      <c r="C37" s="3110">
        <v>3</v>
      </c>
      <c r="D37" s="2859">
        <f t="shared" si="10"/>
        <v>1</v>
      </c>
      <c r="E37" s="2865">
        <v>0</v>
      </c>
      <c r="F37" s="2854">
        <v>8</v>
      </c>
      <c r="G37" s="2859">
        <f t="shared" si="9"/>
        <v>-8</v>
      </c>
      <c r="H37" s="3103">
        <v>40</v>
      </c>
      <c r="I37" s="2854">
        <v>33</v>
      </c>
      <c r="J37" s="2859">
        <f t="shared" si="11"/>
        <v>7</v>
      </c>
      <c r="K37" s="2865">
        <v>1</v>
      </c>
      <c r="L37" s="2854">
        <v>1</v>
      </c>
      <c r="M37" s="2859">
        <f t="shared" si="12"/>
        <v>0</v>
      </c>
      <c r="N37" s="2874">
        <f t="shared" si="13"/>
        <v>45</v>
      </c>
      <c r="O37" s="2875">
        <f t="shared" si="14"/>
        <v>45</v>
      </c>
      <c r="P37" s="2856">
        <f t="shared" si="15"/>
        <v>0</v>
      </c>
      <c r="Q37" s="3"/>
      <c r="R37" s="2869" t="s">
        <v>779</v>
      </c>
      <c r="S37" s="3109">
        <v>4</v>
      </c>
      <c r="T37" s="3110">
        <v>1</v>
      </c>
      <c r="U37" s="2859">
        <v>3</v>
      </c>
      <c r="V37" s="2865">
        <v>2</v>
      </c>
      <c r="W37" s="2854">
        <v>8</v>
      </c>
      <c r="X37" s="2859">
        <v>-6</v>
      </c>
      <c r="Y37" s="3103">
        <v>14</v>
      </c>
      <c r="Z37" s="2854">
        <v>14</v>
      </c>
      <c r="AA37" s="2859">
        <v>0</v>
      </c>
      <c r="AB37" s="2865">
        <v>0</v>
      </c>
      <c r="AC37" s="2854">
        <v>0</v>
      </c>
      <c r="AD37" s="2859">
        <v>0</v>
      </c>
      <c r="AE37" s="2874">
        <v>20</v>
      </c>
      <c r="AF37" s="2875">
        <v>23</v>
      </c>
      <c r="AG37" s="2856">
        <v>-3</v>
      </c>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row>
    <row r="38" spans="1:62" s="1832" customFormat="1">
      <c r="A38" s="2869" t="s">
        <v>446</v>
      </c>
      <c r="B38" s="3109">
        <v>1</v>
      </c>
      <c r="C38" s="3110">
        <v>1</v>
      </c>
      <c r="D38" s="2859">
        <f t="shared" si="10"/>
        <v>0</v>
      </c>
      <c r="E38" s="2865">
        <v>1</v>
      </c>
      <c r="F38" s="2854">
        <v>0</v>
      </c>
      <c r="G38" s="2859">
        <f t="shared" si="9"/>
        <v>1</v>
      </c>
      <c r="H38" s="3103">
        <v>6</v>
      </c>
      <c r="I38" s="2854">
        <v>6</v>
      </c>
      <c r="J38" s="2859">
        <f t="shared" si="11"/>
        <v>0</v>
      </c>
      <c r="K38" s="2865">
        <v>0</v>
      </c>
      <c r="L38" s="2854">
        <v>1</v>
      </c>
      <c r="M38" s="2859">
        <f t="shared" si="12"/>
        <v>-1</v>
      </c>
      <c r="N38" s="2874">
        <f t="shared" si="13"/>
        <v>8</v>
      </c>
      <c r="O38" s="2875">
        <f t="shared" si="14"/>
        <v>8</v>
      </c>
      <c r="P38" s="2856">
        <f t="shared" si="15"/>
        <v>0</v>
      </c>
      <c r="Q38" s="3"/>
      <c r="R38" s="2869" t="s">
        <v>446</v>
      </c>
      <c r="S38" s="3109">
        <v>1</v>
      </c>
      <c r="T38" s="3110">
        <v>0</v>
      </c>
      <c r="U38" s="2859">
        <v>1</v>
      </c>
      <c r="V38" s="2865">
        <v>0</v>
      </c>
      <c r="W38" s="2854">
        <v>0</v>
      </c>
      <c r="X38" s="2859">
        <v>0</v>
      </c>
      <c r="Y38" s="3103">
        <v>1</v>
      </c>
      <c r="Z38" s="2854">
        <v>1</v>
      </c>
      <c r="AA38" s="2859">
        <v>0</v>
      </c>
      <c r="AB38" s="2865">
        <v>0</v>
      </c>
      <c r="AC38" s="2854">
        <v>0</v>
      </c>
      <c r="AD38" s="2859">
        <v>0</v>
      </c>
      <c r="AE38" s="2874">
        <v>2</v>
      </c>
      <c r="AF38" s="2875">
        <v>1</v>
      </c>
      <c r="AG38" s="2856">
        <v>1</v>
      </c>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row>
    <row r="39" spans="1:62" s="1832" customFormat="1">
      <c r="A39" s="2869" t="s">
        <v>447</v>
      </c>
      <c r="B39" s="3109">
        <v>1</v>
      </c>
      <c r="C39" s="3110">
        <v>1</v>
      </c>
      <c r="D39" s="2859">
        <f t="shared" si="10"/>
        <v>0</v>
      </c>
      <c r="E39" s="2865">
        <v>0</v>
      </c>
      <c r="F39" s="2854">
        <v>0</v>
      </c>
      <c r="G39" s="2859">
        <f t="shared" si="9"/>
        <v>0</v>
      </c>
      <c r="H39" s="3103">
        <v>9</v>
      </c>
      <c r="I39" s="2854">
        <v>11</v>
      </c>
      <c r="J39" s="2859">
        <f t="shared" si="11"/>
        <v>-2</v>
      </c>
      <c r="K39" s="2865">
        <v>0</v>
      </c>
      <c r="L39" s="2854">
        <v>0</v>
      </c>
      <c r="M39" s="2859">
        <f t="shared" si="12"/>
        <v>0</v>
      </c>
      <c r="N39" s="2874">
        <f t="shared" si="13"/>
        <v>10</v>
      </c>
      <c r="O39" s="2875">
        <f t="shared" si="14"/>
        <v>12</v>
      </c>
      <c r="P39" s="2856">
        <f t="shared" si="15"/>
        <v>-2</v>
      </c>
      <c r="Q39" s="3"/>
      <c r="R39" s="2869" t="s">
        <v>447</v>
      </c>
      <c r="S39" s="3109">
        <v>0</v>
      </c>
      <c r="T39" s="3110">
        <v>0</v>
      </c>
      <c r="U39" s="2859">
        <v>0</v>
      </c>
      <c r="V39" s="2865">
        <v>0</v>
      </c>
      <c r="W39" s="2854">
        <v>0</v>
      </c>
      <c r="X39" s="2859">
        <v>0</v>
      </c>
      <c r="Y39" s="3103">
        <v>7</v>
      </c>
      <c r="Z39" s="2854">
        <v>3</v>
      </c>
      <c r="AA39" s="2859">
        <v>4</v>
      </c>
      <c r="AB39" s="2865">
        <v>0</v>
      </c>
      <c r="AC39" s="2854">
        <v>0</v>
      </c>
      <c r="AD39" s="2859">
        <v>0</v>
      </c>
      <c r="AE39" s="2874">
        <v>7</v>
      </c>
      <c r="AF39" s="2875">
        <v>3</v>
      </c>
      <c r="AG39" s="2856">
        <v>4</v>
      </c>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row>
    <row r="40" spans="1:62" s="1832" customFormat="1">
      <c r="A40" s="2869" t="s">
        <v>780</v>
      </c>
      <c r="B40" s="3109">
        <v>1</v>
      </c>
      <c r="C40" s="3110">
        <v>2</v>
      </c>
      <c r="D40" s="2859">
        <f t="shared" si="10"/>
        <v>-1</v>
      </c>
      <c r="E40" s="2865">
        <v>0</v>
      </c>
      <c r="F40" s="2854">
        <v>7</v>
      </c>
      <c r="G40" s="2859">
        <f t="shared" si="9"/>
        <v>-7</v>
      </c>
      <c r="H40" s="3103">
        <v>1</v>
      </c>
      <c r="I40" s="2854">
        <v>2</v>
      </c>
      <c r="J40" s="2859">
        <f t="shared" si="11"/>
        <v>-1</v>
      </c>
      <c r="K40" s="2865">
        <v>0</v>
      </c>
      <c r="L40" s="2854">
        <v>0</v>
      </c>
      <c r="M40" s="2859">
        <f t="shared" si="12"/>
        <v>0</v>
      </c>
      <c r="N40" s="2874">
        <f t="shared" si="13"/>
        <v>2</v>
      </c>
      <c r="O40" s="2875">
        <f t="shared" si="14"/>
        <v>11</v>
      </c>
      <c r="P40" s="2856">
        <f t="shared" si="15"/>
        <v>-9</v>
      </c>
      <c r="Q40" s="3"/>
      <c r="R40" s="2869" t="s">
        <v>780</v>
      </c>
      <c r="S40" s="3109">
        <v>1</v>
      </c>
      <c r="T40" s="3110">
        <v>1</v>
      </c>
      <c r="U40" s="2859">
        <v>0</v>
      </c>
      <c r="V40" s="2865">
        <v>0</v>
      </c>
      <c r="W40" s="2854">
        <v>1</v>
      </c>
      <c r="X40" s="2859">
        <v>-1</v>
      </c>
      <c r="Y40" s="3103">
        <v>1</v>
      </c>
      <c r="Z40" s="2854">
        <v>0</v>
      </c>
      <c r="AA40" s="2859">
        <v>1</v>
      </c>
      <c r="AB40" s="2865">
        <v>0</v>
      </c>
      <c r="AC40" s="2854">
        <v>0</v>
      </c>
      <c r="AD40" s="2859">
        <v>0</v>
      </c>
      <c r="AE40" s="2874">
        <v>2</v>
      </c>
      <c r="AF40" s="2875">
        <v>2</v>
      </c>
      <c r="AG40" s="2856">
        <v>0</v>
      </c>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row>
    <row r="41" spans="1:62" s="1832" customFormat="1" ht="22.5">
      <c r="A41" s="2869" t="s">
        <v>449</v>
      </c>
      <c r="B41" s="3109">
        <v>0</v>
      </c>
      <c r="C41" s="3110">
        <v>4</v>
      </c>
      <c r="D41" s="2859">
        <f t="shared" si="10"/>
        <v>-4</v>
      </c>
      <c r="E41" s="2865">
        <v>0</v>
      </c>
      <c r="F41" s="2854">
        <v>2</v>
      </c>
      <c r="G41" s="2859">
        <f t="shared" si="9"/>
        <v>-2</v>
      </c>
      <c r="H41" s="3103">
        <v>8</v>
      </c>
      <c r="I41" s="2854">
        <v>4</v>
      </c>
      <c r="J41" s="2859">
        <f t="shared" si="11"/>
        <v>4</v>
      </c>
      <c r="K41" s="2865">
        <v>0</v>
      </c>
      <c r="L41" s="2854">
        <v>0</v>
      </c>
      <c r="M41" s="2859">
        <f t="shared" si="12"/>
        <v>0</v>
      </c>
      <c r="N41" s="2874">
        <f t="shared" si="13"/>
        <v>8</v>
      </c>
      <c r="O41" s="2875">
        <f t="shared" si="14"/>
        <v>10</v>
      </c>
      <c r="P41" s="2856">
        <f t="shared" si="15"/>
        <v>-2</v>
      </c>
      <c r="Q41" s="3"/>
      <c r="R41" s="2869" t="s">
        <v>449</v>
      </c>
      <c r="S41" s="3109">
        <v>3</v>
      </c>
      <c r="T41" s="3110">
        <v>0</v>
      </c>
      <c r="U41" s="2859">
        <v>3</v>
      </c>
      <c r="V41" s="2865">
        <v>1</v>
      </c>
      <c r="W41" s="2854">
        <v>1</v>
      </c>
      <c r="X41" s="2859">
        <v>0</v>
      </c>
      <c r="Y41" s="3103">
        <v>6</v>
      </c>
      <c r="Z41" s="2854">
        <v>0</v>
      </c>
      <c r="AA41" s="2859">
        <v>6</v>
      </c>
      <c r="AB41" s="2865">
        <v>0</v>
      </c>
      <c r="AC41" s="2854">
        <v>0</v>
      </c>
      <c r="AD41" s="2859">
        <v>0</v>
      </c>
      <c r="AE41" s="2874">
        <v>10</v>
      </c>
      <c r="AF41" s="2875">
        <v>1</v>
      </c>
      <c r="AG41" s="2856">
        <v>9</v>
      </c>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row>
    <row r="42" spans="1:62" s="1832" customFormat="1" ht="22.5">
      <c r="A42" s="2869" t="s">
        <v>781</v>
      </c>
      <c r="B42" s="3109">
        <v>0</v>
      </c>
      <c r="C42" s="3110">
        <v>1</v>
      </c>
      <c r="D42" s="2859">
        <f t="shared" si="10"/>
        <v>-1</v>
      </c>
      <c r="E42" s="2865">
        <v>0</v>
      </c>
      <c r="F42" s="2854">
        <v>0</v>
      </c>
      <c r="G42" s="2859">
        <f t="shared" si="9"/>
        <v>0</v>
      </c>
      <c r="H42" s="3103">
        <v>6</v>
      </c>
      <c r="I42" s="2854">
        <v>6</v>
      </c>
      <c r="J42" s="2859">
        <f t="shared" si="11"/>
        <v>0</v>
      </c>
      <c r="K42" s="2865">
        <v>0</v>
      </c>
      <c r="L42" s="2854">
        <v>0</v>
      </c>
      <c r="M42" s="2859">
        <f t="shared" si="12"/>
        <v>0</v>
      </c>
      <c r="N42" s="2874">
        <f t="shared" si="13"/>
        <v>6</v>
      </c>
      <c r="O42" s="2875">
        <f t="shared" si="14"/>
        <v>7</v>
      </c>
      <c r="P42" s="2856">
        <f t="shared" si="15"/>
        <v>-1</v>
      </c>
      <c r="Q42" s="3"/>
      <c r="R42" s="2869" t="s">
        <v>781</v>
      </c>
      <c r="S42" s="3109">
        <v>1</v>
      </c>
      <c r="T42" s="3110">
        <v>0</v>
      </c>
      <c r="U42" s="2859">
        <v>1</v>
      </c>
      <c r="V42" s="2865">
        <v>2</v>
      </c>
      <c r="W42" s="2854">
        <v>0</v>
      </c>
      <c r="X42" s="2859">
        <v>2</v>
      </c>
      <c r="Y42" s="3103">
        <v>2</v>
      </c>
      <c r="Z42" s="2854">
        <v>4</v>
      </c>
      <c r="AA42" s="2859">
        <v>-2</v>
      </c>
      <c r="AB42" s="2865">
        <v>0</v>
      </c>
      <c r="AC42" s="2854">
        <v>1</v>
      </c>
      <c r="AD42" s="2859">
        <v>-1</v>
      </c>
      <c r="AE42" s="2874">
        <v>5</v>
      </c>
      <c r="AF42" s="2875">
        <v>5</v>
      </c>
      <c r="AG42" s="2856">
        <v>0</v>
      </c>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row>
    <row r="43" spans="1:62" s="1832" customFormat="1" ht="22.5">
      <c r="A43" s="2869" t="s">
        <v>782</v>
      </c>
      <c r="B43" s="3109">
        <v>0</v>
      </c>
      <c r="C43" s="3110">
        <v>0</v>
      </c>
      <c r="D43" s="2859">
        <f t="shared" si="10"/>
        <v>0</v>
      </c>
      <c r="E43" s="2865">
        <v>0</v>
      </c>
      <c r="F43" s="2854">
        <v>0</v>
      </c>
      <c r="G43" s="2859">
        <f t="shared" si="9"/>
        <v>0</v>
      </c>
      <c r="H43" s="2860">
        <v>0</v>
      </c>
      <c r="I43" s="2854">
        <v>0</v>
      </c>
      <c r="J43" s="2859">
        <f t="shared" si="11"/>
        <v>0</v>
      </c>
      <c r="K43" s="2865">
        <v>0</v>
      </c>
      <c r="L43" s="2854">
        <v>0</v>
      </c>
      <c r="M43" s="2859">
        <f t="shared" si="12"/>
        <v>0</v>
      </c>
      <c r="N43" s="2874">
        <f t="shared" si="13"/>
        <v>0</v>
      </c>
      <c r="O43" s="2875">
        <f t="shared" si="14"/>
        <v>0</v>
      </c>
      <c r="P43" s="2856">
        <f t="shared" si="15"/>
        <v>0</v>
      </c>
      <c r="Q43" s="3"/>
      <c r="R43" s="2869" t="s">
        <v>782</v>
      </c>
      <c r="S43" s="3109">
        <v>0</v>
      </c>
      <c r="T43" s="3110">
        <v>0</v>
      </c>
      <c r="U43" s="2859">
        <v>0</v>
      </c>
      <c r="V43" s="2865">
        <v>0</v>
      </c>
      <c r="W43" s="2854">
        <v>0</v>
      </c>
      <c r="X43" s="2859">
        <v>0</v>
      </c>
      <c r="Y43" s="2860">
        <v>0</v>
      </c>
      <c r="Z43" s="2854">
        <v>0</v>
      </c>
      <c r="AA43" s="2859">
        <v>0</v>
      </c>
      <c r="AB43" s="2865">
        <v>0</v>
      </c>
      <c r="AC43" s="2854">
        <v>0</v>
      </c>
      <c r="AD43" s="2859">
        <v>0</v>
      </c>
      <c r="AE43" s="2874">
        <v>0</v>
      </c>
      <c r="AF43" s="2875">
        <v>0</v>
      </c>
      <c r="AG43" s="2856">
        <v>0</v>
      </c>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row>
    <row r="44" spans="1:62" s="1832" customFormat="1">
      <c r="A44" s="2869" t="s">
        <v>451</v>
      </c>
      <c r="B44" s="3109">
        <v>1</v>
      </c>
      <c r="C44" s="3110">
        <v>0</v>
      </c>
      <c r="D44" s="2859">
        <f t="shared" si="10"/>
        <v>1</v>
      </c>
      <c r="E44" s="2865">
        <v>0</v>
      </c>
      <c r="F44" s="2854">
        <v>0</v>
      </c>
      <c r="G44" s="2859">
        <f t="shared" si="9"/>
        <v>0</v>
      </c>
      <c r="H44" s="2860">
        <v>2</v>
      </c>
      <c r="I44" s="2854">
        <v>0</v>
      </c>
      <c r="J44" s="2859">
        <f t="shared" si="11"/>
        <v>2</v>
      </c>
      <c r="K44" s="2865">
        <v>1</v>
      </c>
      <c r="L44" s="2854">
        <v>0</v>
      </c>
      <c r="M44" s="2859">
        <f t="shared" si="12"/>
        <v>1</v>
      </c>
      <c r="N44" s="2874">
        <f t="shared" si="13"/>
        <v>4</v>
      </c>
      <c r="O44" s="2875">
        <f t="shared" si="14"/>
        <v>0</v>
      </c>
      <c r="P44" s="2856">
        <f t="shared" si="15"/>
        <v>4</v>
      </c>
      <c r="Q44" s="3"/>
      <c r="R44" s="2869" t="s">
        <v>451</v>
      </c>
      <c r="S44" s="3109">
        <v>0</v>
      </c>
      <c r="T44" s="3110">
        <v>0</v>
      </c>
      <c r="U44" s="2859">
        <v>0</v>
      </c>
      <c r="V44" s="2865">
        <v>0</v>
      </c>
      <c r="W44" s="2854">
        <v>0</v>
      </c>
      <c r="X44" s="2859">
        <v>0</v>
      </c>
      <c r="Y44" s="2860">
        <v>1</v>
      </c>
      <c r="Z44" s="2854">
        <v>0</v>
      </c>
      <c r="AA44" s="2859">
        <v>1</v>
      </c>
      <c r="AB44" s="2865">
        <v>0</v>
      </c>
      <c r="AC44" s="2854">
        <v>0</v>
      </c>
      <c r="AD44" s="2859">
        <v>0</v>
      </c>
      <c r="AE44" s="2874">
        <v>1</v>
      </c>
      <c r="AF44" s="2875">
        <v>0</v>
      </c>
      <c r="AG44" s="2856">
        <v>1</v>
      </c>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row>
    <row r="45" spans="1:62" s="1832" customFormat="1">
      <c r="A45" s="2869" t="s">
        <v>783</v>
      </c>
      <c r="B45" s="3109">
        <v>0</v>
      </c>
      <c r="C45" s="3110">
        <v>0</v>
      </c>
      <c r="D45" s="2859">
        <f t="shared" si="10"/>
        <v>0</v>
      </c>
      <c r="E45" s="2865">
        <v>0</v>
      </c>
      <c r="F45" s="2854">
        <v>0</v>
      </c>
      <c r="G45" s="2859">
        <f t="shared" si="9"/>
        <v>0</v>
      </c>
      <c r="H45" s="2860">
        <v>0</v>
      </c>
      <c r="I45" s="2854">
        <v>0</v>
      </c>
      <c r="J45" s="2859">
        <f t="shared" si="11"/>
        <v>0</v>
      </c>
      <c r="K45" s="2865">
        <v>0</v>
      </c>
      <c r="L45" s="2854">
        <v>0</v>
      </c>
      <c r="M45" s="2859">
        <f t="shared" si="12"/>
        <v>0</v>
      </c>
      <c r="N45" s="2874">
        <f t="shared" si="13"/>
        <v>0</v>
      </c>
      <c r="O45" s="2875">
        <f t="shared" si="14"/>
        <v>0</v>
      </c>
      <c r="P45" s="2856">
        <f t="shared" si="15"/>
        <v>0</v>
      </c>
      <c r="Q45" s="3"/>
      <c r="R45" s="2869" t="s">
        <v>783</v>
      </c>
      <c r="S45" s="3109">
        <v>0</v>
      </c>
      <c r="T45" s="3110">
        <v>0</v>
      </c>
      <c r="U45" s="2859">
        <v>0</v>
      </c>
      <c r="V45" s="2865">
        <v>0</v>
      </c>
      <c r="W45" s="2854">
        <v>0</v>
      </c>
      <c r="X45" s="2859">
        <v>0</v>
      </c>
      <c r="Y45" s="2860">
        <v>0</v>
      </c>
      <c r="Z45" s="2854">
        <v>0</v>
      </c>
      <c r="AA45" s="2859">
        <v>0</v>
      </c>
      <c r="AB45" s="2865">
        <v>0</v>
      </c>
      <c r="AC45" s="2854">
        <v>1</v>
      </c>
      <c r="AD45" s="2859">
        <v>-1</v>
      </c>
      <c r="AE45" s="2874">
        <v>0</v>
      </c>
      <c r="AF45" s="2875">
        <v>1</v>
      </c>
      <c r="AG45" s="2856">
        <v>-1</v>
      </c>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row>
    <row r="46" spans="1:62" s="1832" customFormat="1" ht="22.5">
      <c r="A46" s="2869" t="s">
        <v>784</v>
      </c>
      <c r="B46" s="3109">
        <v>0</v>
      </c>
      <c r="C46" s="3110">
        <v>1</v>
      </c>
      <c r="D46" s="2859">
        <f t="shared" si="10"/>
        <v>-1</v>
      </c>
      <c r="E46" s="2865">
        <v>0</v>
      </c>
      <c r="F46" s="2854">
        <v>0</v>
      </c>
      <c r="G46" s="2859">
        <f t="shared" si="9"/>
        <v>0</v>
      </c>
      <c r="H46" s="2860">
        <v>2</v>
      </c>
      <c r="I46" s="2854">
        <v>1</v>
      </c>
      <c r="J46" s="2859">
        <f t="shared" si="11"/>
        <v>1</v>
      </c>
      <c r="K46" s="2865">
        <v>0</v>
      </c>
      <c r="L46" s="2854">
        <v>0</v>
      </c>
      <c r="M46" s="2859">
        <f t="shared" si="12"/>
        <v>0</v>
      </c>
      <c r="N46" s="2874">
        <f t="shared" si="13"/>
        <v>2</v>
      </c>
      <c r="O46" s="2875">
        <f t="shared" si="14"/>
        <v>2</v>
      </c>
      <c r="P46" s="2856">
        <f t="shared" si="15"/>
        <v>0</v>
      </c>
      <c r="Q46" s="3"/>
      <c r="R46" s="2869" t="s">
        <v>784</v>
      </c>
      <c r="S46" s="3109">
        <v>0</v>
      </c>
      <c r="T46" s="3110">
        <v>0</v>
      </c>
      <c r="U46" s="2859">
        <v>0</v>
      </c>
      <c r="V46" s="2865">
        <v>0</v>
      </c>
      <c r="W46" s="2854">
        <v>0</v>
      </c>
      <c r="X46" s="2859">
        <v>0</v>
      </c>
      <c r="Y46" s="2860">
        <v>1</v>
      </c>
      <c r="Z46" s="2854">
        <v>1</v>
      </c>
      <c r="AA46" s="2859">
        <v>0</v>
      </c>
      <c r="AB46" s="2865">
        <v>0</v>
      </c>
      <c r="AC46" s="2854">
        <v>0</v>
      </c>
      <c r="AD46" s="2859">
        <v>0</v>
      </c>
      <c r="AE46" s="2874">
        <v>1</v>
      </c>
      <c r="AF46" s="2875">
        <v>1</v>
      </c>
      <c r="AG46" s="2856">
        <v>0</v>
      </c>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row>
    <row r="47" spans="1:62" s="1832" customFormat="1">
      <c r="A47" s="2869" t="s">
        <v>453</v>
      </c>
      <c r="B47" s="3109">
        <v>1</v>
      </c>
      <c r="C47" s="3110">
        <v>0</v>
      </c>
      <c r="D47" s="2859">
        <f t="shared" si="10"/>
        <v>1</v>
      </c>
      <c r="E47" s="2865">
        <v>0</v>
      </c>
      <c r="F47" s="2854">
        <v>1</v>
      </c>
      <c r="G47" s="2859">
        <f t="shared" si="9"/>
        <v>-1</v>
      </c>
      <c r="H47" s="2860">
        <v>9</v>
      </c>
      <c r="I47" s="2854">
        <v>13</v>
      </c>
      <c r="J47" s="2859">
        <f t="shared" si="11"/>
        <v>-4</v>
      </c>
      <c r="K47" s="2865">
        <v>0</v>
      </c>
      <c r="L47" s="2854">
        <v>0</v>
      </c>
      <c r="M47" s="2859">
        <f t="shared" si="12"/>
        <v>0</v>
      </c>
      <c r="N47" s="2874">
        <f t="shared" si="13"/>
        <v>10</v>
      </c>
      <c r="O47" s="2875">
        <f t="shared" si="14"/>
        <v>14</v>
      </c>
      <c r="P47" s="2856">
        <f t="shared" si="15"/>
        <v>-4</v>
      </c>
      <c r="Q47" s="3"/>
      <c r="R47" s="2869" t="s">
        <v>453</v>
      </c>
      <c r="S47" s="3109">
        <v>1</v>
      </c>
      <c r="T47" s="3110">
        <v>0</v>
      </c>
      <c r="U47" s="2859">
        <v>1</v>
      </c>
      <c r="V47" s="2865">
        <v>0</v>
      </c>
      <c r="W47" s="2854">
        <v>1</v>
      </c>
      <c r="X47" s="2859">
        <v>-1</v>
      </c>
      <c r="Y47" s="2860">
        <v>5</v>
      </c>
      <c r="Z47" s="2854">
        <v>6</v>
      </c>
      <c r="AA47" s="2859">
        <v>-1</v>
      </c>
      <c r="AB47" s="2865">
        <v>0</v>
      </c>
      <c r="AC47" s="2854">
        <v>0</v>
      </c>
      <c r="AD47" s="2859">
        <v>0</v>
      </c>
      <c r="AE47" s="2874">
        <v>6</v>
      </c>
      <c r="AF47" s="2875">
        <v>7</v>
      </c>
      <c r="AG47" s="2856">
        <v>-1</v>
      </c>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row>
    <row r="48" spans="1:62" s="1832" customFormat="1">
      <c r="A48" s="2869" t="s">
        <v>454</v>
      </c>
      <c r="B48" s="3109">
        <v>10</v>
      </c>
      <c r="C48" s="3110">
        <v>3</v>
      </c>
      <c r="D48" s="2859">
        <f t="shared" si="10"/>
        <v>7</v>
      </c>
      <c r="E48" s="2865">
        <v>9</v>
      </c>
      <c r="F48" s="2854">
        <v>0</v>
      </c>
      <c r="G48" s="2859">
        <f t="shared" si="9"/>
        <v>9</v>
      </c>
      <c r="H48" s="2860">
        <v>22</v>
      </c>
      <c r="I48" s="2854">
        <v>1</v>
      </c>
      <c r="J48" s="2859">
        <f t="shared" si="11"/>
        <v>21</v>
      </c>
      <c r="K48" s="2865">
        <v>2</v>
      </c>
      <c r="L48" s="2854">
        <v>0</v>
      </c>
      <c r="M48" s="2859">
        <f t="shared" si="12"/>
        <v>2</v>
      </c>
      <c r="N48" s="2874">
        <f t="shared" si="13"/>
        <v>43</v>
      </c>
      <c r="O48" s="2875">
        <f t="shared" si="14"/>
        <v>4</v>
      </c>
      <c r="P48" s="2856">
        <f t="shared" si="15"/>
        <v>39</v>
      </c>
      <c r="Q48" s="3"/>
      <c r="R48" s="2869" t="s">
        <v>454</v>
      </c>
      <c r="S48" s="3109">
        <v>19</v>
      </c>
      <c r="T48" s="3110">
        <v>0</v>
      </c>
      <c r="U48" s="2859">
        <v>19</v>
      </c>
      <c r="V48" s="2865">
        <v>11</v>
      </c>
      <c r="W48" s="2854">
        <v>2</v>
      </c>
      <c r="X48" s="2859">
        <v>9</v>
      </c>
      <c r="Y48" s="2860">
        <v>20</v>
      </c>
      <c r="Z48" s="2854">
        <v>1</v>
      </c>
      <c r="AA48" s="2859">
        <v>19</v>
      </c>
      <c r="AB48" s="2865">
        <v>1</v>
      </c>
      <c r="AC48" s="2854">
        <v>0</v>
      </c>
      <c r="AD48" s="2859">
        <v>1</v>
      </c>
      <c r="AE48" s="2874">
        <v>51</v>
      </c>
      <c r="AF48" s="2875">
        <v>3</v>
      </c>
      <c r="AG48" s="2856">
        <v>48</v>
      </c>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row>
    <row r="49" spans="1:67" s="1832" customFormat="1" ht="13.5" thickBot="1">
      <c r="A49" s="2870" t="s">
        <v>156</v>
      </c>
      <c r="B49" s="2861">
        <f t="shared" ref="B49" si="16">SUM(B29:B48)</f>
        <v>27</v>
      </c>
      <c r="C49" s="2867">
        <f t="shared" ref="C49" si="17">SUM(C29:C48)</f>
        <v>33</v>
      </c>
      <c r="D49" s="2825">
        <f t="shared" ref="D49" si="18">SUM(D29:D48)</f>
        <v>-6</v>
      </c>
      <c r="E49" s="2857">
        <f t="shared" ref="E49" si="19">SUM(E29:E48)</f>
        <v>22</v>
      </c>
      <c r="F49" s="2855">
        <f t="shared" ref="F49:G49" si="20">SUM(F29:F48)</f>
        <v>33</v>
      </c>
      <c r="G49" s="2825">
        <f t="shared" si="20"/>
        <v>-11</v>
      </c>
      <c r="H49" s="2857">
        <f t="shared" ref="H49" si="21">SUM(H29:H48)</f>
        <v>225</v>
      </c>
      <c r="I49" s="2855">
        <f t="shared" ref="I49:J49" si="22">SUM(I29:I48)</f>
        <v>287</v>
      </c>
      <c r="J49" s="2825">
        <f t="shared" si="22"/>
        <v>-62</v>
      </c>
      <c r="K49" s="2857">
        <f t="shared" ref="K49" si="23">SUM(K29:K48)</f>
        <v>4</v>
      </c>
      <c r="L49" s="2855">
        <f t="shared" ref="L49:M49" si="24">SUM(L29:L48)</f>
        <v>2</v>
      </c>
      <c r="M49" s="2825">
        <f t="shared" si="24"/>
        <v>2</v>
      </c>
      <c r="N49" s="2857">
        <f t="shared" si="13"/>
        <v>278</v>
      </c>
      <c r="O49" s="2857">
        <f t="shared" si="13"/>
        <v>355</v>
      </c>
      <c r="P49" s="2825">
        <f t="shared" ref="P49" si="25">SUM(P29:P48)</f>
        <v>-77</v>
      </c>
      <c r="Q49" s="3"/>
      <c r="R49" s="2870" t="s">
        <v>156</v>
      </c>
      <c r="S49" s="2861">
        <v>39</v>
      </c>
      <c r="T49" s="2867">
        <v>8</v>
      </c>
      <c r="U49" s="2825">
        <v>31</v>
      </c>
      <c r="V49" s="2857">
        <v>20</v>
      </c>
      <c r="W49" s="2855">
        <v>20</v>
      </c>
      <c r="X49" s="2825">
        <v>0</v>
      </c>
      <c r="Y49" s="2857">
        <v>140</v>
      </c>
      <c r="Z49" s="2855">
        <v>101</v>
      </c>
      <c r="AA49" s="2825">
        <v>39</v>
      </c>
      <c r="AB49" s="2857">
        <v>1</v>
      </c>
      <c r="AC49" s="2855">
        <v>4</v>
      </c>
      <c r="AD49" s="2825">
        <v>-3</v>
      </c>
      <c r="AE49" s="2857">
        <v>200</v>
      </c>
      <c r="AF49" s="2857">
        <v>133</v>
      </c>
      <c r="AG49" s="2825">
        <v>67</v>
      </c>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row>
    <row r="51" spans="1:67">
      <c r="A51" s="3"/>
    </row>
    <row r="52" spans="1:67" ht="13.5" thickBot="1">
      <c r="A52" s="3"/>
    </row>
    <row r="53" spans="1:67" ht="24.75" customHeight="1" thickBot="1">
      <c r="A53" s="2868" t="s">
        <v>945</v>
      </c>
      <c r="B53" s="4456" t="s">
        <v>940</v>
      </c>
      <c r="C53" s="4456" t="s">
        <v>938</v>
      </c>
      <c r="D53" s="4457"/>
      <c r="E53" s="4456" t="s">
        <v>941</v>
      </c>
      <c r="F53" s="4456" t="s">
        <v>938</v>
      </c>
      <c r="G53" s="4457"/>
      <c r="H53" s="4456" t="s">
        <v>942</v>
      </c>
      <c r="I53" s="4456" t="s">
        <v>938</v>
      </c>
      <c r="J53" s="4457"/>
      <c r="K53" s="4456" t="s">
        <v>943</v>
      </c>
      <c r="L53" s="4456" t="s">
        <v>938</v>
      </c>
      <c r="M53" s="4457"/>
      <c r="N53" s="4458" t="s">
        <v>105</v>
      </c>
      <c r="O53" s="4457"/>
      <c r="P53" s="4457"/>
      <c r="R53" s="2868" t="s">
        <v>972</v>
      </c>
      <c r="S53" s="4456" t="s">
        <v>940</v>
      </c>
      <c r="T53" s="4456" t="s">
        <v>938</v>
      </c>
      <c r="U53" s="4457"/>
      <c r="V53" s="4456" t="s">
        <v>941</v>
      </c>
      <c r="W53" s="4456" t="s">
        <v>938</v>
      </c>
      <c r="X53" s="4457"/>
      <c r="Y53" s="4456" t="s">
        <v>942</v>
      </c>
      <c r="Z53" s="4456" t="s">
        <v>938</v>
      </c>
      <c r="AA53" s="4457"/>
      <c r="AB53" s="4456" t="s">
        <v>943</v>
      </c>
      <c r="AC53" s="4456" t="s">
        <v>938</v>
      </c>
      <c r="AD53" s="4457"/>
      <c r="AE53" s="4458" t="s">
        <v>105</v>
      </c>
      <c r="AF53" s="4457"/>
      <c r="AG53" s="4457"/>
      <c r="AI53" s="2868" t="s">
        <v>984</v>
      </c>
      <c r="AJ53" s="4456" t="s">
        <v>940</v>
      </c>
      <c r="AK53" s="4456" t="s">
        <v>938</v>
      </c>
      <c r="AL53" s="4457"/>
      <c r="AM53" s="4456" t="s">
        <v>941</v>
      </c>
      <c r="AN53" s="4456" t="s">
        <v>938</v>
      </c>
      <c r="AO53" s="4457"/>
      <c r="AP53" s="4456" t="s">
        <v>942</v>
      </c>
      <c r="AQ53" s="4456" t="s">
        <v>938</v>
      </c>
      <c r="AR53" s="4457"/>
      <c r="AS53" s="4456" t="s">
        <v>943</v>
      </c>
      <c r="AT53" s="4456" t="s">
        <v>938</v>
      </c>
      <c r="AU53" s="4457"/>
      <c r="AV53" s="4458" t="s">
        <v>105</v>
      </c>
      <c r="AW53" s="4457"/>
      <c r="AX53" s="4457"/>
      <c r="AZ53" s="2868" t="s">
        <v>1002</v>
      </c>
      <c r="BA53" s="4456" t="s">
        <v>940</v>
      </c>
      <c r="BB53" s="4456" t="s">
        <v>938</v>
      </c>
      <c r="BC53" s="4459"/>
      <c r="BD53" s="4456" t="s">
        <v>941</v>
      </c>
      <c r="BE53" s="4456" t="s">
        <v>938</v>
      </c>
      <c r="BF53" s="4459"/>
      <c r="BG53" s="4456" t="s">
        <v>942</v>
      </c>
      <c r="BH53" s="4456" t="s">
        <v>938</v>
      </c>
      <c r="BI53" s="4459"/>
      <c r="BJ53" s="4456" t="s">
        <v>943</v>
      </c>
      <c r="BK53" s="4456" t="s">
        <v>938</v>
      </c>
      <c r="BL53" s="4459"/>
      <c r="BM53" s="4458" t="s">
        <v>105</v>
      </c>
      <c r="BN53" s="4459"/>
      <c r="BO53" s="4459"/>
    </row>
    <row r="54" spans="1:67" ht="49.5" customHeight="1" thickBot="1">
      <c r="A54" s="2862" t="s">
        <v>627</v>
      </c>
      <c r="B54" s="2876" t="s">
        <v>169</v>
      </c>
      <c r="C54" s="2877" t="s">
        <v>170</v>
      </c>
      <c r="D54" s="2878" t="s">
        <v>171</v>
      </c>
      <c r="E54" s="2879" t="s">
        <v>169</v>
      </c>
      <c r="F54" s="2877" t="s">
        <v>170</v>
      </c>
      <c r="G54" s="2878" t="s">
        <v>171</v>
      </c>
      <c r="H54" s="2879" t="s">
        <v>169</v>
      </c>
      <c r="I54" s="2877" t="s">
        <v>170</v>
      </c>
      <c r="J54" s="2878" t="s">
        <v>171</v>
      </c>
      <c r="K54" s="2879" t="s">
        <v>169</v>
      </c>
      <c r="L54" s="2877" t="s">
        <v>170</v>
      </c>
      <c r="M54" s="2878" t="s">
        <v>171</v>
      </c>
      <c r="N54" s="2879" t="s">
        <v>169</v>
      </c>
      <c r="O54" s="2877" t="s">
        <v>170</v>
      </c>
      <c r="P54" s="2878" t="s">
        <v>171</v>
      </c>
      <c r="R54" s="2862" t="s">
        <v>627</v>
      </c>
      <c r="S54" s="2876" t="s">
        <v>169</v>
      </c>
      <c r="T54" s="2877" t="s">
        <v>170</v>
      </c>
      <c r="U54" s="2878" t="s">
        <v>171</v>
      </c>
      <c r="V54" s="2879" t="s">
        <v>169</v>
      </c>
      <c r="W54" s="2877" t="s">
        <v>170</v>
      </c>
      <c r="X54" s="2878" t="s">
        <v>171</v>
      </c>
      <c r="Y54" s="2879" t="s">
        <v>169</v>
      </c>
      <c r="Z54" s="2877" t="s">
        <v>170</v>
      </c>
      <c r="AA54" s="2878" t="s">
        <v>171</v>
      </c>
      <c r="AB54" s="2879" t="s">
        <v>169</v>
      </c>
      <c r="AC54" s="2877" t="s">
        <v>170</v>
      </c>
      <c r="AD54" s="2878" t="s">
        <v>171</v>
      </c>
      <c r="AE54" s="2879" t="s">
        <v>169</v>
      </c>
      <c r="AF54" s="2877" t="s">
        <v>170</v>
      </c>
      <c r="AG54" s="2878" t="s">
        <v>171</v>
      </c>
      <c r="AI54" s="2862" t="s">
        <v>627</v>
      </c>
      <c r="AJ54" s="2876" t="s">
        <v>169</v>
      </c>
      <c r="AK54" s="2877" t="s">
        <v>170</v>
      </c>
      <c r="AL54" s="2878" t="s">
        <v>171</v>
      </c>
      <c r="AM54" s="2879" t="s">
        <v>169</v>
      </c>
      <c r="AN54" s="2877" t="s">
        <v>170</v>
      </c>
      <c r="AO54" s="2878" t="s">
        <v>171</v>
      </c>
      <c r="AP54" s="2879" t="s">
        <v>169</v>
      </c>
      <c r="AQ54" s="2877" t="s">
        <v>170</v>
      </c>
      <c r="AR54" s="2878" t="s">
        <v>171</v>
      </c>
      <c r="AS54" s="2879" t="s">
        <v>169</v>
      </c>
      <c r="AT54" s="2877" t="s">
        <v>170</v>
      </c>
      <c r="AU54" s="2878" t="s">
        <v>171</v>
      </c>
      <c r="AV54" s="2879" t="s">
        <v>169</v>
      </c>
      <c r="AW54" s="2877" t="s">
        <v>170</v>
      </c>
      <c r="AX54" s="2878" t="s">
        <v>171</v>
      </c>
      <c r="AY54"/>
      <c r="AZ54" s="2862" t="s">
        <v>627</v>
      </c>
      <c r="BA54" s="2876" t="s">
        <v>169</v>
      </c>
      <c r="BB54" s="2877" t="s">
        <v>170</v>
      </c>
      <c r="BC54" s="2878" t="s">
        <v>171</v>
      </c>
      <c r="BD54" s="2879" t="s">
        <v>169</v>
      </c>
      <c r="BE54" s="2877" t="s">
        <v>170</v>
      </c>
      <c r="BF54" s="2878" t="s">
        <v>171</v>
      </c>
      <c r="BG54" s="2879" t="s">
        <v>169</v>
      </c>
      <c r="BH54" s="2877" t="s">
        <v>170</v>
      </c>
      <c r="BI54" s="2878" t="s">
        <v>171</v>
      </c>
      <c r="BJ54" s="2879" t="s">
        <v>169</v>
      </c>
      <c r="BK54" s="2877" t="s">
        <v>170</v>
      </c>
      <c r="BL54" s="2878" t="s">
        <v>171</v>
      </c>
      <c r="BM54" s="2879" t="s">
        <v>169</v>
      </c>
      <c r="BN54" s="2877" t="s">
        <v>170</v>
      </c>
      <c r="BO54" s="2878" t="s">
        <v>171</v>
      </c>
    </row>
    <row r="55" spans="1:67" s="3" customFormat="1" ht="18.75" customHeight="1">
      <c r="A55" s="2873" t="s">
        <v>437</v>
      </c>
      <c r="B55" s="2858">
        <v>0</v>
      </c>
      <c r="C55" s="2863">
        <v>0</v>
      </c>
      <c r="D55" s="2859">
        <v>0</v>
      </c>
      <c r="E55" s="2864">
        <v>4</v>
      </c>
      <c r="F55" s="2863">
        <v>1</v>
      </c>
      <c r="G55" s="2859">
        <v>3</v>
      </c>
      <c r="H55" s="2864">
        <v>70</v>
      </c>
      <c r="I55" s="2863">
        <v>98</v>
      </c>
      <c r="J55" s="2859">
        <v>-28</v>
      </c>
      <c r="K55" s="2864">
        <v>0</v>
      </c>
      <c r="L55" s="2863">
        <v>1</v>
      </c>
      <c r="M55" s="2859">
        <v>-1</v>
      </c>
      <c r="N55" s="2874">
        <v>74</v>
      </c>
      <c r="O55" s="2875">
        <v>100</v>
      </c>
      <c r="P55" s="2856">
        <v>-26</v>
      </c>
      <c r="R55" s="3104" t="s">
        <v>437</v>
      </c>
      <c r="S55" s="3107">
        <v>0</v>
      </c>
      <c r="T55" s="3108">
        <v>0</v>
      </c>
      <c r="U55" s="3106">
        <f>S55-T55</f>
        <v>0</v>
      </c>
      <c r="V55" s="2864">
        <v>3</v>
      </c>
      <c r="W55" s="2863">
        <v>0</v>
      </c>
      <c r="X55" s="2859">
        <f>V55-W55</f>
        <v>3</v>
      </c>
      <c r="Y55" s="3102">
        <v>31</v>
      </c>
      <c r="Z55" s="2863">
        <v>16</v>
      </c>
      <c r="AA55" s="2859">
        <f>Y55-Z55</f>
        <v>15</v>
      </c>
      <c r="AB55" s="2864">
        <v>1</v>
      </c>
      <c r="AC55" s="2863">
        <v>0</v>
      </c>
      <c r="AD55" s="2859">
        <f>AB55-AC55</f>
        <v>1</v>
      </c>
      <c r="AE55" s="2874">
        <f>S55+V55+Y55+AB55</f>
        <v>35</v>
      </c>
      <c r="AF55" s="2875">
        <f>T55+W55+Z55+AC55</f>
        <v>16</v>
      </c>
      <c r="AG55" s="2856">
        <f>AE55-AF55</f>
        <v>19</v>
      </c>
      <c r="AI55" s="3104" t="s">
        <v>437</v>
      </c>
      <c r="AJ55" s="3107">
        <v>1</v>
      </c>
      <c r="AK55" s="3108">
        <v>0</v>
      </c>
      <c r="AL55" s="3106">
        <f>AJ55-AK55</f>
        <v>1</v>
      </c>
      <c r="AM55" s="2864">
        <v>1</v>
      </c>
      <c r="AN55" s="2863">
        <v>1</v>
      </c>
      <c r="AO55" s="2859">
        <f>AM55-AN55</f>
        <v>0</v>
      </c>
      <c r="AP55" s="3102">
        <v>14</v>
      </c>
      <c r="AQ55" s="2863">
        <v>9</v>
      </c>
      <c r="AR55" s="2859">
        <f>AP55-AQ55</f>
        <v>5</v>
      </c>
      <c r="AS55" s="2864">
        <v>0</v>
      </c>
      <c r="AT55" s="2863">
        <v>1</v>
      </c>
      <c r="AU55" s="2859">
        <f>AS55-AT55</f>
        <v>-1</v>
      </c>
      <c r="AV55" s="2874">
        <f>AJ55+AM55+AP55+AS55</f>
        <v>16</v>
      </c>
      <c r="AW55" s="2875">
        <f>AK55+AN55+AQ55+AT55</f>
        <v>11</v>
      </c>
      <c r="AX55" s="2856">
        <f>AV55-AW55</f>
        <v>5</v>
      </c>
      <c r="AZ55" s="3104" t="s">
        <v>437</v>
      </c>
      <c r="BA55" s="3107">
        <v>1</v>
      </c>
      <c r="BB55" s="3108">
        <v>0</v>
      </c>
      <c r="BC55" s="3106">
        <f>BA55-BB55</f>
        <v>1</v>
      </c>
      <c r="BD55" s="2864">
        <v>1</v>
      </c>
      <c r="BE55" s="2863">
        <v>0</v>
      </c>
      <c r="BF55" s="2859">
        <f>BD55-BE55</f>
        <v>1</v>
      </c>
      <c r="BG55" s="3102">
        <v>9</v>
      </c>
      <c r="BH55" s="2863">
        <v>20</v>
      </c>
      <c r="BI55" s="2859">
        <f>BG55-BH55</f>
        <v>-11</v>
      </c>
      <c r="BJ55" s="2864">
        <v>0</v>
      </c>
      <c r="BK55" s="2863">
        <v>1</v>
      </c>
      <c r="BL55" s="2859">
        <f>BJ55-BK55</f>
        <v>-1</v>
      </c>
      <c r="BM55" s="2874">
        <f>BA55+BD55+BG55+BJ55</f>
        <v>11</v>
      </c>
      <c r="BN55" s="2875">
        <f>BB55+BE55+BH55+BK55</f>
        <v>21</v>
      </c>
      <c r="BO55" s="2856">
        <f>BM55-BN55</f>
        <v>-10</v>
      </c>
    </row>
    <row r="56" spans="1:67">
      <c r="A56" s="2869" t="s">
        <v>438</v>
      </c>
      <c r="B56" s="2860">
        <v>0</v>
      </c>
      <c r="C56" s="2854">
        <v>1</v>
      </c>
      <c r="D56" s="2871">
        <v>-1</v>
      </c>
      <c r="E56" s="2865">
        <v>0</v>
      </c>
      <c r="F56" s="2854">
        <v>0</v>
      </c>
      <c r="G56" s="2871">
        <v>0</v>
      </c>
      <c r="H56" s="2865">
        <v>0</v>
      </c>
      <c r="I56" s="2854">
        <v>0</v>
      </c>
      <c r="J56" s="2871">
        <v>0</v>
      </c>
      <c r="K56" s="2865">
        <v>0</v>
      </c>
      <c r="L56" s="2854">
        <v>0</v>
      </c>
      <c r="M56" s="2871">
        <v>0</v>
      </c>
      <c r="N56" s="2872">
        <v>0</v>
      </c>
      <c r="O56" s="2866">
        <v>1</v>
      </c>
      <c r="P56" s="2880">
        <v>-1</v>
      </c>
      <c r="R56" s="2869" t="s">
        <v>438</v>
      </c>
      <c r="S56" s="3109">
        <v>0</v>
      </c>
      <c r="T56" s="3110">
        <v>0</v>
      </c>
      <c r="U56" s="2859">
        <f t="shared" ref="U56:U74" si="26">S56-T56</f>
        <v>0</v>
      </c>
      <c r="V56" s="2865">
        <v>0</v>
      </c>
      <c r="W56" s="2854">
        <v>0</v>
      </c>
      <c r="X56" s="2859">
        <f t="shared" ref="X56:X75" si="27">V56-W56</f>
        <v>0</v>
      </c>
      <c r="Y56" s="3103">
        <v>0</v>
      </c>
      <c r="Z56" s="2854">
        <v>0</v>
      </c>
      <c r="AA56" s="2859">
        <f t="shared" ref="AA56:AA74" si="28">Y56-Z56</f>
        <v>0</v>
      </c>
      <c r="AB56" s="2865">
        <v>0</v>
      </c>
      <c r="AC56" s="2854">
        <v>0</v>
      </c>
      <c r="AD56" s="2859">
        <f t="shared" ref="AD56:AD75" si="29">AB56-AC56</f>
        <v>0</v>
      </c>
      <c r="AE56" s="2874">
        <f t="shared" ref="AE56:AE75" si="30">S56+V56+Y56+AB56</f>
        <v>0</v>
      </c>
      <c r="AF56" s="2875">
        <f t="shared" ref="AF56:AF75" si="31">T56+W56+Z56+AC56</f>
        <v>0</v>
      </c>
      <c r="AG56" s="2856">
        <f t="shared" ref="AG56:AG75" si="32">AE56-AF56</f>
        <v>0</v>
      </c>
      <c r="AI56" s="2869" t="s">
        <v>438</v>
      </c>
      <c r="AJ56" s="3109">
        <v>0</v>
      </c>
      <c r="AK56" s="3110">
        <v>0</v>
      </c>
      <c r="AL56" s="2859">
        <f t="shared" ref="AL56:AL74" si="33">AJ56-AK56</f>
        <v>0</v>
      </c>
      <c r="AM56" s="2865">
        <v>0</v>
      </c>
      <c r="AN56" s="2854">
        <v>0</v>
      </c>
      <c r="AO56" s="2859">
        <f t="shared" ref="AO56:AO75" si="34">AM56-AN56</f>
        <v>0</v>
      </c>
      <c r="AP56" s="3103">
        <v>0</v>
      </c>
      <c r="AQ56" s="2854">
        <v>0</v>
      </c>
      <c r="AR56" s="2859">
        <f t="shared" ref="AR56:AR74" si="35">AP56-AQ56</f>
        <v>0</v>
      </c>
      <c r="AS56" s="2865">
        <v>0</v>
      </c>
      <c r="AT56" s="2854">
        <v>0</v>
      </c>
      <c r="AU56" s="2859">
        <f t="shared" ref="AU56:AU75" si="36">AS56-AT56</f>
        <v>0</v>
      </c>
      <c r="AV56" s="2874">
        <f t="shared" ref="AV56:AV75" si="37">AJ56+AM56+AP56+AS56</f>
        <v>0</v>
      </c>
      <c r="AW56" s="2875">
        <f t="shared" ref="AW56:AW75" si="38">AK56+AN56+AQ56+AT56</f>
        <v>0</v>
      </c>
      <c r="AX56" s="2856">
        <f t="shared" ref="AX56:AX75" si="39">AV56-AW56</f>
        <v>0</v>
      </c>
      <c r="AY56"/>
      <c r="AZ56" s="2869" t="s">
        <v>438</v>
      </c>
      <c r="BA56" s="3109">
        <v>0</v>
      </c>
      <c r="BB56" s="3110">
        <v>0</v>
      </c>
      <c r="BC56" s="2859">
        <f t="shared" ref="BC56:BC74" si="40">BA56-BB56</f>
        <v>0</v>
      </c>
      <c r="BD56" s="2865">
        <v>0</v>
      </c>
      <c r="BE56" s="2854">
        <v>0</v>
      </c>
      <c r="BF56" s="2859">
        <f t="shared" ref="BF56:BF75" si="41">BD56-BE56</f>
        <v>0</v>
      </c>
      <c r="BG56" s="3103">
        <v>0</v>
      </c>
      <c r="BH56" s="2854">
        <v>0</v>
      </c>
      <c r="BI56" s="2859">
        <f t="shared" ref="BI56:BI74" si="42">BG56-BH56</f>
        <v>0</v>
      </c>
      <c r="BJ56" s="2865">
        <v>0</v>
      </c>
      <c r="BK56" s="2854">
        <v>0</v>
      </c>
      <c r="BL56" s="2859">
        <f t="shared" ref="BL56:BL75" si="43">BJ56-BK56</f>
        <v>0</v>
      </c>
      <c r="BM56" s="2874">
        <f t="shared" ref="BM56:BM75" si="44">BA56+BD56+BG56+BJ56</f>
        <v>0</v>
      </c>
      <c r="BN56" s="2875">
        <f t="shared" ref="BN56:BN75" si="45">BB56+BE56+BH56+BK56</f>
        <v>0</v>
      </c>
      <c r="BO56" s="2856">
        <f t="shared" ref="BO56:BO75" si="46">BM56-BN56</f>
        <v>0</v>
      </c>
    </row>
    <row r="57" spans="1:67">
      <c r="A57" s="2869" t="s">
        <v>439</v>
      </c>
      <c r="B57" s="2860">
        <v>3</v>
      </c>
      <c r="C57" s="2854">
        <v>0</v>
      </c>
      <c r="D57" s="2871">
        <v>3</v>
      </c>
      <c r="E57" s="2865">
        <v>0</v>
      </c>
      <c r="F57" s="2854">
        <v>2</v>
      </c>
      <c r="G57" s="2871">
        <v>-2</v>
      </c>
      <c r="H57" s="2865">
        <v>9</v>
      </c>
      <c r="I57" s="2854">
        <v>22</v>
      </c>
      <c r="J57" s="2871">
        <v>-13</v>
      </c>
      <c r="K57" s="2865">
        <v>0</v>
      </c>
      <c r="L57" s="2854">
        <v>0</v>
      </c>
      <c r="M57" s="2871">
        <v>0</v>
      </c>
      <c r="N57" s="2872">
        <v>12</v>
      </c>
      <c r="O57" s="2866">
        <v>24</v>
      </c>
      <c r="P57" s="2880">
        <v>-12</v>
      </c>
      <c r="R57" s="2869" t="s">
        <v>439</v>
      </c>
      <c r="S57" s="3109">
        <v>0</v>
      </c>
      <c r="T57" s="3110">
        <v>1</v>
      </c>
      <c r="U57" s="2871">
        <f t="shared" si="26"/>
        <v>-1</v>
      </c>
      <c r="V57" s="2865">
        <v>1</v>
      </c>
      <c r="W57" s="2854">
        <v>1</v>
      </c>
      <c r="X57" s="2859">
        <f t="shared" si="27"/>
        <v>0</v>
      </c>
      <c r="Y57" s="3103">
        <v>5</v>
      </c>
      <c r="Z57" s="2854">
        <v>5</v>
      </c>
      <c r="AA57" s="2859">
        <f t="shared" si="28"/>
        <v>0</v>
      </c>
      <c r="AB57" s="2865">
        <v>0</v>
      </c>
      <c r="AC57" s="2854">
        <v>0</v>
      </c>
      <c r="AD57" s="2859">
        <f t="shared" si="29"/>
        <v>0</v>
      </c>
      <c r="AE57" s="2874">
        <f t="shared" si="30"/>
        <v>6</v>
      </c>
      <c r="AF57" s="2875">
        <f t="shared" si="31"/>
        <v>7</v>
      </c>
      <c r="AG57" s="2856">
        <f t="shared" si="32"/>
        <v>-1</v>
      </c>
      <c r="AI57" s="2869" t="s">
        <v>439</v>
      </c>
      <c r="AJ57" s="3109">
        <v>0</v>
      </c>
      <c r="AK57" s="3110">
        <v>2</v>
      </c>
      <c r="AL57" s="2871">
        <f t="shared" si="33"/>
        <v>-2</v>
      </c>
      <c r="AM57" s="2865">
        <v>0</v>
      </c>
      <c r="AN57" s="2854">
        <v>1</v>
      </c>
      <c r="AO57" s="2859">
        <f t="shared" si="34"/>
        <v>-1</v>
      </c>
      <c r="AP57" s="3103">
        <v>2</v>
      </c>
      <c r="AQ57" s="2854">
        <v>3</v>
      </c>
      <c r="AR57" s="2859">
        <f t="shared" si="35"/>
        <v>-1</v>
      </c>
      <c r="AS57" s="2865">
        <v>0</v>
      </c>
      <c r="AT57" s="2854">
        <v>0</v>
      </c>
      <c r="AU57" s="2859">
        <f t="shared" si="36"/>
        <v>0</v>
      </c>
      <c r="AV57" s="2874">
        <f t="shared" si="37"/>
        <v>2</v>
      </c>
      <c r="AW57" s="2875">
        <f t="shared" si="38"/>
        <v>6</v>
      </c>
      <c r="AX57" s="2856">
        <f t="shared" si="39"/>
        <v>-4</v>
      </c>
      <c r="AY57"/>
      <c r="AZ57" s="2869" t="s">
        <v>439</v>
      </c>
      <c r="BA57" s="3109">
        <v>0</v>
      </c>
      <c r="BB57" s="3110">
        <v>5</v>
      </c>
      <c r="BC57" s="2871">
        <f t="shared" si="40"/>
        <v>-5</v>
      </c>
      <c r="BD57" s="2865">
        <v>0</v>
      </c>
      <c r="BE57" s="2854">
        <v>2</v>
      </c>
      <c r="BF57" s="2859">
        <f t="shared" si="41"/>
        <v>-2</v>
      </c>
      <c r="BG57" s="3103">
        <v>5</v>
      </c>
      <c r="BH57" s="2854">
        <v>4</v>
      </c>
      <c r="BI57" s="2859">
        <f t="shared" si="42"/>
        <v>1</v>
      </c>
      <c r="BJ57" s="2865">
        <v>0</v>
      </c>
      <c r="BK57" s="2854">
        <v>0</v>
      </c>
      <c r="BL57" s="2859">
        <f t="shared" si="43"/>
        <v>0</v>
      </c>
      <c r="BM57" s="2874">
        <f t="shared" si="44"/>
        <v>5</v>
      </c>
      <c r="BN57" s="2875">
        <f t="shared" si="45"/>
        <v>11</v>
      </c>
      <c r="BO57" s="2856">
        <f t="shared" si="46"/>
        <v>-6</v>
      </c>
    </row>
    <row r="58" spans="1:67" s="146" customFormat="1" ht="22.5">
      <c r="A58" s="2869" t="s">
        <v>440</v>
      </c>
      <c r="B58" s="2860">
        <v>0</v>
      </c>
      <c r="C58" s="2854">
        <v>0</v>
      </c>
      <c r="D58" s="2871">
        <v>0</v>
      </c>
      <c r="E58" s="2865">
        <v>0</v>
      </c>
      <c r="F58" s="2854">
        <v>0</v>
      </c>
      <c r="G58" s="2871">
        <v>0</v>
      </c>
      <c r="H58" s="2865">
        <v>0</v>
      </c>
      <c r="I58" s="2854">
        <v>0</v>
      </c>
      <c r="J58" s="2871">
        <v>0</v>
      </c>
      <c r="K58" s="2865">
        <v>0</v>
      </c>
      <c r="L58" s="2854">
        <v>0</v>
      </c>
      <c r="M58" s="2871">
        <v>0</v>
      </c>
      <c r="N58" s="2872">
        <v>0</v>
      </c>
      <c r="O58" s="2866">
        <v>0</v>
      </c>
      <c r="P58" s="2880">
        <v>0</v>
      </c>
      <c r="Q58" s="145"/>
      <c r="R58" s="2869" t="s">
        <v>440</v>
      </c>
      <c r="S58" s="3109">
        <v>0</v>
      </c>
      <c r="T58" s="3110">
        <v>0</v>
      </c>
      <c r="U58" s="2871">
        <f t="shared" si="26"/>
        <v>0</v>
      </c>
      <c r="V58" s="2865">
        <v>0</v>
      </c>
      <c r="W58" s="3105">
        <v>0</v>
      </c>
      <c r="X58" s="2859">
        <f t="shared" si="27"/>
        <v>0</v>
      </c>
      <c r="Y58" s="3103">
        <v>0</v>
      </c>
      <c r="Z58" s="2854">
        <v>0</v>
      </c>
      <c r="AA58" s="2859">
        <f t="shared" si="28"/>
        <v>0</v>
      </c>
      <c r="AB58" s="2865">
        <v>0</v>
      </c>
      <c r="AC58" s="2854">
        <v>0</v>
      </c>
      <c r="AD58" s="2859">
        <f t="shared" si="29"/>
        <v>0</v>
      </c>
      <c r="AE58" s="2874">
        <f t="shared" si="30"/>
        <v>0</v>
      </c>
      <c r="AF58" s="2875">
        <f t="shared" si="31"/>
        <v>0</v>
      </c>
      <c r="AG58" s="2856">
        <f t="shared" si="32"/>
        <v>0</v>
      </c>
      <c r="AH58" s="145"/>
      <c r="AI58" s="2869" t="s">
        <v>440</v>
      </c>
      <c r="AJ58" s="3109">
        <v>0</v>
      </c>
      <c r="AK58" s="3110">
        <v>0</v>
      </c>
      <c r="AL58" s="2871">
        <f t="shared" si="33"/>
        <v>0</v>
      </c>
      <c r="AM58" s="2865">
        <v>0</v>
      </c>
      <c r="AN58" s="3105">
        <v>0</v>
      </c>
      <c r="AO58" s="2859">
        <f t="shared" si="34"/>
        <v>0</v>
      </c>
      <c r="AP58" s="3103">
        <v>0</v>
      </c>
      <c r="AQ58" s="2854">
        <v>0</v>
      </c>
      <c r="AR58" s="2859">
        <f t="shared" si="35"/>
        <v>0</v>
      </c>
      <c r="AS58" s="2865">
        <v>0</v>
      </c>
      <c r="AT58" s="2854">
        <v>0</v>
      </c>
      <c r="AU58" s="2859">
        <f t="shared" si="36"/>
        <v>0</v>
      </c>
      <c r="AV58" s="2874">
        <f t="shared" si="37"/>
        <v>0</v>
      </c>
      <c r="AW58" s="2875">
        <f t="shared" si="38"/>
        <v>0</v>
      </c>
      <c r="AX58" s="2856">
        <f t="shared" si="39"/>
        <v>0</v>
      </c>
      <c r="AZ58" s="2869" t="s">
        <v>440</v>
      </c>
      <c r="BA58" s="3109">
        <v>0</v>
      </c>
      <c r="BB58" s="3110">
        <v>1</v>
      </c>
      <c r="BC58" s="2871">
        <f t="shared" si="40"/>
        <v>-1</v>
      </c>
      <c r="BD58" s="2865">
        <v>0</v>
      </c>
      <c r="BE58" s="3105">
        <v>0</v>
      </c>
      <c r="BF58" s="2859">
        <f t="shared" si="41"/>
        <v>0</v>
      </c>
      <c r="BG58" s="3103">
        <v>0</v>
      </c>
      <c r="BH58" s="2854">
        <v>0</v>
      </c>
      <c r="BI58" s="2859">
        <f t="shared" si="42"/>
        <v>0</v>
      </c>
      <c r="BJ58" s="2865">
        <v>0</v>
      </c>
      <c r="BK58" s="2854">
        <v>0</v>
      </c>
      <c r="BL58" s="2859">
        <f t="shared" si="43"/>
        <v>0</v>
      </c>
      <c r="BM58" s="2874">
        <f t="shared" si="44"/>
        <v>0</v>
      </c>
      <c r="BN58" s="2875">
        <f t="shared" si="45"/>
        <v>1</v>
      </c>
      <c r="BO58" s="2856">
        <f t="shared" si="46"/>
        <v>-1</v>
      </c>
    </row>
    <row r="59" spans="1:67" ht="21.75" customHeight="1">
      <c r="A59" s="2869" t="s">
        <v>441</v>
      </c>
      <c r="B59" s="2860">
        <v>0</v>
      </c>
      <c r="C59" s="2854">
        <v>0</v>
      </c>
      <c r="D59" s="2871">
        <v>0</v>
      </c>
      <c r="E59" s="2865">
        <v>0</v>
      </c>
      <c r="F59" s="2854">
        <v>0</v>
      </c>
      <c r="G59" s="2871">
        <v>0</v>
      </c>
      <c r="H59" s="2865">
        <v>0</v>
      </c>
      <c r="I59" s="2854">
        <v>0</v>
      </c>
      <c r="J59" s="2871">
        <v>0</v>
      </c>
      <c r="K59" s="2865">
        <v>0</v>
      </c>
      <c r="L59" s="2854">
        <v>0</v>
      </c>
      <c r="M59" s="2871">
        <v>0</v>
      </c>
      <c r="N59" s="2872">
        <v>0</v>
      </c>
      <c r="O59" s="2866">
        <v>0</v>
      </c>
      <c r="P59" s="2880">
        <v>0</v>
      </c>
      <c r="R59" s="2869" t="s">
        <v>441</v>
      </c>
      <c r="S59" s="3109">
        <v>0</v>
      </c>
      <c r="T59" s="3110">
        <v>0</v>
      </c>
      <c r="U59" s="2871">
        <f t="shared" si="26"/>
        <v>0</v>
      </c>
      <c r="V59" s="2865">
        <v>0</v>
      </c>
      <c r="W59" s="3105">
        <v>0</v>
      </c>
      <c r="X59" s="2859">
        <f t="shared" si="27"/>
        <v>0</v>
      </c>
      <c r="Y59" s="3103">
        <v>0</v>
      </c>
      <c r="Z59" s="2854">
        <v>0</v>
      </c>
      <c r="AA59" s="2859">
        <f t="shared" si="28"/>
        <v>0</v>
      </c>
      <c r="AB59" s="2865">
        <v>0</v>
      </c>
      <c r="AC59" s="2854">
        <v>0</v>
      </c>
      <c r="AD59" s="2859">
        <f t="shared" si="29"/>
        <v>0</v>
      </c>
      <c r="AE59" s="2874">
        <f t="shared" si="30"/>
        <v>0</v>
      </c>
      <c r="AF59" s="2875">
        <f t="shared" si="31"/>
        <v>0</v>
      </c>
      <c r="AG59" s="2856">
        <f t="shared" si="32"/>
        <v>0</v>
      </c>
      <c r="AI59" s="2869" t="s">
        <v>441</v>
      </c>
      <c r="AJ59" s="3109">
        <v>0</v>
      </c>
      <c r="AK59" s="3110">
        <v>0</v>
      </c>
      <c r="AL59" s="2871">
        <f t="shared" si="33"/>
        <v>0</v>
      </c>
      <c r="AM59" s="2865">
        <v>0</v>
      </c>
      <c r="AN59" s="3105">
        <v>0</v>
      </c>
      <c r="AO59" s="2859">
        <f t="shared" si="34"/>
        <v>0</v>
      </c>
      <c r="AP59" s="3103">
        <v>0</v>
      </c>
      <c r="AQ59" s="2854">
        <v>0</v>
      </c>
      <c r="AR59" s="2859">
        <f t="shared" si="35"/>
        <v>0</v>
      </c>
      <c r="AS59" s="2865">
        <v>0</v>
      </c>
      <c r="AT59" s="2854">
        <v>0</v>
      </c>
      <c r="AU59" s="2859">
        <f t="shared" si="36"/>
        <v>0</v>
      </c>
      <c r="AV59" s="2874">
        <f t="shared" si="37"/>
        <v>0</v>
      </c>
      <c r="AW59" s="2875">
        <f t="shared" si="38"/>
        <v>0</v>
      </c>
      <c r="AX59" s="2856">
        <f t="shared" si="39"/>
        <v>0</v>
      </c>
      <c r="AY59"/>
      <c r="AZ59" s="2869" t="s">
        <v>441</v>
      </c>
      <c r="BA59" s="3109">
        <v>0</v>
      </c>
      <c r="BB59" s="3110">
        <v>1</v>
      </c>
      <c r="BC59" s="2871">
        <f t="shared" si="40"/>
        <v>-1</v>
      </c>
      <c r="BD59" s="2865">
        <v>0</v>
      </c>
      <c r="BE59" s="3105">
        <v>0</v>
      </c>
      <c r="BF59" s="2859">
        <f t="shared" si="41"/>
        <v>0</v>
      </c>
      <c r="BG59" s="3103">
        <v>0</v>
      </c>
      <c r="BH59" s="2854">
        <v>0</v>
      </c>
      <c r="BI59" s="2859">
        <f t="shared" si="42"/>
        <v>0</v>
      </c>
      <c r="BJ59" s="2865">
        <v>0</v>
      </c>
      <c r="BK59" s="2854">
        <v>0</v>
      </c>
      <c r="BL59" s="2859">
        <f t="shared" si="43"/>
        <v>0</v>
      </c>
      <c r="BM59" s="2874">
        <f t="shared" si="44"/>
        <v>0</v>
      </c>
      <c r="BN59" s="2875">
        <f t="shared" si="45"/>
        <v>1</v>
      </c>
      <c r="BO59" s="2856">
        <f t="shared" si="46"/>
        <v>-1</v>
      </c>
    </row>
    <row r="60" spans="1:67" ht="17.25" customHeight="1">
      <c r="A60" s="2869" t="s">
        <v>442</v>
      </c>
      <c r="B60" s="2860">
        <v>5</v>
      </c>
      <c r="C60" s="2854">
        <v>3</v>
      </c>
      <c r="D60" s="2871">
        <v>2</v>
      </c>
      <c r="E60" s="2865">
        <v>6</v>
      </c>
      <c r="F60" s="2854">
        <v>3</v>
      </c>
      <c r="G60" s="2871">
        <v>3</v>
      </c>
      <c r="H60" s="2865">
        <v>20</v>
      </c>
      <c r="I60" s="2854">
        <v>58</v>
      </c>
      <c r="J60" s="2871">
        <v>-38</v>
      </c>
      <c r="K60" s="2865">
        <v>0</v>
      </c>
      <c r="L60" s="2854">
        <v>0</v>
      </c>
      <c r="M60" s="2871">
        <v>0</v>
      </c>
      <c r="N60" s="2872">
        <v>31</v>
      </c>
      <c r="O60" s="2866">
        <v>64</v>
      </c>
      <c r="P60" s="2880">
        <v>-33</v>
      </c>
      <c r="R60" s="2869" t="s">
        <v>442</v>
      </c>
      <c r="S60" s="3109">
        <v>2</v>
      </c>
      <c r="T60" s="3110">
        <v>5</v>
      </c>
      <c r="U60" s="2871">
        <f t="shared" si="26"/>
        <v>-3</v>
      </c>
      <c r="V60" s="2865">
        <v>2</v>
      </c>
      <c r="W60" s="2854">
        <v>1</v>
      </c>
      <c r="X60" s="2859">
        <f t="shared" si="27"/>
        <v>1</v>
      </c>
      <c r="Y60" s="3103">
        <v>19</v>
      </c>
      <c r="Z60" s="2854">
        <v>25</v>
      </c>
      <c r="AA60" s="2859">
        <f t="shared" si="28"/>
        <v>-6</v>
      </c>
      <c r="AB60" s="2865">
        <v>0</v>
      </c>
      <c r="AC60" s="2854">
        <v>1</v>
      </c>
      <c r="AD60" s="2859">
        <f t="shared" si="29"/>
        <v>-1</v>
      </c>
      <c r="AE60" s="2874">
        <f t="shared" si="30"/>
        <v>23</v>
      </c>
      <c r="AF60" s="2875">
        <f t="shared" si="31"/>
        <v>32</v>
      </c>
      <c r="AG60" s="2856">
        <f t="shared" si="32"/>
        <v>-9</v>
      </c>
      <c r="AI60" s="2869" t="s">
        <v>442</v>
      </c>
      <c r="AJ60" s="3109">
        <v>3</v>
      </c>
      <c r="AK60" s="3110">
        <v>2</v>
      </c>
      <c r="AL60" s="2871">
        <f t="shared" si="33"/>
        <v>1</v>
      </c>
      <c r="AM60" s="2865">
        <v>0</v>
      </c>
      <c r="AN60" s="2854">
        <v>1</v>
      </c>
      <c r="AO60" s="2859">
        <f t="shared" si="34"/>
        <v>-1</v>
      </c>
      <c r="AP60" s="3103">
        <v>20</v>
      </c>
      <c r="AQ60" s="2854">
        <v>12</v>
      </c>
      <c r="AR60" s="2859">
        <f t="shared" si="35"/>
        <v>8</v>
      </c>
      <c r="AS60" s="2865">
        <v>0</v>
      </c>
      <c r="AT60" s="2854">
        <v>0</v>
      </c>
      <c r="AU60" s="2859">
        <f t="shared" si="36"/>
        <v>0</v>
      </c>
      <c r="AV60" s="2874">
        <f t="shared" si="37"/>
        <v>23</v>
      </c>
      <c r="AW60" s="2875">
        <f t="shared" si="38"/>
        <v>15</v>
      </c>
      <c r="AX60" s="2856">
        <f t="shared" si="39"/>
        <v>8</v>
      </c>
      <c r="AY60"/>
      <c r="AZ60" s="2869" t="s">
        <v>442</v>
      </c>
      <c r="BA60" s="3109">
        <v>2</v>
      </c>
      <c r="BB60" s="3110">
        <v>4</v>
      </c>
      <c r="BC60" s="2871">
        <f t="shared" si="40"/>
        <v>-2</v>
      </c>
      <c r="BD60" s="2865">
        <v>0</v>
      </c>
      <c r="BE60" s="2854">
        <v>6</v>
      </c>
      <c r="BF60" s="2859">
        <f t="shared" si="41"/>
        <v>-6</v>
      </c>
      <c r="BG60" s="3103">
        <v>5</v>
      </c>
      <c r="BH60" s="2854">
        <v>21</v>
      </c>
      <c r="BI60" s="2859">
        <f t="shared" si="42"/>
        <v>-16</v>
      </c>
      <c r="BJ60" s="2865">
        <v>0</v>
      </c>
      <c r="BK60" s="2854">
        <v>0</v>
      </c>
      <c r="BL60" s="2859">
        <f t="shared" si="43"/>
        <v>0</v>
      </c>
      <c r="BM60" s="2874">
        <f t="shared" si="44"/>
        <v>7</v>
      </c>
      <c r="BN60" s="2875">
        <f t="shared" si="45"/>
        <v>31</v>
      </c>
      <c r="BO60" s="2856">
        <f t="shared" si="46"/>
        <v>-24</v>
      </c>
    </row>
    <row r="61" spans="1:67" s="146" customFormat="1" ht="22.5">
      <c r="A61" s="2869" t="s">
        <v>443</v>
      </c>
      <c r="B61" s="2860">
        <v>2</v>
      </c>
      <c r="C61" s="2854">
        <v>5</v>
      </c>
      <c r="D61" s="2871">
        <v>-3</v>
      </c>
      <c r="E61" s="2865">
        <v>3</v>
      </c>
      <c r="F61" s="2854">
        <v>5</v>
      </c>
      <c r="G61" s="2871">
        <v>-2</v>
      </c>
      <c r="H61" s="2865">
        <v>26</v>
      </c>
      <c r="I61" s="2854">
        <v>52</v>
      </c>
      <c r="J61" s="2871">
        <v>-26</v>
      </c>
      <c r="K61" s="2865">
        <v>0</v>
      </c>
      <c r="L61" s="2854">
        <v>0</v>
      </c>
      <c r="M61" s="2871">
        <v>0</v>
      </c>
      <c r="N61" s="2872">
        <v>31</v>
      </c>
      <c r="O61" s="2866">
        <v>62</v>
      </c>
      <c r="P61" s="2880">
        <v>-31</v>
      </c>
      <c r="Q61" s="145"/>
      <c r="R61" s="2869" t="s">
        <v>443</v>
      </c>
      <c r="S61" s="3109">
        <v>1</v>
      </c>
      <c r="T61" s="3110">
        <v>5</v>
      </c>
      <c r="U61" s="2871">
        <f t="shared" si="26"/>
        <v>-4</v>
      </c>
      <c r="V61" s="2865">
        <v>1</v>
      </c>
      <c r="W61" s="2854">
        <v>3</v>
      </c>
      <c r="X61" s="2859">
        <f t="shared" si="27"/>
        <v>-2</v>
      </c>
      <c r="Y61" s="3103">
        <v>31</v>
      </c>
      <c r="Z61" s="2854">
        <v>25</v>
      </c>
      <c r="AA61" s="2859">
        <f t="shared" si="28"/>
        <v>6</v>
      </c>
      <c r="AB61" s="2865">
        <v>0</v>
      </c>
      <c r="AC61" s="2854">
        <v>0</v>
      </c>
      <c r="AD61" s="2859">
        <f t="shared" si="29"/>
        <v>0</v>
      </c>
      <c r="AE61" s="2874">
        <f t="shared" si="30"/>
        <v>33</v>
      </c>
      <c r="AF61" s="2875">
        <f t="shared" si="31"/>
        <v>33</v>
      </c>
      <c r="AG61" s="2856">
        <f t="shared" si="32"/>
        <v>0</v>
      </c>
      <c r="AH61" s="145"/>
      <c r="AI61" s="2869" t="s">
        <v>443</v>
      </c>
      <c r="AJ61" s="3109">
        <v>1</v>
      </c>
      <c r="AK61" s="3110">
        <v>0</v>
      </c>
      <c r="AL61" s="2871">
        <f t="shared" si="33"/>
        <v>1</v>
      </c>
      <c r="AM61" s="2865">
        <v>1</v>
      </c>
      <c r="AN61" s="2854">
        <v>3</v>
      </c>
      <c r="AO61" s="2859">
        <f t="shared" si="34"/>
        <v>-2</v>
      </c>
      <c r="AP61" s="3103">
        <v>19</v>
      </c>
      <c r="AQ61" s="2854">
        <v>28</v>
      </c>
      <c r="AR61" s="2859">
        <f t="shared" si="35"/>
        <v>-9</v>
      </c>
      <c r="AS61" s="2865">
        <v>0</v>
      </c>
      <c r="AT61" s="2854">
        <v>0</v>
      </c>
      <c r="AU61" s="2859">
        <f t="shared" si="36"/>
        <v>0</v>
      </c>
      <c r="AV61" s="2874">
        <f t="shared" si="37"/>
        <v>21</v>
      </c>
      <c r="AW61" s="2875">
        <f t="shared" si="38"/>
        <v>31</v>
      </c>
      <c r="AX61" s="2856">
        <f t="shared" si="39"/>
        <v>-10</v>
      </c>
      <c r="AZ61" s="2869" t="s">
        <v>443</v>
      </c>
      <c r="BA61" s="3109">
        <v>5</v>
      </c>
      <c r="BB61" s="3110">
        <v>6</v>
      </c>
      <c r="BC61" s="2871">
        <f t="shared" si="40"/>
        <v>-1</v>
      </c>
      <c r="BD61" s="2865">
        <v>4</v>
      </c>
      <c r="BE61" s="2854">
        <v>15</v>
      </c>
      <c r="BF61" s="2859">
        <f t="shared" si="41"/>
        <v>-11</v>
      </c>
      <c r="BG61" s="3103">
        <v>28</v>
      </c>
      <c r="BH61" s="2854">
        <v>35</v>
      </c>
      <c r="BI61" s="2859">
        <f t="shared" si="42"/>
        <v>-7</v>
      </c>
      <c r="BJ61" s="2865">
        <v>0</v>
      </c>
      <c r="BK61" s="2854">
        <v>1</v>
      </c>
      <c r="BL61" s="2859">
        <f t="shared" si="43"/>
        <v>-1</v>
      </c>
      <c r="BM61" s="2874">
        <f t="shared" si="44"/>
        <v>37</v>
      </c>
      <c r="BN61" s="2875">
        <f t="shared" si="45"/>
        <v>57</v>
      </c>
      <c r="BO61" s="2856">
        <f t="shared" si="46"/>
        <v>-20</v>
      </c>
    </row>
    <row r="62" spans="1:67" s="146" customFormat="1" ht="23.25" customHeight="1">
      <c r="A62" s="2869" t="s">
        <v>778</v>
      </c>
      <c r="B62" s="2860">
        <v>1</v>
      </c>
      <c r="C62" s="2854">
        <v>1</v>
      </c>
      <c r="D62" s="2871">
        <v>0</v>
      </c>
      <c r="E62" s="2865">
        <v>1</v>
      </c>
      <c r="F62" s="2854">
        <v>2</v>
      </c>
      <c r="G62" s="2871">
        <v>-1</v>
      </c>
      <c r="H62" s="2865">
        <v>4</v>
      </c>
      <c r="I62" s="2854">
        <v>6</v>
      </c>
      <c r="J62" s="2871">
        <v>-2</v>
      </c>
      <c r="K62" s="2865">
        <v>0</v>
      </c>
      <c r="L62" s="2854">
        <v>1</v>
      </c>
      <c r="M62" s="2871">
        <v>-1</v>
      </c>
      <c r="N62" s="2872">
        <v>6</v>
      </c>
      <c r="O62" s="2866">
        <v>10</v>
      </c>
      <c r="P62" s="2880">
        <v>-4</v>
      </c>
      <c r="Q62" s="145"/>
      <c r="R62" s="2869" t="s">
        <v>778</v>
      </c>
      <c r="S62" s="3109">
        <v>0</v>
      </c>
      <c r="T62" s="3110">
        <v>0</v>
      </c>
      <c r="U62" s="2871">
        <f t="shared" si="26"/>
        <v>0</v>
      </c>
      <c r="V62" s="2865">
        <v>1</v>
      </c>
      <c r="W62" s="2854">
        <v>1</v>
      </c>
      <c r="X62" s="2859">
        <f t="shared" si="27"/>
        <v>0</v>
      </c>
      <c r="Y62" s="3103">
        <v>1</v>
      </c>
      <c r="Z62" s="2854">
        <v>4</v>
      </c>
      <c r="AA62" s="2859">
        <f t="shared" si="28"/>
        <v>-3</v>
      </c>
      <c r="AB62" s="2865">
        <v>0</v>
      </c>
      <c r="AC62" s="2854">
        <v>0</v>
      </c>
      <c r="AD62" s="2859">
        <f t="shared" si="29"/>
        <v>0</v>
      </c>
      <c r="AE62" s="2874">
        <f t="shared" si="30"/>
        <v>2</v>
      </c>
      <c r="AF62" s="2875">
        <f t="shared" si="31"/>
        <v>5</v>
      </c>
      <c r="AG62" s="2856">
        <f t="shared" si="32"/>
        <v>-3</v>
      </c>
      <c r="AH62" s="145"/>
      <c r="AI62" s="2869" t="s">
        <v>778</v>
      </c>
      <c r="AJ62" s="3109">
        <v>0</v>
      </c>
      <c r="AK62" s="3110">
        <v>0</v>
      </c>
      <c r="AL62" s="2871">
        <f t="shared" si="33"/>
        <v>0</v>
      </c>
      <c r="AM62" s="2865">
        <v>1</v>
      </c>
      <c r="AN62" s="2854">
        <v>1</v>
      </c>
      <c r="AO62" s="2859">
        <f t="shared" si="34"/>
        <v>0</v>
      </c>
      <c r="AP62" s="3103">
        <v>1</v>
      </c>
      <c r="AQ62" s="2854">
        <v>4</v>
      </c>
      <c r="AR62" s="2859">
        <f t="shared" si="35"/>
        <v>-3</v>
      </c>
      <c r="AS62" s="2865">
        <v>0</v>
      </c>
      <c r="AT62" s="2854">
        <v>1</v>
      </c>
      <c r="AU62" s="2859">
        <f t="shared" si="36"/>
        <v>-1</v>
      </c>
      <c r="AV62" s="2874">
        <f t="shared" si="37"/>
        <v>2</v>
      </c>
      <c r="AW62" s="2875">
        <f t="shared" si="38"/>
        <v>6</v>
      </c>
      <c r="AX62" s="2856">
        <f t="shared" si="39"/>
        <v>-4</v>
      </c>
      <c r="AZ62" s="2869" t="s">
        <v>778</v>
      </c>
      <c r="BA62" s="3109">
        <v>0</v>
      </c>
      <c r="BB62" s="3110">
        <v>0</v>
      </c>
      <c r="BC62" s="2871">
        <f t="shared" si="40"/>
        <v>0</v>
      </c>
      <c r="BD62" s="2865">
        <v>0</v>
      </c>
      <c r="BE62" s="2854">
        <v>0</v>
      </c>
      <c r="BF62" s="2859">
        <f t="shared" si="41"/>
        <v>0</v>
      </c>
      <c r="BG62" s="3103">
        <v>2</v>
      </c>
      <c r="BH62" s="2854">
        <v>2</v>
      </c>
      <c r="BI62" s="2859">
        <f t="shared" si="42"/>
        <v>0</v>
      </c>
      <c r="BJ62" s="2865">
        <v>0</v>
      </c>
      <c r="BK62" s="2854">
        <v>0</v>
      </c>
      <c r="BL62" s="2859">
        <f t="shared" si="43"/>
        <v>0</v>
      </c>
      <c r="BM62" s="2874">
        <f t="shared" si="44"/>
        <v>2</v>
      </c>
      <c r="BN62" s="2875">
        <f t="shared" si="45"/>
        <v>2</v>
      </c>
      <c r="BO62" s="2856">
        <f t="shared" si="46"/>
        <v>0</v>
      </c>
    </row>
    <row r="63" spans="1:67" ht="22.5">
      <c r="A63" s="2869" t="s">
        <v>779</v>
      </c>
      <c r="B63" s="2860">
        <v>1</v>
      </c>
      <c r="C63" s="2854">
        <v>1</v>
      </c>
      <c r="D63" s="2871">
        <v>0</v>
      </c>
      <c r="E63" s="2865">
        <v>5</v>
      </c>
      <c r="F63" s="2854">
        <v>4</v>
      </c>
      <c r="G63" s="2871">
        <v>1</v>
      </c>
      <c r="H63" s="2865">
        <v>37</v>
      </c>
      <c r="I63" s="2854">
        <v>18</v>
      </c>
      <c r="J63" s="2871">
        <v>19</v>
      </c>
      <c r="K63" s="2865">
        <v>0</v>
      </c>
      <c r="L63" s="2854">
        <v>0</v>
      </c>
      <c r="M63" s="2871">
        <v>0</v>
      </c>
      <c r="N63" s="2872">
        <v>43</v>
      </c>
      <c r="O63" s="2866">
        <v>23</v>
      </c>
      <c r="P63" s="2880">
        <v>20</v>
      </c>
      <c r="R63" s="2869" t="s">
        <v>779</v>
      </c>
      <c r="S63" s="3109">
        <v>2</v>
      </c>
      <c r="T63" s="3110">
        <v>0</v>
      </c>
      <c r="U63" s="2871">
        <f t="shared" si="26"/>
        <v>2</v>
      </c>
      <c r="V63" s="2865">
        <v>2</v>
      </c>
      <c r="W63" s="2854">
        <v>1</v>
      </c>
      <c r="X63" s="2859">
        <f t="shared" si="27"/>
        <v>1</v>
      </c>
      <c r="Y63" s="3103">
        <v>26</v>
      </c>
      <c r="Z63" s="2854">
        <v>18</v>
      </c>
      <c r="AA63" s="2859">
        <f t="shared" si="28"/>
        <v>8</v>
      </c>
      <c r="AB63" s="2865">
        <v>0</v>
      </c>
      <c r="AC63" s="2854">
        <v>0</v>
      </c>
      <c r="AD63" s="2859">
        <f t="shared" si="29"/>
        <v>0</v>
      </c>
      <c r="AE63" s="2874">
        <f t="shared" si="30"/>
        <v>30</v>
      </c>
      <c r="AF63" s="2875">
        <f t="shared" si="31"/>
        <v>19</v>
      </c>
      <c r="AG63" s="2856">
        <f t="shared" si="32"/>
        <v>11</v>
      </c>
      <c r="AI63" s="2869" t="s">
        <v>779</v>
      </c>
      <c r="AJ63" s="3109">
        <v>0</v>
      </c>
      <c r="AK63" s="3110">
        <v>2</v>
      </c>
      <c r="AL63" s="2871">
        <f t="shared" si="33"/>
        <v>-2</v>
      </c>
      <c r="AM63" s="2865">
        <v>0</v>
      </c>
      <c r="AN63" s="2854">
        <v>5</v>
      </c>
      <c r="AO63" s="2859">
        <f t="shared" si="34"/>
        <v>-5</v>
      </c>
      <c r="AP63" s="3103">
        <v>33</v>
      </c>
      <c r="AQ63" s="2854">
        <v>9</v>
      </c>
      <c r="AR63" s="2859">
        <f t="shared" si="35"/>
        <v>24</v>
      </c>
      <c r="AS63" s="2865">
        <v>0</v>
      </c>
      <c r="AT63" s="2854">
        <v>1</v>
      </c>
      <c r="AU63" s="2859">
        <f t="shared" si="36"/>
        <v>-1</v>
      </c>
      <c r="AV63" s="2874">
        <f t="shared" si="37"/>
        <v>33</v>
      </c>
      <c r="AW63" s="2875">
        <f t="shared" si="38"/>
        <v>17</v>
      </c>
      <c r="AX63" s="2856">
        <f t="shared" si="39"/>
        <v>16</v>
      </c>
      <c r="AY63"/>
      <c r="AZ63" s="2869" t="s">
        <v>779</v>
      </c>
      <c r="BA63" s="3109">
        <v>2</v>
      </c>
      <c r="BB63" s="3110">
        <v>3</v>
      </c>
      <c r="BC63" s="2871">
        <f t="shared" si="40"/>
        <v>-1</v>
      </c>
      <c r="BD63" s="2865">
        <v>3</v>
      </c>
      <c r="BE63" s="2854">
        <v>12</v>
      </c>
      <c r="BF63" s="2859">
        <f t="shared" si="41"/>
        <v>-9</v>
      </c>
      <c r="BG63" s="3103">
        <v>42</v>
      </c>
      <c r="BH63" s="2854">
        <v>17</v>
      </c>
      <c r="BI63" s="2859">
        <f t="shared" si="42"/>
        <v>25</v>
      </c>
      <c r="BJ63" s="2865">
        <v>0</v>
      </c>
      <c r="BK63" s="2854">
        <v>1</v>
      </c>
      <c r="BL63" s="2859">
        <f t="shared" si="43"/>
        <v>-1</v>
      </c>
      <c r="BM63" s="2874">
        <f t="shared" si="44"/>
        <v>47</v>
      </c>
      <c r="BN63" s="2875">
        <f t="shared" si="45"/>
        <v>33</v>
      </c>
      <c r="BO63" s="2856">
        <f t="shared" si="46"/>
        <v>14</v>
      </c>
    </row>
    <row r="64" spans="1:67" s="146" customFormat="1" ht="18" customHeight="1">
      <c r="A64" s="2869" t="s">
        <v>446</v>
      </c>
      <c r="B64" s="2860">
        <v>1</v>
      </c>
      <c r="C64" s="2854">
        <v>0</v>
      </c>
      <c r="D64" s="2871">
        <v>1</v>
      </c>
      <c r="E64" s="2865">
        <v>0</v>
      </c>
      <c r="F64" s="2854">
        <v>0</v>
      </c>
      <c r="G64" s="2871">
        <v>0</v>
      </c>
      <c r="H64" s="2865">
        <v>4</v>
      </c>
      <c r="I64" s="2854">
        <v>2</v>
      </c>
      <c r="J64" s="2871">
        <v>2</v>
      </c>
      <c r="K64" s="2865">
        <v>0</v>
      </c>
      <c r="L64" s="2854">
        <v>0</v>
      </c>
      <c r="M64" s="2871">
        <v>0</v>
      </c>
      <c r="N64" s="2872">
        <v>5</v>
      </c>
      <c r="O64" s="2866">
        <v>2</v>
      </c>
      <c r="P64" s="2880">
        <v>3</v>
      </c>
      <c r="Q64" s="145"/>
      <c r="R64" s="2869" t="s">
        <v>446</v>
      </c>
      <c r="S64" s="3109">
        <v>0</v>
      </c>
      <c r="T64" s="3110">
        <v>0</v>
      </c>
      <c r="U64" s="2871">
        <f t="shared" si="26"/>
        <v>0</v>
      </c>
      <c r="V64" s="2865">
        <v>0</v>
      </c>
      <c r="W64" s="2854">
        <v>0</v>
      </c>
      <c r="X64" s="2859">
        <f t="shared" si="27"/>
        <v>0</v>
      </c>
      <c r="Y64" s="3103">
        <v>2</v>
      </c>
      <c r="Z64" s="2854">
        <v>1</v>
      </c>
      <c r="AA64" s="2859">
        <f t="shared" si="28"/>
        <v>1</v>
      </c>
      <c r="AB64" s="2865">
        <v>0</v>
      </c>
      <c r="AC64" s="2854">
        <v>0</v>
      </c>
      <c r="AD64" s="2859">
        <f t="shared" si="29"/>
        <v>0</v>
      </c>
      <c r="AE64" s="2874">
        <f t="shared" si="30"/>
        <v>2</v>
      </c>
      <c r="AF64" s="2875">
        <f t="shared" si="31"/>
        <v>1</v>
      </c>
      <c r="AG64" s="2856">
        <f t="shared" si="32"/>
        <v>1</v>
      </c>
      <c r="AH64" s="145"/>
      <c r="AI64" s="2869" t="s">
        <v>446</v>
      </c>
      <c r="AJ64" s="3109">
        <v>0</v>
      </c>
      <c r="AK64" s="3110">
        <v>2</v>
      </c>
      <c r="AL64" s="2871">
        <f t="shared" si="33"/>
        <v>-2</v>
      </c>
      <c r="AM64" s="2865">
        <v>0</v>
      </c>
      <c r="AN64" s="2854">
        <v>0</v>
      </c>
      <c r="AO64" s="2859">
        <f t="shared" si="34"/>
        <v>0</v>
      </c>
      <c r="AP64" s="3103">
        <v>0</v>
      </c>
      <c r="AQ64" s="2854">
        <v>1</v>
      </c>
      <c r="AR64" s="2859">
        <f t="shared" si="35"/>
        <v>-1</v>
      </c>
      <c r="AS64" s="2865">
        <v>0</v>
      </c>
      <c r="AT64" s="2854">
        <v>0</v>
      </c>
      <c r="AU64" s="2859">
        <f t="shared" si="36"/>
        <v>0</v>
      </c>
      <c r="AV64" s="2874">
        <f t="shared" si="37"/>
        <v>0</v>
      </c>
      <c r="AW64" s="2875">
        <f t="shared" si="38"/>
        <v>3</v>
      </c>
      <c r="AX64" s="2856">
        <f t="shared" si="39"/>
        <v>-3</v>
      </c>
      <c r="AZ64" s="2818" t="s">
        <v>446</v>
      </c>
      <c r="BA64" s="3109">
        <v>0</v>
      </c>
      <c r="BB64" s="3110">
        <v>1</v>
      </c>
      <c r="BC64" s="2871">
        <f t="shared" si="40"/>
        <v>-1</v>
      </c>
      <c r="BD64" s="2865">
        <v>0</v>
      </c>
      <c r="BE64" s="2854">
        <v>1</v>
      </c>
      <c r="BF64" s="2859">
        <f t="shared" si="41"/>
        <v>-1</v>
      </c>
      <c r="BG64" s="3103">
        <v>1</v>
      </c>
      <c r="BH64" s="2854">
        <v>1</v>
      </c>
      <c r="BI64" s="2859">
        <f t="shared" si="42"/>
        <v>0</v>
      </c>
      <c r="BJ64" s="2865">
        <v>0</v>
      </c>
      <c r="BK64" s="2854">
        <v>0</v>
      </c>
      <c r="BL64" s="2859">
        <f t="shared" si="43"/>
        <v>0</v>
      </c>
      <c r="BM64" s="2874">
        <f t="shared" si="44"/>
        <v>1</v>
      </c>
      <c r="BN64" s="2875">
        <f t="shared" si="45"/>
        <v>3</v>
      </c>
      <c r="BO64" s="2856">
        <f t="shared" si="46"/>
        <v>-2</v>
      </c>
    </row>
    <row r="65" spans="1:67">
      <c r="A65" s="2869" t="s">
        <v>447</v>
      </c>
      <c r="B65" s="2860">
        <v>0</v>
      </c>
      <c r="C65" s="2854">
        <v>0</v>
      </c>
      <c r="D65" s="2871">
        <v>0</v>
      </c>
      <c r="E65" s="2865">
        <v>0</v>
      </c>
      <c r="F65" s="2854">
        <v>0</v>
      </c>
      <c r="G65" s="2871">
        <v>0</v>
      </c>
      <c r="H65" s="2865">
        <v>16</v>
      </c>
      <c r="I65" s="2854">
        <v>6</v>
      </c>
      <c r="J65" s="2871">
        <v>10</v>
      </c>
      <c r="K65" s="2865">
        <v>0</v>
      </c>
      <c r="L65" s="2854">
        <v>0</v>
      </c>
      <c r="M65" s="2871">
        <v>0</v>
      </c>
      <c r="N65" s="2872">
        <v>16</v>
      </c>
      <c r="O65" s="2866">
        <v>6</v>
      </c>
      <c r="P65" s="2880">
        <v>10</v>
      </c>
      <c r="R65" s="2869" t="s">
        <v>447</v>
      </c>
      <c r="S65" s="3109">
        <v>0</v>
      </c>
      <c r="T65" s="3110">
        <v>0</v>
      </c>
      <c r="U65" s="2871">
        <f t="shared" si="26"/>
        <v>0</v>
      </c>
      <c r="V65" s="2865">
        <v>0</v>
      </c>
      <c r="W65" s="2854">
        <v>0</v>
      </c>
      <c r="X65" s="2859">
        <f t="shared" si="27"/>
        <v>0</v>
      </c>
      <c r="Y65" s="3103">
        <v>6</v>
      </c>
      <c r="Z65" s="2854">
        <v>4</v>
      </c>
      <c r="AA65" s="2859">
        <f t="shared" si="28"/>
        <v>2</v>
      </c>
      <c r="AB65" s="2865">
        <v>0</v>
      </c>
      <c r="AC65" s="2854">
        <v>0</v>
      </c>
      <c r="AD65" s="2859">
        <f t="shared" si="29"/>
        <v>0</v>
      </c>
      <c r="AE65" s="2874">
        <f t="shared" si="30"/>
        <v>6</v>
      </c>
      <c r="AF65" s="2875">
        <f t="shared" si="31"/>
        <v>4</v>
      </c>
      <c r="AG65" s="2856">
        <f t="shared" si="32"/>
        <v>2</v>
      </c>
      <c r="AI65" s="2869" t="s">
        <v>447</v>
      </c>
      <c r="AJ65" s="3109">
        <v>0</v>
      </c>
      <c r="AK65" s="3110">
        <v>1</v>
      </c>
      <c r="AL65" s="2871">
        <f t="shared" si="33"/>
        <v>-1</v>
      </c>
      <c r="AM65" s="2865">
        <v>0</v>
      </c>
      <c r="AN65" s="2854">
        <v>0</v>
      </c>
      <c r="AO65" s="2859">
        <f t="shared" si="34"/>
        <v>0</v>
      </c>
      <c r="AP65" s="3103">
        <v>4</v>
      </c>
      <c r="AQ65" s="2854">
        <v>8</v>
      </c>
      <c r="AR65" s="2859">
        <f t="shared" si="35"/>
        <v>-4</v>
      </c>
      <c r="AS65" s="2865">
        <v>0</v>
      </c>
      <c r="AT65" s="2854">
        <v>0</v>
      </c>
      <c r="AU65" s="2859">
        <f t="shared" si="36"/>
        <v>0</v>
      </c>
      <c r="AV65" s="2874">
        <f t="shared" si="37"/>
        <v>4</v>
      </c>
      <c r="AW65" s="2875">
        <f t="shared" si="38"/>
        <v>9</v>
      </c>
      <c r="AX65" s="2856">
        <f t="shared" si="39"/>
        <v>-5</v>
      </c>
      <c r="AY65"/>
      <c r="AZ65" s="2869" t="s">
        <v>447</v>
      </c>
      <c r="BA65" s="3109">
        <v>0</v>
      </c>
      <c r="BB65" s="3110">
        <v>0</v>
      </c>
      <c r="BC65" s="2871">
        <f t="shared" si="40"/>
        <v>0</v>
      </c>
      <c r="BD65" s="2865">
        <v>0</v>
      </c>
      <c r="BE65" s="2854">
        <v>1</v>
      </c>
      <c r="BF65" s="2859">
        <f t="shared" si="41"/>
        <v>-1</v>
      </c>
      <c r="BG65" s="3103">
        <v>4</v>
      </c>
      <c r="BH65" s="2854">
        <v>9</v>
      </c>
      <c r="BI65" s="2859">
        <f t="shared" si="42"/>
        <v>-5</v>
      </c>
      <c r="BJ65" s="2865">
        <v>0</v>
      </c>
      <c r="BK65" s="2854">
        <v>0</v>
      </c>
      <c r="BL65" s="2859">
        <f t="shared" si="43"/>
        <v>0</v>
      </c>
      <c r="BM65" s="2874">
        <f t="shared" si="44"/>
        <v>4</v>
      </c>
      <c r="BN65" s="2875">
        <f t="shared" si="45"/>
        <v>10</v>
      </c>
      <c r="BO65" s="2856">
        <f t="shared" si="46"/>
        <v>-6</v>
      </c>
    </row>
    <row r="66" spans="1:67">
      <c r="A66" s="2869" t="s">
        <v>780</v>
      </c>
      <c r="B66" s="2860">
        <v>3</v>
      </c>
      <c r="C66" s="2854">
        <v>7</v>
      </c>
      <c r="D66" s="2871">
        <v>-4</v>
      </c>
      <c r="E66" s="2865">
        <v>0</v>
      </c>
      <c r="F66" s="2854">
        <v>2</v>
      </c>
      <c r="G66" s="2871">
        <v>-2</v>
      </c>
      <c r="H66" s="2865">
        <v>0</v>
      </c>
      <c r="I66" s="2854">
        <v>1</v>
      </c>
      <c r="J66" s="2871">
        <v>-1</v>
      </c>
      <c r="K66" s="2865">
        <v>0</v>
      </c>
      <c r="L66" s="2854">
        <v>0</v>
      </c>
      <c r="M66" s="2871">
        <v>0</v>
      </c>
      <c r="N66" s="2872">
        <v>3</v>
      </c>
      <c r="O66" s="2866">
        <v>10</v>
      </c>
      <c r="P66" s="2880">
        <v>-7</v>
      </c>
      <c r="R66" s="2869" t="s">
        <v>780</v>
      </c>
      <c r="S66" s="3109">
        <v>2</v>
      </c>
      <c r="T66" s="3110">
        <v>1</v>
      </c>
      <c r="U66" s="2871">
        <f t="shared" si="26"/>
        <v>1</v>
      </c>
      <c r="V66" s="2865">
        <v>0</v>
      </c>
      <c r="W66" s="2854">
        <v>1</v>
      </c>
      <c r="X66" s="2859">
        <f t="shared" si="27"/>
        <v>-1</v>
      </c>
      <c r="Y66" s="3103">
        <v>1</v>
      </c>
      <c r="Z66" s="2854">
        <v>0</v>
      </c>
      <c r="AA66" s="2859">
        <f t="shared" si="28"/>
        <v>1</v>
      </c>
      <c r="AB66" s="2865">
        <v>0</v>
      </c>
      <c r="AC66" s="2854">
        <v>0</v>
      </c>
      <c r="AD66" s="2859">
        <f t="shared" si="29"/>
        <v>0</v>
      </c>
      <c r="AE66" s="2874">
        <f t="shared" si="30"/>
        <v>3</v>
      </c>
      <c r="AF66" s="2875">
        <f t="shared" si="31"/>
        <v>2</v>
      </c>
      <c r="AG66" s="2856">
        <f t="shared" si="32"/>
        <v>1</v>
      </c>
      <c r="AI66" s="2869" t="s">
        <v>780</v>
      </c>
      <c r="AJ66" s="3109">
        <v>0</v>
      </c>
      <c r="AK66" s="3110">
        <v>1</v>
      </c>
      <c r="AL66" s="2871">
        <f t="shared" si="33"/>
        <v>-1</v>
      </c>
      <c r="AM66" s="2865">
        <v>0</v>
      </c>
      <c r="AN66" s="2854">
        <v>3</v>
      </c>
      <c r="AO66" s="2859">
        <f t="shared" si="34"/>
        <v>-3</v>
      </c>
      <c r="AP66" s="3103">
        <v>0</v>
      </c>
      <c r="AQ66" s="2854">
        <v>0</v>
      </c>
      <c r="AR66" s="2859">
        <f t="shared" si="35"/>
        <v>0</v>
      </c>
      <c r="AS66" s="2865">
        <v>0</v>
      </c>
      <c r="AT66" s="2854">
        <v>0</v>
      </c>
      <c r="AU66" s="2859">
        <f t="shared" si="36"/>
        <v>0</v>
      </c>
      <c r="AV66" s="2874">
        <f t="shared" si="37"/>
        <v>0</v>
      </c>
      <c r="AW66" s="2875">
        <f t="shared" si="38"/>
        <v>4</v>
      </c>
      <c r="AX66" s="2856">
        <f t="shared" si="39"/>
        <v>-4</v>
      </c>
      <c r="AY66"/>
      <c r="AZ66" s="2869" t="s">
        <v>780</v>
      </c>
      <c r="BA66" s="3109">
        <v>1</v>
      </c>
      <c r="BB66" s="3110">
        <v>3</v>
      </c>
      <c r="BC66" s="2871">
        <f t="shared" si="40"/>
        <v>-2</v>
      </c>
      <c r="BD66" s="2865">
        <v>0</v>
      </c>
      <c r="BE66" s="2854">
        <v>5</v>
      </c>
      <c r="BF66" s="2859">
        <f t="shared" si="41"/>
        <v>-5</v>
      </c>
      <c r="BG66" s="3103">
        <v>0</v>
      </c>
      <c r="BH66" s="2854">
        <v>1</v>
      </c>
      <c r="BI66" s="2859">
        <f t="shared" si="42"/>
        <v>-1</v>
      </c>
      <c r="BJ66" s="2865">
        <v>0</v>
      </c>
      <c r="BK66" s="2854">
        <v>0</v>
      </c>
      <c r="BL66" s="2859">
        <f t="shared" si="43"/>
        <v>0</v>
      </c>
      <c r="BM66" s="2874">
        <f t="shared" si="44"/>
        <v>1</v>
      </c>
      <c r="BN66" s="2875">
        <f t="shared" si="45"/>
        <v>9</v>
      </c>
      <c r="BO66" s="2856">
        <f t="shared" si="46"/>
        <v>-8</v>
      </c>
    </row>
    <row r="67" spans="1:67" ht="22.5">
      <c r="A67" s="2869" t="s">
        <v>449</v>
      </c>
      <c r="B67" s="2860">
        <v>4</v>
      </c>
      <c r="C67" s="2854">
        <v>2</v>
      </c>
      <c r="D67" s="2871">
        <v>2</v>
      </c>
      <c r="E67" s="2865">
        <v>1</v>
      </c>
      <c r="F67" s="2854">
        <v>0</v>
      </c>
      <c r="G67" s="2871">
        <v>1</v>
      </c>
      <c r="H67" s="2865">
        <v>6</v>
      </c>
      <c r="I67" s="2854">
        <v>2</v>
      </c>
      <c r="J67" s="2871">
        <v>4</v>
      </c>
      <c r="K67" s="2865">
        <v>0</v>
      </c>
      <c r="L67" s="2854">
        <v>2</v>
      </c>
      <c r="M67" s="2871">
        <v>-2</v>
      </c>
      <c r="N67" s="2872">
        <v>11</v>
      </c>
      <c r="O67" s="2866">
        <v>6</v>
      </c>
      <c r="P67" s="2880">
        <v>5</v>
      </c>
      <c r="R67" s="2869" t="s">
        <v>449</v>
      </c>
      <c r="S67" s="3109">
        <v>1</v>
      </c>
      <c r="T67" s="3110">
        <v>0</v>
      </c>
      <c r="U67" s="2871">
        <f t="shared" si="26"/>
        <v>1</v>
      </c>
      <c r="V67" s="2865">
        <v>0</v>
      </c>
      <c r="W67" s="2854">
        <v>1</v>
      </c>
      <c r="X67" s="2859">
        <f t="shared" si="27"/>
        <v>-1</v>
      </c>
      <c r="Y67" s="3103">
        <v>5</v>
      </c>
      <c r="Z67" s="2854">
        <v>2</v>
      </c>
      <c r="AA67" s="2859">
        <f t="shared" si="28"/>
        <v>3</v>
      </c>
      <c r="AB67" s="2865">
        <v>0</v>
      </c>
      <c r="AC67" s="2854">
        <v>0</v>
      </c>
      <c r="AD67" s="2859">
        <f t="shared" si="29"/>
        <v>0</v>
      </c>
      <c r="AE67" s="2874">
        <f t="shared" si="30"/>
        <v>6</v>
      </c>
      <c r="AF67" s="2875">
        <f t="shared" si="31"/>
        <v>3</v>
      </c>
      <c r="AG67" s="2856">
        <f t="shared" si="32"/>
        <v>3</v>
      </c>
      <c r="AI67" s="2869" t="s">
        <v>449</v>
      </c>
      <c r="AJ67" s="3109">
        <v>0</v>
      </c>
      <c r="AK67" s="3110">
        <v>0</v>
      </c>
      <c r="AL67" s="2871">
        <f t="shared" si="33"/>
        <v>0</v>
      </c>
      <c r="AM67" s="2865">
        <v>1</v>
      </c>
      <c r="AN67" s="2854">
        <v>0</v>
      </c>
      <c r="AO67" s="2859">
        <f t="shared" si="34"/>
        <v>1</v>
      </c>
      <c r="AP67" s="3103">
        <v>1</v>
      </c>
      <c r="AQ67" s="2854">
        <v>3</v>
      </c>
      <c r="AR67" s="2859">
        <f t="shared" si="35"/>
        <v>-2</v>
      </c>
      <c r="AS67" s="2865">
        <v>1</v>
      </c>
      <c r="AT67" s="2854">
        <v>0</v>
      </c>
      <c r="AU67" s="2859">
        <f t="shared" si="36"/>
        <v>1</v>
      </c>
      <c r="AV67" s="2874">
        <f t="shared" si="37"/>
        <v>3</v>
      </c>
      <c r="AW67" s="2875">
        <f t="shared" si="38"/>
        <v>3</v>
      </c>
      <c r="AX67" s="2856">
        <f t="shared" si="39"/>
        <v>0</v>
      </c>
      <c r="AY67"/>
      <c r="AZ67" s="2869" t="s">
        <v>449</v>
      </c>
      <c r="BA67" s="3109">
        <v>0</v>
      </c>
      <c r="BB67" s="3110">
        <v>0</v>
      </c>
      <c r="BC67" s="2871">
        <f t="shared" si="40"/>
        <v>0</v>
      </c>
      <c r="BD67" s="2865">
        <v>0</v>
      </c>
      <c r="BE67" s="2854">
        <v>1</v>
      </c>
      <c r="BF67" s="2859">
        <f t="shared" si="41"/>
        <v>-1</v>
      </c>
      <c r="BG67" s="3103">
        <v>3</v>
      </c>
      <c r="BH67" s="2854">
        <v>4</v>
      </c>
      <c r="BI67" s="2859">
        <f t="shared" si="42"/>
        <v>-1</v>
      </c>
      <c r="BJ67" s="2865">
        <v>0</v>
      </c>
      <c r="BK67" s="2854">
        <v>2</v>
      </c>
      <c r="BL67" s="2859">
        <f t="shared" si="43"/>
        <v>-2</v>
      </c>
      <c r="BM67" s="2874">
        <f t="shared" si="44"/>
        <v>3</v>
      </c>
      <c r="BN67" s="2875">
        <f t="shared" si="45"/>
        <v>7</v>
      </c>
      <c r="BO67" s="2856">
        <f t="shared" si="46"/>
        <v>-4</v>
      </c>
    </row>
    <row r="68" spans="1:67" ht="22.5">
      <c r="A68" s="2869" t="s">
        <v>781</v>
      </c>
      <c r="B68" s="2860">
        <v>1</v>
      </c>
      <c r="C68" s="2854">
        <v>0</v>
      </c>
      <c r="D68" s="2871">
        <v>1</v>
      </c>
      <c r="E68" s="2865">
        <v>0</v>
      </c>
      <c r="F68" s="2854">
        <v>1</v>
      </c>
      <c r="G68" s="2871">
        <v>-1</v>
      </c>
      <c r="H68" s="2865">
        <v>7</v>
      </c>
      <c r="I68" s="2854">
        <v>2</v>
      </c>
      <c r="J68" s="2871">
        <v>5</v>
      </c>
      <c r="K68" s="2865">
        <v>0</v>
      </c>
      <c r="L68" s="2854">
        <v>0</v>
      </c>
      <c r="M68" s="2871">
        <v>0</v>
      </c>
      <c r="N68" s="2872">
        <v>8</v>
      </c>
      <c r="O68" s="2866">
        <v>3</v>
      </c>
      <c r="P68" s="2880">
        <v>5</v>
      </c>
      <c r="R68" s="2869" t="s">
        <v>781</v>
      </c>
      <c r="S68" s="3109">
        <v>0</v>
      </c>
      <c r="T68" s="3110">
        <v>0</v>
      </c>
      <c r="U68" s="2871">
        <f t="shared" si="26"/>
        <v>0</v>
      </c>
      <c r="V68" s="2865">
        <v>0</v>
      </c>
      <c r="W68" s="2854">
        <v>0</v>
      </c>
      <c r="X68" s="2859">
        <f t="shared" si="27"/>
        <v>0</v>
      </c>
      <c r="Y68" s="3103">
        <v>5</v>
      </c>
      <c r="Z68" s="2854">
        <v>2</v>
      </c>
      <c r="AA68" s="2859">
        <f t="shared" si="28"/>
        <v>3</v>
      </c>
      <c r="AB68" s="2865">
        <v>0</v>
      </c>
      <c r="AC68" s="2854">
        <v>1</v>
      </c>
      <c r="AD68" s="2859">
        <f t="shared" si="29"/>
        <v>-1</v>
      </c>
      <c r="AE68" s="2874">
        <f t="shared" si="30"/>
        <v>5</v>
      </c>
      <c r="AF68" s="2875">
        <f t="shared" si="31"/>
        <v>3</v>
      </c>
      <c r="AG68" s="2856">
        <f t="shared" si="32"/>
        <v>2</v>
      </c>
      <c r="AI68" s="2869" t="s">
        <v>781</v>
      </c>
      <c r="AJ68" s="3109">
        <v>0</v>
      </c>
      <c r="AK68" s="3110">
        <v>0</v>
      </c>
      <c r="AL68" s="2871">
        <f t="shared" si="33"/>
        <v>0</v>
      </c>
      <c r="AM68" s="2865">
        <v>0</v>
      </c>
      <c r="AN68" s="2854">
        <v>0</v>
      </c>
      <c r="AO68" s="2859">
        <f t="shared" si="34"/>
        <v>0</v>
      </c>
      <c r="AP68" s="3103">
        <v>2</v>
      </c>
      <c r="AQ68" s="2854">
        <v>2</v>
      </c>
      <c r="AR68" s="2859">
        <f t="shared" si="35"/>
        <v>0</v>
      </c>
      <c r="AS68" s="2865">
        <v>0</v>
      </c>
      <c r="AT68" s="2854">
        <v>1</v>
      </c>
      <c r="AU68" s="2859">
        <f t="shared" si="36"/>
        <v>-1</v>
      </c>
      <c r="AV68" s="2874">
        <f t="shared" si="37"/>
        <v>2</v>
      </c>
      <c r="AW68" s="2875">
        <f t="shared" si="38"/>
        <v>3</v>
      </c>
      <c r="AX68" s="2856">
        <f t="shared" si="39"/>
        <v>-1</v>
      </c>
      <c r="AY68"/>
      <c r="AZ68" s="2869" t="s">
        <v>781</v>
      </c>
      <c r="BA68" s="3109">
        <v>0</v>
      </c>
      <c r="BB68" s="3110">
        <v>0</v>
      </c>
      <c r="BC68" s="2871">
        <f t="shared" si="40"/>
        <v>0</v>
      </c>
      <c r="BD68" s="2865">
        <v>1</v>
      </c>
      <c r="BE68" s="2854">
        <v>3</v>
      </c>
      <c r="BF68" s="2859">
        <f t="shared" si="41"/>
        <v>-2</v>
      </c>
      <c r="BG68" s="3103">
        <v>3</v>
      </c>
      <c r="BH68" s="2854">
        <v>3</v>
      </c>
      <c r="BI68" s="2859">
        <f t="shared" si="42"/>
        <v>0</v>
      </c>
      <c r="BJ68" s="2865">
        <v>0</v>
      </c>
      <c r="BK68" s="2854">
        <v>0</v>
      </c>
      <c r="BL68" s="2859">
        <f t="shared" si="43"/>
        <v>0</v>
      </c>
      <c r="BM68" s="2874">
        <f t="shared" si="44"/>
        <v>4</v>
      </c>
      <c r="BN68" s="2875">
        <f t="shared" si="45"/>
        <v>6</v>
      </c>
      <c r="BO68" s="2856">
        <f t="shared" si="46"/>
        <v>-2</v>
      </c>
    </row>
    <row r="69" spans="1:67" ht="21.75" customHeight="1">
      <c r="A69" s="2869" t="s">
        <v>782</v>
      </c>
      <c r="B69" s="2860" t="s">
        <v>601</v>
      </c>
      <c r="C69" s="2854" t="s">
        <v>601</v>
      </c>
      <c r="D69" s="2871">
        <v>0</v>
      </c>
      <c r="E69" s="2865" t="s">
        <v>601</v>
      </c>
      <c r="F69" s="2854" t="s">
        <v>601</v>
      </c>
      <c r="G69" s="2871">
        <v>0</v>
      </c>
      <c r="H69" s="2865" t="s">
        <v>601</v>
      </c>
      <c r="I69" s="2854" t="s">
        <v>601</v>
      </c>
      <c r="J69" s="2871">
        <v>0</v>
      </c>
      <c r="K69" s="2865">
        <v>0</v>
      </c>
      <c r="L69" s="2854">
        <v>0</v>
      </c>
      <c r="M69" s="2871">
        <v>0</v>
      </c>
      <c r="N69" s="2872">
        <v>0</v>
      </c>
      <c r="O69" s="2866">
        <v>0</v>
      </c>
      <c r="P69" s="2880">
        <v>0</v>
      </c>
      <c r="R69" s="2869" t="s">
        <v>782</v>
      </c>
      <c r="S69" s="3109">
        <v>0</v>
      </c>
      <c r="T69" s="3110">
        <v>0</v>
      </c>
      <c r="U69" s="2871">
        <f t="shared" si="26"/>
        <v>0</v>
      </c>
      <c r="V69" s="2865">
        <v>0</v>
      </c>
      <c r="W69" s="2854">
        <v>0</v>
      </c>
      <c r="X69" s="2859">
        <f t="shared" si="27"/>
        <v>0</v>
      </c>
      <c r="Y69" s="2860">
        <v>0</v>
      </c>
      <c r="Z69" s="2854">
        <v>0</v>
      </c>
      <c r="AA69" s="2859">
        <f t="shared" si="28"/>
        <v>0</v>
      </c>
      <c r="AB69" s="2865">
        <v>0</v>
      </c>
      <c r="AC69" s="2854">
        <v>0</v>
      </c>
      <c r="AD69" s="2859">
        <f t="shared" si="29"/>
        <v>0</v>
      </c>
      <c r="AE69" s="2874">
        <f t="shared" si="30"/>
        <v>0</v>
      </c>
      <c r="AF69" s="2875">
        <f t="shared" si="31"/>
        <v>0</v>
      </c>
      <c r="AG69" s="2856">
        <f t="shared" si="32"/>
        <v>0</v>
      </c>
      <c r="AI69" s="2869" t="s">
        <v>782</v>
      </c>
      <c r="AJ69" s="3109">
        <v>0</v>
      </c>
      <c r="AK69" s="3110">
        <v>0</v>
      </c>
      <c r="AL69" s="2871">
        <f t="shared" si="33"/>
        <v>0</v>
      </c>
      <c r="AM69" s="2865">
        <v>0</v>
      </c>
      <c r="AN69" s="2854">
        <v>0</v>
      </c>
      <c r="AO69" s="2859">
        <f t="shared" si="34"/>
        <v>0</v>
      </c>
      <c r="AP69" s="2860">
        <v>0</v>
      </c>
      <c r="AQ69" s="2854">
        <v>0</v>
      </c>
      <c r="AR69" s="2859">
        <f t="shared" si="35"/>
        <v>0</v>
      </c>
      <c r="AS69" s="2865">
        <v>0</v>
      </c>
      <c r="AT69" s="2854">
        <v>0</v>
      </c>
      <c r="AU69" s="2859">
        <f t="shared" si="36"/>
        <v>0</v>
      </c>
      <c r="AV69" s="2874">
        <f t="shared" si="37"/>
        <v>0</v>
      </c>
      <c r="AW69" s="2875">
        <f t="shared" si="38"/>
        <v>0</v>
      </c>
      <c r="AX69" s="2856">
        <f t="shared" si="39"/>
        <v>0</v>
      </c>
      <c r="AY69"/>
      <c r="AZ69" s="2869" t="s">
        <v>782</v>
      </c>
      <c r="BA69" s="3109">
        <v>0</v>
      </c>
      <c r="BB69" s="3110">
        <v>0</v>
      </c>
      <c r="BC69" s="2871">
        <f t="shared" si="40"/>
        <v>0</v>
      </c>
      <c r="BD69" s="2865">
        <v>0</v>
      </c>
      <c r="BE69" s="2854">
        <v>0</v>
      </c>
      <c r="BF69" s="2859">
        <f t="shared" si="41"/>
        <v>0</v>
      </c>
      <c r="BG69" s="2860">
        <v>0</v>
      </c>
      <c r="BH69" s="2854">
        <v>0</v>
      </c>
      <c r="BI69" s="2859">
        <f t="shared" si="42"/>
        <v>0</v>
      </c>
      <c r="BJ69" s="2865">
        <v>0</v>
      </c>
      <c r="BK69" s="2854">
        <v>0</v>
      </c>
      <c r="BL69" s="2859">
        <f t="shared" si="43"/>
        <v>0</v>
      </c>
      <c r="BM69" s="2874">
        <f t="shared" si="44"/>
        <v>0</v>
      </c>
      <c r="BN69" s="2875">
        <f t="shared" si="45"/>
        <v>0</v>
      </c>
      <c r="BO69" s="2856">
        <f t="shared" si="46"/>
        <v>0</v>
      </c>
    </row>
    <row r="70" spans="1:67" ht="18.75" customHeight="1">
      <c r="A70" s="2869" t="s">
        <v>451</v>
      </c>
      <c r="B70" s="2860">
        <v>0</v>
      </c>
      <c r="C70" s="2854">
        <v>0</v>
      </c>
      <c r="D70" s="2871">
        <v>0</v>
      </c>
      <c r="E70" s="2865">
        <v>0</v>
      </c>
      <c r="F70" s="2854">
        <v>0</v>
      </c>
      <c r="G70" s="2871">
        <v>0</v>
      </c>
      <c r="H70" s="2865">
        <v>1</v>
      </c>
      <c r="I70" s="2854">
        <v>0</v>
      </c>
      <c r="J70" s="2871">
        <v>1</v>
      </c>
      <c r="K70" s="2865">
        <v>4</v>
      </c>
      <c r="L70" s="2854">
        <v>0</v>
      </c>
      <c r="M70" s="2871">
        <v>4</v>
      </c>
      <c r="N70" s="2872">
        <v>5</v>
      </c>
      <c r="O70" s="2866">
        <v>0</v>
      </c>
      <c r="P70" s="2880">
        <v>5</v>
      </c>
      <c r="R70" s="2869" t="s">
        <v>451</v>
      </c>
      <c r="S70" s="3109">
        <v>0</v>
      </c>
      <c r="T70" s="3110">
        <v>0</v>
      </c>
      <c r="U70" s="2871">
        <f t="shared" si="26"/>
        <v>0</v>
      </c>
      <c r="V70" s="2865">
        <v>0</v>
      </c>
      <c r="W70" s="2854">
        <v>1</v>
      </c>
      <c r="X70" s="2859">
        <f t="shared" si="27"/>
        <v>-1</v>
      </c>
      <c r="Y70" s="2860">
        <v>1</v>
      </c>
      <c r="Z70" s="2854">
        <v>0</v>
      </c>
      <c r="AA70" s="2859">
        <f t="shared" si="28"/>
        <v>1</v>
      </c>
      <c r="AB70" s="2865">
        <v>0</v>
      </c>
      <c r="AC70" s="2854">
        <v>0</v>
      </c>
      <c r="AD70" s="2859">
        <f t="shared" si="29"/>
        <v>0</v>
      </c>
      <c r="AE70" s="2874">
        <f t="shared" si="30"/>
        <v>1</v>
      </c>
      <c r="AF70" s="2875">
        <f t="shared" si="31"/>
        <v>1</v>
      </c>
      <c r="AG70" s="2856">
        <f t="shared" si="32"/>
        <v>0</v>
      </c>
      <c r="AI70" s="2869" t="s">
        <v>451</v>
      </c>
      <c r="AJ70" s="3109">
        <v>0</v>
      </c>
      <c r="AK70" s="3110">
        <v>0</v>
      </c>
      <c r="AL70" s="2871">
        <f t="shared" si="33"/>
        <v>0</v>
      </c>
      <c r="AM70" s="2865">
        <v>0</v>
      </c>
      <c r="AN70" s="2854">
        <v>0</v>
      </c>
      <c r="AO70" s="2859">
        <f t="shared" si="34"/>
        <v>0</v>
      </c>
      <c r="AP70" s="2860">
        <v>1</v>
      </c>
      <c r="AQ70" s="2854">
        <v>0</v>
      </c>
      <c r="AR70" s="2859">
        <f t="shared" si="35"/>
        <v>1</v>
      </c>
      <c r="AS70" s="2865">
        <v>2</v>
      </c>
      <c r="AT70" s="2854">
        <v>0</v>
      </c>
      <c r="AU70" s="2859">
        <f t="shared" si="36"/>
        <v>2</v>
      </c>
      <c r="AV70" s="2874">
        <f t="shared" si="37"/>
        <v>3</v>
      </c>
      <c r="AW70" s="2875">
        <f t="shared" si="38"/>
        <v>0</v>
      </c>
      <c r="AX70" s="2856">
        <f t="shared" si="39"/>
        <v>3</v>
      </c>
      <c r="AY70"/>
      <c r="AZ70" s="2869" t="s">
        <v>451</v>
      </c>
      <c r="BA70" s="3109">
        <v>0</v>
      </c>
      <c r="BB70" s="3110">
        <v>0</v>
      </c>
      <c r="BC70" s="2871">
        <f t="shared" si="40"/>
        <v>0</v>
      </c>
      <c r="BD70" s="2865">
        <v>0</v>
      </c>
      <c r="BE70" s="2854">
        <v>0</v>
      </c>
      <c r="BF70" s="2859">
        <f t="shared" si="41"/>
        <v>0</v>
      </c>
      <c r="BG70" s="2860">
        <v>1</v>
      </c>
      <c r="BH70" s="2854">
        <v>0</v>
      </c>
      <c r="BI70" s="2859">
        <f t="shared" si="42"/>
        <v>1</v>
      </c>
      <c r="BJ70" s="2865">
        <v>1</v>
      </c>
      <c r="BK70" s="2854">
        <v>0</v>
      </c>
      <c r="BL70" s="2859">
        <f t="shared" si="43"/>
        <v>1</v>
      </c>
      <c r="BM70" s="2874">
        <f t="shared" si="44"/>
        <v>2</v>
      </c>
      <c r="BN70" s="2875">
        <f t="shared" si="45"/>
        <v>0</v>
      </c>
      <c r="BO70" s="2856">
        <f t="shared" si="46"/>
        <v>2</v>
      </c>
    </row>
    <row r="71" spans="1:67">
      <c r="A71" s="2869" t="s">
        <v>783</v>
      </c>
      <c r="B71" s="2860">
        <v>0</v>
      </c>
      <c r="C71" s="2854">
        <v>0</v>
      </c>
      <c r="D71" s="2871">
        <v>0</v>
      </c>
      <c r="E71" s="2865">
        <v>0</v>
      </c>
      <c r="F71" s="2854">
        <v>0</v>
      </c>
      <c r="G71" s="2871">
        <v>0</v>
      </c>
      <c r="H71" s="2865">
        <v>0</v>
      </c>
      <c r="I71" s="2854">
        <v>0</v>
      </c>
      <c r="J71" s="2871">
        <v>0</v>
      </c>
      <c r="K71" s="2865">
        <v>0</v>
      </c>
      <c r="L71" s="2854">
        <v>1</v>
      </c>
      <c r="M71" s="2871">
        <v>-1</v>
      </c>
      <c r="N71" s="2872">
        <v>0</v>
      </c>
      <c r="O71" s="2866">
        <v>1</v>
      </c>
      <c r="P71" s="2880">
        <v>-1</v>
      </c>
      <c r="R71" s="2869" t="s">
        <v>783</v>
      </c>
      <c r="S71" s="3109">
        <v>0</v>
      </c>
      <c r="T71" s="3110">
        <v>0</v>
      </c>
      <c r="U71" s="2871">
        <f t="shared" si="26"/>
        <v>0</v>
      </c>
      <c r="V71" s="2865">
        <v>0</v>
      </c>
      <c r="W71" s="2854">
        <v>0</v>
      </c>
      <c r="X71" s="2859">
        <f t="shared" si="27"/>
        <v>0</v>
      </c>
      <c r="Y71" s="2860">
        <v>0</v>
      </c>
      <c r="Z71" s="2854">
        <v>0</v>
      </c>
      <c r="AA71" s="2859">
        <f t="shared" si="28"/>
        <v>0</v>
      </c>
      <c r="AB71" s="2865">
        <v>1</v>
      </c>
      <c r="AC71" s="2854">
        <v>1</v>
      </c>
      <c r="AD71" s="2859">
        <f t="shared" si="29"/>
        <v>0</v>
      </c>
      <c r="AE71" s="2874">
        <f t="shared" si="30"/>
        <v>1</v>
      </c>
      <c r="AF71" s="2875">
        <f t="shared" si="31"/>
        <v>1</v>
      </c>
      <c r="AG71" s="2856">
        <f t="shared" si="32"/>
        <v>0</v>
      </c>
      <c r="AI71" s="2869" t="s">
        <v>783</v>
      </c>
      <c r="AJ71" s="3109">
        <v>0</v>
      </c>
      <c r="AK71" s="3110">
        <v>0</v>
      </c>
      <c r="AL71" s="2871">
        <f t="shared" si="33"/>
        <v>0</v>
      </c>
      <c r="AM71" s="2865">
        <v>0</v>
      </c>
      <c r="AN71" s="2854">
        <v>0</v>
      </c>
      <c r="AO71" s="2859">
        <f t="shared" si="34"/>
        <v>0</v>
      </c>
      <c r="AP71" s="2860">
        <v>0</v>
      </c>
      <c r="AQ71" s="2854">
        <v>0</v>
      </c>
      <c r="AR71" s="2859">
        <f t="shared" si="35"/>
        <v>0</v>
      </c>
      <c r="AS71" s="2865">
        <v>0</v>
      </c>
      <c r="AT71" s="2854">
        <v>0</v>
      </c>
      <c r="AU71" s="2859">
        <f t="shared" si="36"/>
        <v>0</v>
      </c>
      <c r="AV71" s="2874">
        <f t="shared" si="37"/>
        <v>0</v>
      </c>
      <c r="AW71" s="2875">
        <f t="shared" si="38"/>
        <v>0</v>
      </c>
      <c r="AX71" s="2856">
        <f t="shared" si="39"/>
        <v>0</v>
      </c>
      <c r="AY71"/>
      <c r="AZ71" s="2869" t="s">
        <v>783</v>
      </c>
      <c r="BA71" s="3109">
        <v>0</v>
      </c>
      <c r="BB71" s="3110">
        <v>0</v>
      </c>
      <c r="BC71" s="2871">
        <f t="shared" si="40"/>
        <v>0</v>
      </c>
      <c r="BD71" s="2865">
        <v>0</v>
      </c>
      <c r="BE71" s="2854">
        <v>0</v>
      </c>
      <c r="BF71" s="2859">
        <f t="shared" si="41"/>
        <v>0</v>
      </c>
      <c r="BG71" s="2860">
        <v>0</v>
      </c>
      <c r="BH71" s="2854">
        <v>0</v>
      </c>
      <c r="BI71" s="2859">
        <f t="shared" si="42"/>
        <v>0</v>
      </c>
      <c r="BJ71" s="2865">
        <v>0</v>
      </c>
      <c r="BK71" s="2854">
        <v>2</v>
      </c>
      <c r="BL71" s="2859">
        <f t="shared" si="43"/>
        <v>-2</v>
      </c>
      <c r="BM71" s="2874">
        <f t="shared" si="44"/>
        <v>0</v>
      </c>
      <c r="BN71" s="2875">
        <f t="shared" si="45"/>
        <v>2</v>
      </c>
      <c r="BO71" s="2856">
        <f t="shared" si="46"/>
        <v>-2</v>
      </c>
    </row>
    <row r="72" spans="1:67" ht="22.5">
      <c r="A72" s="2869" t="s">
        <v>784</v>
      </c>
      <c r="B72" s="2860">
        <v>2</v>
      </c>
      <c r="C72" s="2854">
        <v>0</v>
      </c>
      <c r="D72" s="2871">
        <v>2</v>
      </c>
      <c r="E72" s="2865">
        <v>0</v>
      </c>
      <c r="F72" s="2854">
        <v>0</v>
      </c>
      <c r="G72" s="2871">
        <v>0</v>
      </c>
      <c r="H72" s="2865">
        <v>2</v>
      </c>
      <c r="I72" s="2854">
        <v>3</v>
      </c>
      <c r="J72" s="2871">
        <v>-1</v>
      </c>
      <c r="K72" s="2865">
        <v>1</v>
      </c>
      <c r="L72" s="2854">
        <v>2</v>
      </c>
      <c r="M72" s="2871">
        <v>-1</v>
      </c>
      <c r="N72" s="2872">
        <v>5</v>
      </c>
      <c r="O72" s="2866">
        <v>5</v>
      </c>
      <c r="P72" s="2880">
        <v>0</v>
      </c>
      <c r="R72" s="2869" t="s">
        <v>784</v>
      </c>
      <c r="S72" s="3109">
        <v>1</v>
      </c>
      <c r="T72" s="3110">
        <v>2</v>
      </c>
      <c r="U72" s="2871">
        <f t="shared" si="26"/>
        <v>-1</v>
      </c>
      <c r="V72" s="2865">
        <v>0</v>
      </c>
      <c r="W72" s="2854">
        <v>0</v>
      </c>
      <c r="X72" s="2859">
        <f t="shared" si="27"/>
        <v>0</v>
      </c>
      <c r="Y72" s="2860">
        <v>0</v>
      </c>
      <c r="Z72" s="2854">
        <v>0</v>
      </c>
      <c r="AA72" s="2859">
        <f t="shared" si="28"/>
        <v>0</v>
      </c>
      <c r="AB72" s="2865">
        <v>2</v>
      </c>
      <c r="AC72" s="2854">
        <v>0</v>
      </c>
      <c r="AD72" s="2859">
        <f t="shared" si="29"/>
        <v>2</v>
      </c>
      <c r="AE72" s="2874">
        <f t="shared" si="30"/>
        <v>3</v>
      </c>
      <c r="AF72" s="2875">
        <f t="shared" si="31"/>
        <v>2</v>
      </c>
      <c r="AG72" s="2856">
        <f t="shared" si="32"/>
        <v>1</v>
      </c>
      <c r="AI72" s="2869" t="s">
        <v>784</v>
      </c>
      <c r="AJ72" s="3109">
        <v>0</v>
      </c>
      <c r="AK72" s="3110">
        <v>0</v>
      </c>
      <c r="AL72" s="2871">
        <f t="shared" si="33"/>
        <v>0</v>
      </c>
      <c r="AM72" s="2865">
        <v>1</v>
      </c>
      <c r="AN72" s="2854">
        <v>0</v>
      </c>
      <c r="AO72" s="2859">
        <f t="shared" si="34"/>
        <v>1</v>
      </c>
      <c r="AP72" s="2860">
        <v>3</v>
      </c>
      <c r="AQ72" s="2854">
        <v>2</v>
      </c>
      <c r="AR72" s="2859">
        <f t="shared" si="35"/>
        <v>1</v>
      </c>
      <c r="AS72" s="2865">
        <v>1</v>
      </c>
      <c r="AT72" s="2854">
        <v>0</v>
      </c>
      <c r="AU72" s="2859">
        <f t="shared" si="36"/>
        <v>1</v>
      </c>
      <c r="AV72" s="2874">
        <f t="shared" si="37"/>
        <v>5</v>
      </c>
      <c r="AW72" s="2875">
        <f t="shared" si="38"/>
        <v>2</v>
      </c>
      <c r="AX72" s="2856">
        <f t="shared" si="39"/>
        <v>3</v>
      </c>
      <c r="AY72"/>
      <c r="AZ72" s="2869" t="s">
        <v>784</v>
      </c>
      <c r="BA72" s="3109">
        <v>0</v>
      </c>
      <c r="BB72" s="3110">
        <v>0</v>
      </c>
      <c r="BC72" s="2871">
        <f t="shared" si="40"/>
        <v>0</v>
      </c>
      <c r="BD72" s="2865">
        <v>0</v>
      </c>
      <c r="BE72" s="2854">
        <v>0</v>
      </c>
      <c r="BF72" s="2859">
        <f t="shared" si="41"/>
        <v>0</v>
      </c>
      <c r="BG72" s="2860">
        <v>1</v>
      </c>
      <c r="BH72" s="2854">
        <v>0</v>
      </c>
      <c r="BI72" s="2859">
        <f t="shared" si="42"/>
        <v>1</v>
      </c>
      <c r="BJ72" s="2865">
        <v>3</v>
      </c>
      <c r="BK72" s="2854">
        <v>0</v>
      </c>
      <c r="BL72" s="2859">
        <f t="shared" si="43"/>
        <v>3</v>
      </c>
      <c r="BM72" s="2874">
        <f t="shared" si="44"/>
        <v>4</v>
      </c>
      <c r="BN72" s="2875">
        <f t="shared" si="45"/>
        <v>0</v>
      </c>
      <c r="BO72" s="2856">
        <f t="shared" si="46"/>
        <v>4</v>
      </c>
    </row>
    <row r="73" spans="1:67" ht="24.75" customHeight="1">
      <c r="A73" s="2869" t="s">
        <v>453</v>
      </c>
      <c r="B73" s="2860">
        <v>0</v>
      </c>
      <c r="C73" s="2854">
        <v>1</v>
      </c>
      <c r="D73" s="2871">
        <v>-1</v>
      </c>
      <c r="E73" s="2865">
        <v>1</v>
      </c>
      <c r="F73" s="2854">
        <v>2</v>
      </c>
      <c r="G73" s="2871">
        <v>-1</v>
      </c>
      <c r="H73" s="2865">
        <v>9</v>
      </c>
      <c r="I73" s="2854">
        <v>14</v>
      </c>
      <c r="J73" s="2871">
        <v>-5</v>
      </c>
      <c r="K73" s="2865">
        <v>0</v>
      </c>
      <c r="L73" s="2854">
        <v>0</v>
      </c>
      <c r="M73" s="2871">
        <v>0</v>
      </c>
      <c r="N73" s="2872">
        <v>10</v>
      </c>
      <c r="O73" s="2866">
        <v>17</v>
      </c>
      <c r="P73" s="2880">
        <v>-7</v>
      </c>
      <c r="R73" s="2869" t="s">
        <v>453</v>
      </c>
      <c r="S73" s="3109">
        <v>0</v>
      </c>
      <c r="T73" s="3110">
        <v>0</v>
      </c>
      <c r="U73" s="2871">
        <f t="shared" si="26"/>
        <v>0</v>
      </c>
      <c r="V73" s="2865">
        <v>1</v>
      </c>
      <c r="W73" s="2854">
        <v>0</v>
      </c>
      <c r="X73" s="2859">
        <f t="shared" si="27"/>
        <v>1</v>
      </c>
      <c r="Y73" s="2860">
        <v>17</v>
      </c>
      <c r="Z73" s="2854">
        <v>10</v>
      </c>
      <c r="AA73" s="2859">
        <f t="shared" si="28"/>
        <v>7</v>
      </c>
      <c r="AB73" s="2865">
        <v>0</v>
      </c>
      <c r="AC73" s="2854">
        <v>0</v>
      </c>
      <c r="AD73" s="2859">
        <f t="shared" si="29"/>
        <v>0</v>
      </c>
      <c r="AE73" s="2874">
        <f t="shared" si="30"/>
        <v>18</v>
      </c>
      <c r="AF73" s="2875">
        <f t="shared" si="31"/>
        <v>10</v>
      </c>
      <c r="AG73" s="2856">
        <f t="shared" si="32"/>
        <v>8</v>
      </c>
      <c r="AI73" s="2869" t="s">
        <v>453</v>
      </c>
      <c r="AJ73" s="3109">
        <v>0</v>
      </c>
      <c r="AK73" s="3110">
        <v>0</v>
      </c>
      <c r="AL73" s="2871">
        <f t="shared" si="33"/>
        <v>0</v>
      </c>
      <c r="AM73" s="2865">
        <v>0</v>
      </c>
      <c r="AN73" s="2854">
        <v>0</v>
      </c>
      <c r="AO73" s="2859">
        <f t="shared" si="34"/>
        <v>0</v>
      </c>
      <c r="AP73" s="2860">
        <v>8</v>
      </c>
      <c r="AQ73" s="2854">
        <v>5</v>
      </c>
      <c r="AR73" s="2859">
        <f t="shared" si="35"/>
        <v>3</v>
      </c>
      <c r="AS73" s="2865">
        <v>0</v>
      </c>
      <c r="AT73" s="2854">
        <v>0</v>
      </c>
      <c r="AU73" s="2859">
        <f t="shared" si="36"/>
        <v>0</v>
      </c>
      <c r="AV73" s="2874">
        <f t="shared" si="37"/>
        <v>8</v>
      </c>
      <c r="AW73" s="2875">
        <f t="shared" si="38"/>
        <v>5</v>
      </c>
      <c r="AX73" s="2856">
        <f t="shared" si="39"/>
        <v>3</v>
      </c>
      <c r="AY73"/>
      <c r="AZ73" s="2869" t="s">
        <v>453</v>
      </c>
      <c r="BA73" s="3109">
        <v>0</v>
      </c>
      <c r="BB73" s="3110">
        <v>0</v>
      </c>
      <c r="BC73" s="2871">
        <f t="shared" si="40"/>
        <v>0</v>
      </c>
      <c r="BD73" s="2865">
        <v>0</v>
      </c>
      <c r="BE73" s="2854">
        <v>0</v>
      </c>
      <c r="BF73" s="2859">
        <f t="shared" si="41"/>
        <v>0</v>
      </c>
      <c r="BG73" s="2860">
        <v>5</v>
      </c>
      <c r="BH73" s="2854">
        <v>5</v>
      </c>
      <c r="BI73" s="2859">
        <f t="shared" si="42"/>
        <v>0</v>
      </c>
      <c r="BJ73" s="2865">
        <v>0</v>
      </c>
      <c r="BK73" s="2854">
        <v>0</v>
      </c>
      <c r="BL73" s="2859">
        <f t="shared" si="43"/>
        <v>0</v>
      </c>
      <c r="BM73" s="2874">
        <f t="shared" si="44"/>
        <v>5</v>
      </c>
      <c r="BN73" s="2875">
        <f t="shared" si="45"/>
        <v>5</v>
      </c>
      <c r="BO73" s="2856">
        <f t="shared" si="46"/>
        <v>0</v>
      </c>
    </row>
    <row r="74" spans="1:67">
      <c r="A74" s="2869" t="s">
        <v>454</v>
      </c>
      <c r="B74" s="2860">
        <v>21</v>
      </c>
      <c r="C74" s="2854">
        <v>4</v>
      </c>
      <c r="D74" s="2871">
        <v>17</v>
      </c>
      <c r="E74" s="2865">
        <v>5</v>
      </c>
      <c r="F74" s="2854">
        <v>0</v>
      </c>
      <c r="G74" s="2871">
        <v>5</v>
      </c>
      <c r="H74" s="2865">
        <v>16</v>
      </c>
      <c r="I74" s="2854">
        <v>0</v>
      </c>
      <c r="J74" s="2871">
        <v>16</v>
      </c>
      <c r="K74" s="2865">
        <v>3</v>
      </c>
      <c r="L74" s="2854">
        <v>1</v>
      </c>
      <c r="M74" s="2871">
        <v>2</v>
      </c>
      <c r="N74" s="2872">
        <v>45</v>
      </c>
      <c r="O74" s="2866">
        <v>5</v>
      </c>
      <c r="P74" s="2880">
        <v>40</v>
      </c>
      <c r="R74" s="2869" t="s">
        <v>454</v>
      </c>
      <c r="S74" s="3109">
        <v>18</v>
      </c>
      <c r="T74" s="3110">
        <v>1</v>
      </c>
      <c r="U74" s="2871">
        <f t="shared" si="26"/>
        <v>17</v>
      </c>
      <c r="V74" s="2865">
        <v>10</v>
      </c>
      <c r="W74" s="2854">
        <v>0</v>
      </c>
      <c r="X74" s="2859">
        <f t="shared" si="27"/>
        <v>10</v>
      </c>
      <c r="Y74" s="2860">
        <v>17</v>
      </c>
      <c r="Z74" s="2854">
        <v>0</v>
      </c>
      <c r="AA74" s="2859">
        <f t="shared" si="28"/>
        <v>17</v>
      </c>
      <c r="AB74" s="2865">
        <v>2</v>
      </c>
      <c r="AC74" s="2854">
        <v>0</v>
      </c>
      <c r="AD74" s="2859">
        <f t="shared" si="29"/>
        <v>2</v>
      </c>
      <c r="AE74" s="2874">
        <f t="shared" si="30"/>
        <v>47</v>
      </c>
      <c r="AF74" s="2875">
        <f t="shared" si="31"/>
        <v>1</v>
      </c>
      <c r="AG74" s="2856">
        <f t="shared" si="32"/>
        <v>46</v>
      </c>
      <c r="AI74" s="2869" t="s">
        <v>454</v>
      </c>
      <c r="AJ74" s="3109">
        <v>14</v>
      </c>
      <c r="AK74" s="3110">
        <v>0</v>
      </c>
      <c r="AL74" s="2871">
        <f t="shared" si="33"/>
        <v>14</v>
      </c>
      <c r="AM74" s="2865">
        <v>6</v>
      </c>
      <c r="AN74" s="2854">
        <v>0</v>
      </c>
      <c r="AO74" s="2859">
        <f t="shared" si="34"/>
        <v>6</v>
      </c>
      <c r="AP74" s="2860">
        <v>13</v>
      </c>
      <c r="AQ74" s="2854">
        <v>3</v>
      </c>
      <c r="AR74" s="2859">
        <f t="shared" si="35"/>
        <v>10</v>
      </c>
      <c r="AS74" s="2865">
        <v>3</v>
      </c>
      <c r="AT74" s="2854">
        <v>0</v>
      </c>
      <c r="AU74" s="2859">
        <f t="shared" si="36"/>
        <v>3</v>
      </c>
      <c r="AV74" s="2874">
        <f t="shared" si="37"/>
        <v>36</v>
      </c>
      <c r="AW74" s="2875">
        <f t="shared" si="38"/>
        <v>3</v>
      </c>
      <c r="AX74" s="2856">
        <f t="shared" si="39"/>
        <v>33</v>
      </c>
      <c r="AY74"/>
      <c r="AZ74" s="2869" t="s">
        <v>454</v>
      </c>
      <c r="BA74" s="3109">
        <v>21</v>
      </c>
      <c r="BB74" s="3110">
        <v>1</v>
      </c>
      <c r="BC74" s="2871">
        <f t="shared" si="40"/>
        <v>20</v>
      </c>
      <c r="BD74" s="2865">
        <v>11</v>
      </c>
      <c r="BE74" s="2854">
        <v>2</v>
      </c>
      <c r="BF74" s="2859">
        <f t="shared" si="41"/>
        <v>9</v>
      </c>
      <c r="BG74" s="2860">
        <v>10</v>
      </c>
      <c r="BH74" s="2854">
        <v>2</v>
      </c>
      <c r="BI74" s="2859">
        <f t="shared" si="42"/>
        <v>8</v>
      </c>
      <c r="BJ74" s="2865">
        <v>0</v>
      </c>
      <c r="BK74" s="2854">
        <v>0</v>
      </c>
      <c r="BL74" s="2859">
        <f t="shared" si="43"/>
        <v>0</v>
      </c>
      <c r="BM74" s="2874">
        <f t="shared" si="44"/>
        <v>42</v>
      </c>
      <c r="BN74" s="2875">
        <f t="shared" si="45"/>
        <v>5</v>
      </c>
      <c r="BO74" s="2856">
        <f t="shared" si="46"/>
        <v>37</v>
      </c>
    </row>
    <row r="75" spans="1:67" ht="21.75" customHeight="1" thickBot="1">
      <c r="A75" s="2870" t="s">
        <v>156</v>
      </c>
      <c r="B75" s="2861">
        <v>44</v>
      </c>
      <c r="C75" s="2855">
        <v>25</v>
      </c>
      <c r="D75" s="2825">
        <f>SUM(D55:D74)</f>
        <v>19</v>
      </c>
      <c r="E75" s="2857">
        <v>26</v>
      </c>
      <c r="F75" s="2855">
        <v>22</v>
      </c>
      <c r="G75" s="2825">
        <f>SUM(G55:G74)</f>
        <v>4</v>
      </c>
      <c r="H75" s="2857">
        <v>227</v>
      </c>
      <c r="I75" s="2855">
        <v>284</v>
      </c>
      <c r="J75" s="2825">
        <f>SUM(J55:J74)</f>
        <v>-57</v>
      </c>
      <c r="K75" s="2857">
        <v>8</v>
      </c>
      <c r="L75" s="2855">
        <v>8</v>
      </c>
      <c r="M75" s="2825">
        <f>SUM(M55:M74)</f>
        <v>0</v>
      </c>
      <c r="N75" s="2857">
        <v>305</v>
      </c>
      <c r="O75" s="2867">
        <v>339</v>
      </c>
      <c r="P75" s="2825">
        <f>SUM(P55:P74)</f>
        <v>-34</v>
      </c>
      <c r="R75" s="2870" t="s">
        <v>156</v>
      </c>
      <c r="S75" s="2861">
        <f t="shared" ref="S75:U75" si="47">SUM(S55:S74)</f>
        <v>27</v>
      </c>
      <c r="T75" s="2867">
        <f t="shared" si="47"/>
        <v>15</v>
      </c>
      <c r="U75" s="2825">
        <f t="shared" si="47"/>
        <v>12</v>
      </c>
      <c r="V75" s="2857">
        <f t="shared" ref="V75:W75" si="48">SUM(V55:V74)</f>
        <v>21</v>
      </c>
      <c r="W75" s="2855">
        <f t="shared" si="48"/>
        <v>10</v>
      </c>
      <c r="X75" s="2825">
        <f t="shared" si="27"/>
        <v>11</v>
      </c>
      <c r="Y75" s="2857">
        <f t="shared" ref="Y75:Z75" si="49">SUM(Y55:Y74)</f>
        <v>167</v>
      </c>
      <c r="Z75" s="2855">
        <f t="shared" si="49"/>
        <v>112</v>
      </c>
      <c r="AA75" s="2825">
        <f>Y75-Z75</f>
        <v>55</v>
      </c>
      <c r="AB75" s="2857">
        <f t="shared" ref="AB75:AC75" si="50">SUM(AB55:AB74)</f>
        <v>6</v>
      </c>
      <c r="AC75" s="2855">
        <f t="shared" si="50"/>
        <v>3</v>
      </c>
      <c r="AD75" s="2825">
        <f t="shared" si="29"/>
        <v>3</v>
      </c>
      <c r="AE75" s="2857">
        <f t="shared" si="30"/>
        <v>221</v>
      </c>
      <c r="AF75" s="2855">
        <f t="shared" si="31"/>
        <v>140</v>
      </c>
      <c r="AG75" s="2855">
        <f t="shared" si="32"/>
        <v>81</v>
      </c>
      <c r="AI75" s="2870" t="s">
        <v>156</v>
      </c>
      <c r="AJ75" s="2861">
        <f t="shared" ref="AJ75:AN75" si="51">SUM(AJ55:AJ74)</f>
        <v>19</v>
      </c>
      <c r="AK75" s="2867">
        <f t="shared" si="51"/>
        <v>10</v>
      </c>
      <c r="AL75" s="2825">
        <f t="shared" si="51"/>
        <v>9</v>
      </c>
      <c r="AM75" s="2857">
        <f t="shared" si="51"/>
        <v>11</v>
      </c>
      <c r="AN75" s="2855">
        <f t="shared" si="51"/>
        <v>15</v>
      </c>
      <c r="AO75" s="2825">
        <f t="shared" si="34"/>
        <v>-4</v>
      </c>
      <c r="AP75" s="2857">
        <f t="shared" ref="AP75:AQ75" si="52">SUM(AP55:AP74)</f>
        <v>121</v>
      </c>
      <c r="AQ75" s="2855">
        <f t="shared" si="52"/>
        <v>89</v>
      </c>
      <c r="AR75" s="2825">
        <f>AP75-AQ75</f>
        <v>32</v>
      </c>
      <c r="AS75" s="2857">
        <f t="shared" ref="AS75:AT75" si="53">SUM(AS55:AS74)</f>
        <v>7</v>
      </c>
      <c r="AT75" s="2855">
        <f t="shared" si="53"/>
        <v>4</v>
      </c>
      <c r="AU75" s="2825">
        <f t="shared" si="36"/>
        <v>3</v>
      </c>
      <c r="AV75" s="2857">
        <f t="shared" si="37"/>
        <v>158</v>
      </c>
      <c r="AW75" s="2855">
        <f t="shared" si="38"/>
        <v>118</v>
      </c>
      <c r="AX75" s="2855">
        <f t="shared" si="39"/>
        <v>40</v>
      </c>
      <c r="AY75"/>
      <c r="AZ75" s="2870" t="s">
        <v>156</v>
      </c>
      <c r="BA75" s="2861">
        <f t="shared" ref="BA75:BE75" si="54">SUM(BA55:BA74)</f>
        <v>32</v>
      </c>
      <c r="BB75" s="2867">
        <f t="shared" si="54"/>
        <v>25</v>
      </c>
      <c r="BC75" s="2825">
        <f t="shared" si="54"/>
        <v>7</v>
      </c>
      <c r="BD75" s="2857">
        <f t="shared" si="54"/>
        <v>20</v>
      </c>
      <c r="BE75" s="2855">
        <f t="shared" si="54"/>
        <v>48</v>
      </c>
      <c r="BF75" s="2825">
        <f t="shared" si="41"/>
        <v>-28</v>
      </c>
      <c r="BG75" s="2857">
        <f t="shared" ref="BG75:BH75" si="55">SUM(BG55:BG74)</f>
        <v>119</v>
      </c>
      <c r="BH75" s="2855">
        <f t="shared" si="55"/>
        <v>124</v>
      </c>
      <c r="BI75" s="2825">
        <f>BG75-BH75</f>
        <v>-5</v>
      </c>
      <c r="BJ75" s="2857">
        <f t="shared" ref="BJ75:BK75" si="56">SUM(BJ55:BJ74)</f>
        <v>4</v>
      </c>
      <c r="BK75" s="2855">
        <f t="shared" si="56"/>
        <v>7</v>
      </c>
      <c r="BL75" s="2825">
        <f t="shared" si="43"/>
        <v>-3</v>
      </c>
      <c r="BM75" s="2857">
        <f t="shared" si="44"/>
        <v>175</v>
      </c>
      <c r="BN75" s="2855">
        <f t="shared" si="45"/>
        <v>204</v>
      </c>
      <c r="BO75" s="2855">
        <f t="shared" si="46"/>
        <v>-29</v>
      </c>
    </row>
    <row r="76" spans="1:67" s="207" customFormat="1" ht="21.75" customHeight="1">
      <c r="A76" s="3111"/>
      <c r="B76" s="3112"/>
      <c r="C76" s="3112"/>
      <c r="D76" s="3112"/>
      <c r="E76" s="3112"/>
      <c r="F76" s="3112"/>
      <c r="G76" s="3112"/>
      <c r="H76" s="3112"/>
      <c r="I76" s="3112"/>
      <c r="J76" s="3112"/>
      <c r="K76" s="3112"/>
      <c r="L76" s="3112"/>
      <c r="M76" s="3112"/>
      <c r="N76" s="3112"/>
      <c r="O76" s="3112"/>
      <c r="P76" s="3112"/>
      <c r="Q76" s="269"/>
      <c r="R76" s="3111"/>
      <c r="S76" s="3113"/>
      <c r="T76" s="3113"/>
      <c r="U76" s="3113"/>
      <c r="V76" s="3113"/>
      <c r="W76" s="3113"/>
      <c r="X76" s="3113"/>
      <c r="Y76" s="3113"/>
      <c r="Z76" s="3113"/>
      <c r="AA76" s="3113"/>
      <c r="AB76" s="3113"/>
      <c r="AC76" s="3113"/>
      <c r="AD76" s="3113"/>
      <c r="AE76" s="3113"/>
      <c r="AF76" s="3113"/>
      <c r="AG76" s="3114"/>
      <c r="AH76" s="269"/>
      <c r="AI76" s="269"/>
    </row>
    <row r="77" spans="1:67" ht="15.75" thickBot="1">
      <c r="A77" s="269"/>
      <c r="R77" s="1310"/>
      <c r="S77" s="4460" t="s">
        <v>163</v>
      </c>
      <c r="T77" s="4461"/>
      <c r="U77" s="4461"/>
      <c r="V77" s="4461"/>
      <c r="W77" s="4461"/>
      <c r="X77" s="4461"/>
      <c r="Y77" s="4461"/>
      <c r="Z77" s="4461"/>
      <c r="AA77" s="4461"/>
      <c r="AB77" s="4461"/>
      <c r="AC77" s="4461"/>
      <c r="AD77" s="4461"/>
      <c r="AE77" s="4461"/>
      <c r="AF77" s="4461"/>
      <c r="AG77" s="4462"/>
      <c r="AI77" s="4468" t="s">
        <v>938</v>
      </c>
      <c r="AJ77" s="2853"/>
      <c r="AK77" s="2853" t="s">
        <v>938</v>
      </c>
      <c r="AL77" s="2853"/>
      <c r="AM77" s="2853" t="s">
        <v>938</v>
      </c>
      <c r="AN77" s="2853" t="s">
        <v>938</v>
      </c>
      <c r="AO77" s="2853"/>
      <c r="AP77" s="2853" t="s">
        <v>938</v>
      </c>
      <c r="AQ77" s="2853" t="s">
        <v>938</v>
      </c>
      <c r="AR77" s="2853"/>
      <c r="AS77" s="2853" t="s">
        <v>938</v>
      </c>
      <c r="AT77" s="2853" t="s">
        <v>938</v>
      </c>
      <c r="AU77" s="2853"/>
      <c r="AV77" s="2853" t="s">
        <v>938</v>
      </c>
      <c r="AW77" s="2853" t="s">
        <v>938</v>
      </c>
      <c r="AX77" s="2852"/>
    </row>
    <row r="78" spans="1:67" ht="24" customHeight="1" thickBot="1">
      <c r="A78" s="2067" t="s">
        <v>913</v>
      </c>
      <c r="B78" s="4463" t="s">
        <v>164</v>
      </c>
      <c r="C78" s="4464"/>
      <c r="D78" s="4465"/>
      <c r="E78" s="4463" t="s">
        <v>165</v>
      </c>
      <c r="F78" s="4464"/>
      <c r="G78" s="4465"/>
      <c r="H78" s="4463" t="s">
        <v>167</v>
      </c>
      <c r="I78" s="4464"/>
      <c r="J78" s="4465"/>
      <c r="K78" s="4463" t="s">
        <v>168</v>
      </c>
      <c r="L78" s="4464"/>
      <c r="M78" s="4465"/>
      <c r="N78" s="4463" t="s">
        <v>156</v>
      </c>
      <c r="O78" s="4464"/>
      <c r="P78" s="4465"/>
      <c r="R78" s="2067" t="s">
        <v>926</v>
      </c>
      <c r="S78" s="4463" t="s">
        <v>164</v>
      </c>
      <c r="T78" s="4464"/>
      <c r="U78" s="4465"/>
      <c r="V78" s="4463" t="s">
        <v>165</v>
      </c>
      <c r="W78" s="4464"/>
      <c r="X78" s="4465"/>
      <c r="Y78" s="4463" t="s">
        <v>167</v>
      </c>
      <c r="Z78" s="4464"/>
      <c r="AA78" s="4465"/>
      <c r="AB78" s="4463" t="s">
        <v>168</v>
      </c>
      <c r="AC78" s="4464"/>
      <c r="AD78" s="4465"/>
      <c r="AE78" s="4463" t="s">
        <v>156</v>
      </c>
      <c r="AF78" s="4464"/>
      <c r="AG78" s="4465"/>
      <c r="AI78" s="4469" t="s">
        <v>939</v>
      </c>
      <c r="AJ78" s="4473" t="s">
        <v>940</v>
      </c>
      <c r="AK78" s="4474" t="s">
        <v>938</v>
      </c>
      <c r="AL78" s="4475"/>
      <c r="AM78" s="4473" t="s">
        <v>941</v>
      </c>
      <c r="AN78" s="4474" t="s">
        <v>938</v>
      </c>
      <c r="AO78" s="4475"/>
      <c r="AP78" s="4473" t="s">
        <v>942</v>
      </c>
      <c r="AQ78" s="4474" t="s">
        <v>938</v>
      </c>
      <c r="AR78" s="4475"/>
      <c r="AS78" s="4473" t="s">
        <v>943</v>
      </c>
      <c r="AT78" s="4474" t="s">
        <v>938</v>
      </c>
      <c r="AU78" s="4475"/>
      <c r="AV78" s="4470" t="s">
        <v>156</v>
      </c>
      <c r="AW78" s="4471"/>
      <c r="AX78" s="4472"/>
      <c r="AY78"/>
      <c r="AZ78" s="2851" t="s">
        <v>944</v>
      </c>
      <c r="BA78" s="4478" t="s">
        <v>940</v>
      </c>
      <c r="BB78" s="4479" t="s">
        <v>938</v>
      </c>
      <c r="BC78" s="4475"/>
      <c r="BD78" s="4479" t="s">
        <v>941</v>
      </c>
      <c r="BE78" s="4479" t="s">
        <v>938</v>
      </c>
      <c r="BF78" s="4481"/>
      <c r="BG78" s="4480" t="s">
        <v>942</v>
      </c>
      <c r="BH78" s="4479" t="s">
        <v>938</v>
      </c>
      <c r="BI78" s="4475"/>
      <c r="BJ78" s="4478" t="s">
        <v>943</v>
      </c>
      <c r="BK78" s="4479" t="s">
        <v>938</v>
      </c>
      <c r="BL78" s="4475"/>
      <c r="BM78" s="4476" t="s">
        <v>156</v>
      </c>
      <c r="BN78" s="4477"/>
      <c r="BO78" s="4475"/>
    </row>
    <row r="79" spans="1:67" s="3" customFormat="1" ht="48.75" customHeight="1" thickBot="1">
      <c r="A79" s="2566" t="s">
        <v>627</v>
      </c>
      <c r="B79" s="506" t="s">
        <v>169</v>
      </c>
      <c r="C79" s="620" t="s">
        <v>170</v>
      </c>
      <c r="D79" s="1975" t="s">
        <v>171</v>
      </c>
      <c r="E79" s="507" t="s">
        <v>169</v>
      </c>
      <c r="F79" s="507" t="s">
        <v>170</v>
      </c>
      <c r="G79" s="620" t="s">
        <v>171</v>
      </c>
      <c r="H79" s="506" t="s">
        <v>169</v>
      </c>
      <c r="I79" s="507" t="s">
        <v>170</v>
      </c>
      <c r="J79" s="1975" t="s">
        <v>171</v>
      </c>
      <c r="K79" s="507" t="s">
        <v>169</v>
      </c>
      <c r="L79" s="507" t="s">
        <v>170</v>
      </c>
      <c r="M79" s="620" t="s">
        <v>171</v>
      </c>
      <c r="N79" s="506" t="s">
        <v>169</v>
      </c>
      <c r="O79" s="620" t="s">
        <v>170</v>
      </c>
      <c r="P79" s="1975" t="s">
        <v>171</v>
      </c>
      <c r="R79" s="2566" t="s">
        <v>627</v>
      </c>
      <c r="S79" s="506" t="s">
        <v>169</v>
      </c>
      <c r="T79" s="620" t="s">
        <v>170</v>
      </c>
      <c r="U79" s="1975" t="s">
        <v>171</v>
      </c>
      <c r="V79" s="507" t="s">
        <v>169</v>
      </c>
      <c r="W79" s="507" t="s">
        <v>170</v>
      </c>
      <c r="X79" s="620" t="s">
        <v>171</v>
      </c>
      <c r="Y79" s="506" t="s">
        <v>169</v>
      </c>
      <c r="Z79" s="507" t="s">
        <v>170</v>
      </c>
      <c r="AA79" s="1975" t="s">
        <v>171</v>
      </c>
      <c r="AB79" s="507" t="s">
        <v>169</v>
      </c>
      <c r="AC79" s="507" t="s">
        <v>170</v>
      </c>
      <c r="AD79" s="620" t="s">
        <v>171</v>
      </c>
      <c r="AE79" s="506" t="s">
        <v>169</v>
      </c>
      <c r="AF79" s="620" t="s">
        <v>170</v>
      </c>
      <c r="AG79" s="1975" t="s">
        <v>171</v>
      </c>
      <c r="AI79" s="2817" t="s">
        <v>627</v>
      </c>
      <c r="AJ79" s="2828" t="s">
        <v>169</v>
      </c>
      <c r="AK79" s="2829" t="s">
        <v>170</v>
      </c>
      <c r="AL79" s="2830" t="s">
        <v>171</v>
      </c>
      <c r="AM79" s="2831" t="s">
        <v>169</v>
      </c>
      <c r="AN79" s="2829" t="s">
        <v>170</v>
      </c>
      <c r="AO79" s="2830" t="s">
        <v>171</v>
      </c>
      <c r="AP79" s="2831" t="s">
        <v>169</v>
      </c>
      <c r="AQ79" s="2829" t="s">
        <v>170</v>
      </c>
      <c r="AR79" s="2830" t="s">
        <v>171</v>
      </c>
      <c r="AS79" s="2831" t="s">
        <v>169</v>
      </c>
      <c r="AT79" s="2829" t="s">
        <v>170</v>
      </c>
      <c r="AU79" s="2830" t="s">
        <v>171</v>
      </c>
      <c r="AV79" s="2831" t="s">
        <v>169</v>
      </c>
      <c r="AW79" s="2829" t="s">
        <v>170</v>
      </c>
      <c r="AX79" s="2832" t="s">
        <v>171</v>
      </c>
      <c r="AZ79" s="2850" t="s">
        <v>627</v>
      </c>
      <c r="BA79" s="2845" t="s">
        <v>169</v>
      </c>
      <c r="BB79" s="2846" t="s">
        <v>170</v>
      </c>
      <c r="BC79" s="2847" t="s">
        <v>171</v>
      </c>
      <c r="BD79" s="2848" t="s">
        <v>169</v>
      </c>
      <c r="BE79" s="2846" t="s">
        <v>170</v>
      </c>
      <c r="BF79" s="2849" t="s">
        <v>171</v>
      </c>
      <c r="BG79" s="2848" t="s">
        <v>169</v>
      </c>
      <c r="BH79" s="2846" t="s">
        <v>170</v>
      </c>
      <c r="BI79" s="2849" t="s">
        <v>171</v>
      </c>
      <c r="BJ79" s="2845" t="s">
        <v>169</v>
      </c>
      <c r="BK79" s="2846" t="s">
        <v>170</v>
      </c>
      <c r="BL79" s="2847" t="s">
        <v>171</v>
      </c>
      <c r="BM79" s="2848" t="s">
        <v>169</v>
      </c>
      <c r="BN79" s="2846" t="s">
        <v>170</v>
      </c>
      <c r="BO79" s="2847" t="s">
        <v>171</v>
      </c>
    </row>
    <row r="80" spans="1:67">
      <c r="A80" s="839" t="s">
        <v>437</v>
      </c>
      <c r="B80" s="2074">
        <v>1</v>
      </c>
      <c r="C80" s="2567">
        <v>0</v>
      </c>
      <c r="D80" s="2075">
        <f>B80-C80</f>
        <v>1</v>
      </c>
      <c r="E80" s="2568">
        <v>3</v>
      </c>
      <c r="F80" s="2567">
        <v>2</v>
      </c>
      <c r="G80" s="2569">
        <f>E80-F80</f>
        <v>1</v>
      </c>
      <c r="H80" s="2074">
        <v>20</v>
      </c>
      <c r="I80" s="2567">
        <v>91</v>
      </c>
      <c r="J80" s="2075">
        <f>H80-I80</f>
        <v>-71</v>
      </c>
      <c r="K80" s="2709">
        <v>0</v>
      </c>
      <c r="L80" s="2710">
        <v>1</v>
      </c>
      <c r="M80" s="2569">
        <f>K80-L80</f>
        <v>-1</v>
      </c>
      <c r="N80" s="2081">
        <f>B80+E80+H80+K80</f>
        <v>24</v>
      </c>
      <c r="O80" s="2570">
        <f>C80+F80+I80+L80</f>
        <v>94</v>
      </c>
      <c r="P80" s="1607">
        <f>N80-O80</f>
        <v>-70</v>
      </c>
      <c r="R80" s="839" t="s">
        <v>437</v>
      </c>
      <c r="S80" s="2074">
        <v>0</v>
      </c>
      <c r="T80" s="2567">
        <v>0</v>
      </c>
      <c r="U80" s="2075">
        <v>0</v>
      </c>
      <c r="V80" s="2568">
        <v>1</v>
      </c>
      <c r="W80" s="2567">
        <v>1</v>
      </c>
      <c r="X80" s="2569">
        <v>0</v>
      </c>
      <c r="Y80" s="2074">
        <v>18</v>
      </c>
      <c r="Z80" s="2567">
        <v>12</v>
      </c>
      <c r="AA80" s="2075">
        <v>6</v>
      </c>
      <c r="AB80" s="2709">
        <v>0</v>
      </c>
      <c r="AC80" s="2710">
        <v>0</v>
      </c>
      <c r="AD80" s="2569">
        <v>0</v>
      </c>
      <c r="AE80" s="2081">
        <f>S80+V80+Y80+AB80</f>
        <v>19</v>
      </c>
      <c r="AF80" s="2570">
        <f>T80+W80+Z80+AC80</f>
        <v>13</v>
      </c>
      <c r="AG80" s="1607">
        <f>AE80-AF80</f>
        <v>6</v>
      </c>
      <c r="AI80" s="2818" t="s">
        <v>437</v>
      </c>
      <c r="AJ80" s="2820">
        <v>0</v>
      </c>
      <c r="AK80" s="2812">
        <v>0</v>
      </c>
      <c r="AL80" s="2824">
        <v>0</v>
      </c>
      <c r="AM80" s="2822">
        <v>1</v>
      </c>
      <c r="AN80" s="2812">
        <v>1</v>
      </c>
      <c r="AO80" s="2824">
        <v>0</v>
      </c>
      <c r="AP80" s="2822">
        <v>4</v>
      </c>
      <c r="AQ80" s="2812">
        <v>8</v>
      </c>
      <c r="AR80" s="2824">
        <v>-4</v>
      </c>
      <c r="AS80" s="2822">
        <v>0</v>
      </c>
      <c r="AT80" s="2812">
        <v>0</v>
      </c>
      <c r="AU80" s="2824">
        <v>0</v>
      </c>
      <c r="AV80" s="2826">
        <v>5</v>
      </c>
      <c r="AW80" s="2813">
        <v>9</v>
      </c>
      <c r="AX80" s="2814">
        <v>-4</v>
      </c>
      <c r="AY80"/>
      <c r="AZ80" s="2838" t="s">
        <v>437</v>
      </c>
      <c r="BA80" s="2842">
        <v>1</v>
      </c>
      <c r="BB80" s="2834">
        <v>0</v>
      </c>
      <c r="BC80" s="2835">
        <v>1</v>
      </c>
      <c r="BD80" s="2840">
        <v>0</v>
      </c>
      <c r="BE80" s="2834">
        <v>0</v>
      </c>
      <c r="BF80" s="2835">
        <v>0</v>
      </c>
      <c r="BG80" s="2840">
        <v>9</v>
      </c>
      <c r="BH80" s="2834">
        <v>11</v>
      </c>
      <c r="BI80" s="2835">
        <v>-2</v>
      </c>
      <c r="BJ80" s="2842">
        <v>0</v>
      </c>
      <c r="BK80" s="2834">
        <v>0</v>
      </c>
      <c r="BL80" s="2835">
        <v>0</v>
      </c>
      <c r="BM80" s="2844">
        <v>10</v>
      </c>
      <c r="BN80" s="2833">
        <v>11</v>
      </c>
      <c r="BO80" s="2835">
        <v>-1</v>
      </c>
    </row>
    <row r="81" spans="1:67">
      <c r="A81" s="2068" t="s">
        <v>438</v>
      </c>
      <c r="B81" s="2076">
        <v>0</v>
      </c>
      <c r="C81" s="1284">
        <v>1</v>
      </c>
      <c r="D81" s="2075">
        <f>B81-C81</f>
        <v>-1</v>
      </c>
      <c r="E81" s="2711">
        <v>0</v>
      </c>
      <c r="F81" s="1284">
        <v>0</v>
      </c>
      <c r="G81" s="2569">
        <f>E81-F81</f>
        <v>0</v>
      </c>
      <c r="H81" s="2076">
        <v>0</v>
      </c>
      <c r="I81" s="1284">
        <v>0</v>
      </c>
      <c r="J81" s="2075">
        <f>H81-I81</f>
        <v>0</v>
      </c>
      <c r="K81" s="2712">
        <v>0</v>
      </c>
      <c r="L81" s="2713">
        <v>0</v>
      </c>
      <c r="M81" s="2569">
        <f>K81-L81</f>
        <v>0</v>
      </c>
      <c r="N81" s="2081">
        <f>B81+E81+H81+K81</f>
        <v>0</v>
      </c>
      <c r="O81" s="2570">
        <f>C81+F81+I81+L81</f>
        <v>1</v>
      </c>
      <c r="P81" s="1607">
        <f>N81-O81</f>
        <v>-1</v>
      </c>
      <c r="R81" s="2068" t="s">
        <v>438</v>
      </c>
      <c r="S81" s="2076">
        <v>0</v>
      </c>
      <c r="T81" s="1284">
        <v>0</v>
      </c>
      <c r="U81" s="2075">
        <v>0</v>
      </c>
      <c r="V81" s="2711">
        <v>0</v>
      </c>
      <c r="W81" s="1284">
        <v>0</v>
      </c>
      <c r="X81" s="2569">
        <v>0</v>
      </c>
      <c r="Y81" s="2076">
        <v>0</v>
      </c>
      <c r="Z81" s="1284">
        <v>0</v>
      </c>
      <c r="AA81" s="2075">
        <v>0</v>
      </c>
      <c r="AB81" s="2712">
        <v>0</v>
      </c>
      <c r="AC81" s="2713">
        <v>0</v>
      </c>
      <c r="AD81" s="2569">
        <v>0</v>
      </c>
      <c r="AE81" s="2081">
        <f>S81+V81+Y81+AB81</f>
        <v>0</v>
      </c>
      <c r="AF81" s="2570">
        <f>T81+W81+Z81+AC81</f>
        <v>0</v>
      </c>
      <c r="AG81" s="1607">
        <f>AE81-AF81</f>
        <v>0</v>
      </c>
      <c r="AI81" s="2818" t="s">
        <v>438</v>
      </c>
      <c r="AJ81" s="2820">
        <v>0</v>
      </c>
      <c r="AK81" s="2812">
        <v>0</v>
      </c>
      <c r="AL81" s="2824">
        <v>0</v>
      </c>
      <c r="AM81" s="2822">
        <v>0</v>
      </c>
      <c r="AN81" s="2812">
        <v>0</v>
      </c>
      <c r="AO81" s="2824">
        <v>0</v>
      </c>
      <c r="AP81" s="2822">
        <v>0</v>
      </c>
      <c r="AQ81" s="2812">
        <v>0</v>
      </c>
      <c r="AR81" s="2824">
        <v>0</v>
      </c>
      <c r="AS81" s="2822">
        <v>0</v>
      </c>
      <c r="AT81" s="2812">
        <v>0</v>
      </c>
      <c r="AU81" s="2824">
        <v>0</v>
      </c>
      <c r="AV81" s="2826">
        <v>0</v>
      </c>
      <c r="AW81" s="2813">
        <v>0</v>
      </c>
      <c r="AX81" s="2814">
        <v>0</v>
      </c>
      <c r="AY81"/>
      <c r="AZ81" s="2838" t="s">
        <v>438</v>
      </c>
      <c r="BA81" s="2842">
        <v>0</v>
      </c>
      <c r="BB81" s="2834">
        <v>0</v>
      </c>
      <c r="BC81" s="2835">
        <v>0</v>
      </c>
      <c r="BD81" s="2840">
        <v>0</v>
      </c>
      <c r="BE81" s="2834">
        <v>0</v>
      </c>
      <c r="BF81" s="2835">
        <v>0</v>
      </c>
      <c r="BG81" s="2840">
        <v>0</v>
      </c>
      <c r="BH81" s="2834">
        <v>0</v>
      </c>
      <c r="BI81" s="2835">
        <v>0</v>
      </c>
      <c r="BJ81" s="2842">
        <v>0</v>
      </c>
      <c r="BK81" s="2834">
        <v>0</v>
      </c>
      <c r="BL81" s="2835">
        <v>0</v>
      </c>
      <c r="BM81" s="2844">
        <v>0</v>
      </c>
      <c r="BN81" s="2833">
        <v>0</v>
      </c>
      <c r="BO81" s="2835">
        <v>0</v>
      </c>
    </row>
    <row r="82" spans="1:67" s="146" customFormat="1">
      <c r="A82" s="2068" t="s">
        <v>439</v>
      </c>
      <c r="B82" s="2076">
        <v>0</v>
      </c>
      <c r="C82" s="1284">
        <v>4</v>
      </c>
      <c r="D82" s="2075">
        <f>B82-C82</f>
        <v>-4</v>
      </c>
      <c r="E82" s="2711">
        <v>4</v>
      </c>
      <c r="F82" s="1284">
        <v>3</v>
      </c>
      <c r="G82" s="2569">
        <f t="shared" ref="G82:G93" si="57">E82-F82</f>
        <v>1</v>
      </c>
      <c r="H82" s="2076">
        <v>8</v>
      </c>
      <c r="I82" s="1284">
        <v>17</v>
      </c>
      <c r="J82" s="2075">
        <f t="shared" ref="J82:J101" si="58">H82-I82</f>
        <v>-9</v>
      </c>
      <c r="K82" s="2712">
        <v>0</v>
      </c>
      <c r="L82" s="2713">
        <v>0</v>
      </c>
      <c r="M82" s="2569">
        <f t="shared" ref="M82:M101" si="59">K82-L82</f>
        <v>0</v>
      </c>
      <c r="N82" s="2081">
        <f t="shared" ref="N82:N93" si="60">B82+E82+H82+K82</f>
        <v>12</v>
      </c>
      <c r="O82" s="2570">
        <f t="shared" ref="O82:O101" si="61">C82+F82+I82+L82</f>
        <v>24</v>
      </c>
      <c r="P82" s="1607">
        <f t="shared" ref="P82:P101" si="62">N82-O82</f>
        <v>-12</v>
      </c>
      <c r="Q82" s="145"/>
      <c r="R82" s="2068" t="s">
        <v>439</v>
      </c>
      <c r="S82" s="2076">
        <v>1</v>
      </c>
      <c r="T82" s="1284">
        <v>1</v>
      </c>
      <c r="U82" s="2075">
        <v>0</v>
      </c>
      <c r="V82" s="2711">
        <v>0</v>
      </c>
      <c r="W82" s="1284">
        <v>3</v>
      </c>
      <c r="X82" s="2569">
        <v>-3</v>
      </c>
      <c r="Y82" s="2076">
        <v>6</v>
      </c>
      <c r="Z82" s="1284">
        <v>11</v>
      </c>
      <c r="AA82" s="2075">
        <v>-5</v>
      </c>
      <c r="AB82" s="2712">
        <v>0</v>
      </c>
      <c r="AC82" s="2713">
        <v>0</v>
      </c>
      <c r="AD82" s="2569">
        <v>0</v>
      </c>
      <c r="AE82" s="2081">
        <f t="shared" ref="AE82:AF101" si="63">S82+V82+Y82+AB82</f>
        <v>7</v>
      </c>
      <c r="AF82" s="2570">
        <f t="shared" si="63"/>
        <v>15</v>
      </c>
      <c r="AG82" s="1607">
        <f t="shared" ref="AG82:AG101" si="64">AE82-AF82</f>
        <v>-8</v>
      </c>
      <c r="AH82" s="145"/>
      <c r="AI82" s="2818" t="s">
        <v>439</v>
      </c>
      <c r="AJ82" s="2820">
        <v>0</v>
      </c>
      <c r="AK82" s="2812">
        <v>1</v>
      </c>
      <c r="AL82" s="2824">
        <v>-1</v>
      </c>
      <c r="AM82" s="2822">
        <v>2</v>
      </c>
      <c r="AN82" s="2812">
        <v>0</v>
      </c>
      <c r="AO82" s="2824">
        <v>2</v>
      </c>
      <c r="AP82" s="2822">
        <v>3</v>
      </c>
      <c r="AQ82" s="2812">
        <v>6</v>
      </c>
      <c r="AR82" s="2824">
        <v>-3</v>
      </c>
      <c r="AS82" s="2822">
        <v>0</v>
      </c>
      <c r="AT82" s="2812">
        <v>0</v>
      </c>
      <c r="AU82" s="2824">
        <v>0</v>
      </c>
      <c r="AV82" s="2826">
        <v>5</v>
      </c>
      <c r="AW82" s="2813">
        <v>7</v>
      </c>
      <c r="AX82" s="2814">
        <v>-2</v>
      </c>
      <c r="AZ82" s="2838" t="s">
        <v>439</v>
      </c>
      <c r="BA82" s="2842">
        <v>0</v>
      </c>
      <c r="BB82" s="2834">
        <v>2</v>
      </c>
      <c r="BC82" s="2835">
        <v>-2</v>
      </c>
      <c r="BD82" s="2840">
        <v>0</v>
      </c>
      <c r="BE82" s="2834">
        <v>1</v>
      </c>
      <c r="BF82" s="2835">
        <v>-1</v>
      </c>
      <c r="BG82" s="2840">
        <v>3</v>
      </c>
      <c r="BH82" s="2834">
        <v>12</v>
      </c>
      <c r="BI82" s="2835">
        <v>-9</v>
      </c>
      <c r="BJ82" s="2842">
        <v>0</v>
      </c>
      <c r="BK82" s="2834">
        <v>0</v>
      </c>
      <c r="BL82" s="2835">
        <v>0</v>
      </c>
      <c r="BM82" s="2844">
        <v>3</v>
      </c>
      <c r="BN82" s="2833">
        <v>15</v>
      </c>
      <c r="BO82" s="2835">
        <v>-12</v>
      </c>
    </row>
    <row r="83" spans="1:67" ht="21.75" customHeight="1">
      <c r="A83" s="2069" t="s">
        <v>440</v>
      </c>
      <c r="B83" s="2076">
        <v>0</v>
      </c>
      <c r="C83" s="1284">
        <v>0</v>
      </c>
      <c r="D83" s="2075">
        <f t="shared" ref="D83:D93" si="65">B83-C83</f>
        <v>0</v>
      </c>
      <c r="E83" s="2711">
        <v>0</v>
      </c>
      <c r="F83" s="1284">
        <v>0</v>
      </c>
      <c r="G83" s="2569">
        <f t="shared" si="57"/>
        <v>0</v>
      </c>
      <c r="H83" s="2076">
        <v>0</v>
      </c>
      <c r="I83" s="1284">
        <v>0</v>
      </c>
      <c r="J83" s="2075">
        <f t="shared" si="58"/>
        <v>0</v>
      </c>
      <c r="K83" s="2712">
        <v>0</v>
      </c>
      <c r="L83" s="2713">
        <v>0</v>
      </c>
      <c r="M83" s="2569">
        <f t="shared" si="59"/>
        <v>0</v>
      </c>
      <c r="N83" s="2081">
        <f t="shared" si="60"/>
        <v>0</v>
      </c>
      <c r="O83" s="2570">
        <f t="shared" si="61"/>
        <v>0</v>
      </c>
      <c r="P83" s="1607">
        <f t="shared" si="62"/>
        <v>0</v>
      </c>
      <c r="R83" s="2069" t="s">
        <v>440</v>
      </c>
      <c r="S83" s="2076">
        <v>0</v>
      </c>
      <c r="T83" s="1284">
        <v>0</v>
      </c>
      <c r="U83" s="2075">
        <v>0</v>
      </c>
      <c r="V83" s="2711">
        <v>0</v>
      </c>
      <c r="W83" s="1284">
        <v>0</v>
      </c>
      <c r="X83" s="2569">
        <v>0</v>
      </c>
      <c r="Y83" s="2076">
        <v>0</v>
      </c>
      <c r="Z83" s="1284">
        <v>0</v>
      </c>
      <c r="AA83" s="2075">
        <v>0</v>
      </c>
      <c r="AB83" s="2712">
        <v>0</v>
      </c>
      <c r="AC83" s="2713">
        <v>0</v>
      </c>
      <c r="AD83" s="2569">
        <v>0</v>
      </c>
      <c r="AE83" s="2081">
        <f t="shared" si="63"/>
        <v>0</v>
      </c>
      <c r="AF83" s="2570">
        <f t="shared" si="63"/>
        <v>0</v>
      </c>
      <c r="AG83" s="1607">
        <f t="shared" si="64"/>
        <v>0</v>
      </c>
      <c r="AI83" s="2818" t="s">
        <v>440</v>
      </c>
      <c r="AJ83" s="2820">
        <v>0</v>
      </c>
      <c r="AK83" s="2812">
        <v>0</v>
      </c>
      <c r="AL83" s="2824">
        <v>0</v>
      </c>
      <c r="AM83" s="2822">
        <v>0</v>
      </c>
      <c r="AN83" s="2812">
        <v>0</v>
      </c>
      <c r="AO83" s="2824">
        <v>0</v>
      </c>
      <c r="AP83" s="2822">
        <v>0</v>
      </c>
      <c r="AQ83" s="2812">
        <v>0</v>
      </c>
      <c r="AR83" s="2824">
        <v>0</v>
      </c>
      <c r="AS83" s="2822">
        <v>0</v>
      </c>
      <c r="AT83" s="2812">
        <v>0</v>
      </c>
      <c r="AU83" s="2824">
        <v>0</v>
      </c>
      <c r="AV83" s="2826">
        <v>0</v>
      </c>
      <c r="AW83" s="2813">
        <v>0</v>
      </c>
      <c r="AX83" s="2814">
        <v>0</v>
      </c>
      <c r="AY83"/>
      <c r="AZ83" s="2838" t="s">
        <v>440</v>
      </c>
      <c r="BA83" s="2842">
        <v>0</v>
      </c>
      <c r="BB83" s="2834">
        <v>0</v>
      </c>
      <c r="BC83" s="2835">
        <v>0</v>
      </c>
      <c r="BD83" s="2840">
        <v>0</v>
      </c>
      <c r="BE83" s="2834">
        <v>0</v>
      </c>
      <c r="BF83" s="2835">
        <v>0</v>
      </c>
      <c r="BG83" s="2840">
        <v>0</v>
      </c>
      <c r="BH83" s="2834">
        <v>0</v>
      </c>
      <c r="BI83" s="2835">
        <v>0</v>
      </c>
      <c r="BJ83" s="2842">
        <v>0</v>
      </c>
      <c r="BK83" s="2834">
        <v>0</v>
      </c>
      <c r="BL83" s="2835">
        <v>0</v>
      </c>
      <c r="BM83" s="2844">
        <v>0</v>
      </c>
      <c r="BN83" s="2833">
        <v>0</v>
      </c>
      <c r="BO83" s="2835">
        <v>0</v>
      </c>
    </row>
    <row r="84" spans="1:67" ht="21.2" customHeight="1">
      <c r="A84" s="2069" t="s">
        <v>441</v>
      </c>
      <c r="B84" s="2076">
        <v>0</v>
      </c>
      <c r="C84" s="1284">
        <v>0</v>
      </c>
      <c r="D84" s="2075">
        <f t="shared" si="65"/>
        <v>0</v>
      </c>
      <c r="E84" s="2711">
        <v>0</v>
      </c>
      <c r="F84" s="1284">
        <v>0</v>
      </c>
      <c r="G84" s="2569">
        <f t="shared" si="57"/>
        <v>0</v>
      </c>
      <c r="H84" s="2076">
        <v>0</v>
      </c>
      <c r="I84" s="1284">
        <v>1</v>
      </c>
      <c r="J84" s="2075">
        <f t="shared" si="58"/>
        <v>-1</v>
      </c>
      <c r="K84" s="2712">
        <v>0</v>
      </c>
      <c r="L84" s="2713">
        <v>0</v>
      </c>
      <c r="M84" s="2569">
        <f t="shared" si="59"/>
        <v>0</v>
      </c>
      <c r="N84" s="2081">
        <f t="shared" si="60"/>
        <v>0</v>
      </c>
      <c r="O84" s="2570">
        <f t="shared" si="61"/>
        <v>1</v>
      </c>
      <c r="P84" s="1607">
        <f t="shared" si="62"/>
        <v>-1</v>
      </c>
      <c r="R84" s="2069" t="s">
        <v>441</v>
      </c>
      <c r="S84" s="2076">
        <v>0</v>
      </c>
      <c r="T84" s="1284">
        <v>0</v>
      </c>
      <c r="U84" s="2075">
        <v>0</v>
      </c>
      <c r="V84" s="2711">
        <v>0</v>
      </c>
      <c r="W84" s="1284">
        <v>0</v>
      </c>
      <c r="X84" s="2569">
        <v>0</v>
      </c>
      <c r="Y84" s="2076">
        <v>0</v>
      </c>
      <c r="Z84" s="1284">
        <v>0</v>
      </c>
      <c r="AA84" s="2075">
        <v>0</v>
      </c>
      <c r="AB84" s="2712">
        <v>0</v>
      </c>
      <c r="AC84" s="2713">
        <v>0</v>
      </c>
      <c r="AD84" s="2569">
        <v>0</v>
      </c>
      <c r="AE84" s="2081">
        <f t="shared" si="63"/>
        <v>0</v>
      </c>
      <c r="AF84" s="2570">
        <f t="shared" si="63"/>
        <v>0</v>
      </c>
      <c r="AG84" s="1607">
        <f t="shared" si="64"/>
        <v>0</v>
      </c>
      <c r="AI84" s="2818" t="s">
        <v>441</v>
      </c>
      <c r="AJ84" s="2820">
        <v>0</v>
      </c>
      <c r="AK84" s="2812">
        <v>0</v>
      </c>
      <c r="AL84" s="2824">
        <v>0</v>
      </c>
      <c r="AM84" s="2822">
        <v>0</v>
      </c>
      <c r="AN84" s="2812">
        <v>0</v>
      </c>
      <c r="AO84" s="2824">
        <v>0</v>
      </c>
      <c r="AP84" s="2822">
        <v>0</v>
      </c>
      <c r="AQ84" s="2812">
        <v>0</v>
      </c>
      <c r="AR84" s="2824">
        <v>0</v>
      </c>
      <c r="AS84" s="2822">
        <v>0</v>
      </c>
      <c r="AT84" s="2812">
        <v>0</v>
      </c>
      <c r="AU84" s="2824">
        <v>0</v>
      </c>
      <c r="AV84" s="2826">
        <v>0</v>
      </c>
      <c r="AW84" s="2813">
        <v>0</v>
      </c>
      <c r="AX84" s="2814">
        <v>0</v>
      </c>
      <c r="AY84"/>
      <c r="AZ84" s="2838" t="s">
        <v>441</v>
      </c>
      <c r="BA84" s="2842">
        <v>0</v>
      </c>
      <c r="BB84" s="2834">
        <v>2</v>
      </c>
      <c r="BC84" s="2835">
        <v>-2</v>
      </c>
      <c r="BD84" s="2840">
        <v>0</v>
      </c>
      <c r="BE84" s="2834">
        <v>0</v>
      </c>
      <c r="BF84" s="2835">
        <v>0</v>
      </c>
      <c r="BG84" s="2840">
        <v>0</v>
      </c>
      <c r="BH84" s="2834">
        <v>0</v>
      </c>
      <c r="BI84" s="2835">
        <v>0</v>
      </c>
      <c r="BJ84" s="2842">
        <v>0</v>
      </c>
      <c r="BK84" s="2834">
        <v>0</v>
      </c>
      <c r="BL84" s="2835">
        <v>0</v>
      </c>
      <c r="BM84" s="2844">
        <v>0</v>
      </c>
      <c r="BN84" s="2833">
        <v>2</v>
      </c>
      <c r="BO84" s="2835">
        <v>-2</v>
      </c>
    </row>
    <row r="85" spans="1:67" s="146" customFormat="1">
      <c r="A85" s="2070" t="s">
        <v>442</v>
      </c>
      <c r="B85" s="2076">
        <v>5</v>
      </c>
      <c r="C85" s="1284">
        <v>2</v>
      </c>
      <c r="D85" s="2075">
        <f t="shared" si="65"/>
        <v>3</v>
      </c>
      <c r="E85" s="2711">
        <v>2</v>
      </c>
      <c r="F85" s="1284">
        <v>2</v>
      </c>
      <c r="G85" s="2569">
        <f t="shared" si="57"/>
        <v>0</v>
      </c>
      <c r="H85" s="2076">
        <v>22</v>
      </c>
      <c r="I85" s="1284">
        <v>49</v>
      </c>
      <c r="J85" s="2075">
        <f t="shared" si="58"/>
        <v>-27</v>
      </c>
      <c r="K85" s="2712">
        <v>0</v>
      </c>
      <c r="L85" s="2713">
        <v>0</v>
      </c>
      <c r="M85" s="2569">
        <f t="shared" si="59"/>
        <v>0</v>
      </c>
      <c r="N85" s="2081">
        <f t="shared" si="60"/>
        <v>29</v>
      </c>
      <c r="O85" s="2570">
        <f t="shared" si="61"/>
        <v>53</v>
      </c>
      <c r="P85" s="1607">
        <f t="shared" si="62"/>
        <v>-24</v>
      </c>
      <c r="Q85" s="145"/>
      <c r="R85" s="2070" t="s">
        <v>442</v>
      </c>
      <c r="S85" s="2076">
        <v>3</v>
      </c>
      <c r="T85" s="1284">
        <v>1</v>
      </c>
      <c r="U85" s="2075">
        <v>2</v>
      </c>
      <c r="V85" s="2711">
        <v>1</v>
      </c>
      <c r="W85" s="1284">
        <v>1</v>
      </c>
      <c r="X85" s="2569">
        <v>0</v>
      </c>
      <c r="Y85" s="2076">
        <v>19</v>
      </c>
      <c r="Z85" s="1284">
        <v>17</v>
      </c>
      <c r="AA85" s="2075">
        <v>2</v>
      </c>
      <c r="AB85" s="2712">
        <v>0</v>
      </c>
      <c r="AC85" s="2713">
        <v>0</v>
      </c>
      <c r="AD85" s="2569">
        <v>0</v>
      </c>
      <c r="AE85" s="2081">
        <f t="shared" si="63"/>
        <v>23</v>
      </c>
      <c r="AF85" s="2570">
        <f t="shared" si="63"/>
        <v>19</v>
      </c>
      <c r="AG85" s="1607">
        <f t="shared" si="64"/>
        <v>4</v>
      </c>
      <c r="AH85" s="145"/>
      <c r="AI85" s="2818" t="s">
        <v>442</v>
      </c>
      <c r="AJ85" s="2820">
        <v>3</v>
      </c>
      <c r="AK85" s="2812">
        <v>1</v>
      </c>
      <c r="AL85" s="2824">
        <v>2</v>
      </c>
      <c r="AM85" s="2822">
        <v>0</v>
      </c>
      <c r="AN85" s="2812">
        <v>2</v>
      </c>
      <c r="AO85" s="2824">
        <v>-2</v>
      </c>
      <c r="AP85" s="2822">
        <v>9</v>
      </c>
      <c r="AQ85" s="2812">
        <v>11</v>
      </c>
      <c r="AR85" s="2824">
        <v>-2</v>
      </c>
      <c r="AS85" s="2822">
        <v>0</v>
      </c>
      <c r="AT85" s="2812">
        <v>0</v>
      </c>
      <c r="AU85" s="2824">
        <v>0</v>
      </c>
      <c r="AV85" s="2826">
        <v>12</v>
      </c>
      <c r="AW85" s="2813">
        <v>14</v>
      </c>
      <c r="AX85" s="2814">
        <v>-2</v>
      </c>
      <c r="AZ85" s="2838" t="s">
        <v>442</v>
      </c>
      <c r="BA85" s="2842">
        <v>3</v>
      </c>
      <c r="BB85" s="2834">
        <v>8</v>
      </c>
      <c r="BC85" s="2835">
        <v>-5</v>
      </c>
      <c r="BD85" s="2840">
        <v>1</v>
      </c>
      <c r="BE85" s="2834">
        <v>5</v>
      </c>
      <c r="BF85" s="2835">
        <v>-4</v>
      </c>
      <c r="BG85" s="2840">
        <v>12</v>
      </c>
      <c r="BH85" s="2834">
        <v>24</v>
      </c>
      <c r="BI85" s="2835">
        <v>-12</v>
      </c>
      <c r="BJ85" s="2842">
        <v>1</v>
      </c>
      <c r="BK85" s="2834">
        <v>0</v>
      </c>
      <c r="BL85" s="2835">
        <v>1</v>
      </c>
      <c r="BM85" s="2844">
        <v>17</v>
      </c>
      <c r="BN85" s="2833">
        <v>37</v>
      </c>
      <c r="BO85" s="2835">
        <v>-20</v>
      </c>
    </row>
    <row r="86" spans="1:67" s="146" customFormat="1" ht="23.25" customHeight="1">
      <c r="A86" s="2071" t="s">
        <v>443</v>
      </c>
      <c r="B86" s="2076">
        <v>2</v>
      </c>
      <c r="C86" s="1284">
        <v>6</v>
      </c>
      <c r="D86" s="2075">
        <f t="shared" si="65"/>
        <v>-4</v>
      </c>
      <c r="E86" s="2711">
        <v>1</v>
      </c>
      <c r="F86" s="1284">
        <v>6</v>
      </c>
      <c r="G86" s="2569">
        <f t="shared" si="57"/>
        <v>-5</v>
      </c>
      <c r="H86" s="2076">
        <v>36</v>
      </c>
      <c r="I86" s="1284">
        <v>58</v>
      </c>
      <c r="J86" s="2075">
        <f t="shared" si="58"/>
        <v>-22</v>
      </c>
      <c r="K86" s="2712">
        <v>0</v>
      </c>
      <c r="L86" s="2713">
        <v>0</v>
      </c>
      <c r="M86" s="2569">
        <f t="shared" si="59"/>
        <v>0</v>
      </c>
      <c r="N86" s="2081">
        <f t="shared" si="60"/>
        <v>39</v>
      </c>
      <c r="O86" s="2570">
        <f t="shared" si="61"/>
        <v>70</v>
      </c>
      <c r="P86" s="1607">
        <f t="shared" si="62"/>
        <v>-31</v>
      </c>
      <c r="Q86" s="145"/>
      <c r="R86" s="2071" t="s">
        <v>443</v>
      </c>
      <c r="S86" s="2076">
        <v>2</v>
      </c>
      <c r="T86" s="1284">
        <v>3</v>
      </c>
      <c r="U86" s="2075">
        <v>-1</v>
      </c>
      <c r="V86" s="2711">
        <v>0</v>
      </c>
      <c r="W86" s="1284">
        <v>4</v>
      </c>
      <c r="X86" s="2569">
        <v>-4</v>
      </c>
      <c r="Y86" s="2076">
        <v>31</v>
      </c>
      <c r="Z86" s="1284">
        <v>15</v>
      </c>
      <c r="AA86" s="2075">
        <v>16</v>
      </c>
      <c r="AB86" s="2712">
        <v>0</v>
      </c>
      <c r="AC86" s="2713">
        <v>0</v>
      </c>
      <c r="AD86" s="2569">
        <v>0</v>
      </c>
      <c r="AE86" s="2081">
        <f t="shared" si="63"/>
        <v>33</v>
      </c>
      <c r="AF86" s="2570">
        <f t="shared" si="63"/>
        <v>22</v>
      </c>
      <c r="AG86" s="1607">
        <f t="shared" si="64"/>
        <v>11</v>
      </c>
      <c r="AH86" s="145"/>
      <c r="AI86" s="2818" t="s">
        <v>443</v>
      </c>
      <c r="AJ86" s="2820">
        <v>1</v>
      </c>
      <c r="AK86" s="2812">
        <v>1</v>
      </c>
      <c r="AL86" s="2824">
        <v>0</v>
      </c>
      <c r="AM86" s="2822">
        <v>0</v>
      </c>
      <c r="AN86" s="2812">
        <v>2</v>
      </c>
      <c r="AO86" s="2824">
        <v>-2</v>
      </c>
      <c r="AP86" s="2822">
        <v>17</v>
      </c>
      <c r="AQ86" s="2812">
        <v>24</v>
      </c>
      <c r="AR86" s="2824">
        <v>-7</v>
      </c>
      <c r="AS86" s="2822">
        <v>0</v>
      </c>
      <c r="AT86" s="2812">
        <v>0</v>
      </c>
      <c r="AU86" s="2824">
        <v>0</v>
      </c>
      <c r="AV86" s="2826">
        <v>18</v>
      </c>
      <c r="AW86" s="2813">
        <v>27</v>
      </c>
      <c r="AX86" s="2814">
        <v>-9</v>
      </c>
      <c r="AZ86" s="2838" t="s">
        <v>443</v>
      </c>
      <c r="BA86" s="2842">
        <v>4</v>
      </c>
      <c r="BB86" s="2834">
        <v>1</v>
      </c>
      <c r="BC86" s="2835">
        <v>3</v>
      </c>
      <c r="BD86" s="2840">
        <v>2</v>
      </c>
      <c r="BE86" s="2834">
        <v>6</v>
      </c>
      <c r="BF86" s="2835">
        <v>-4</v>
      </c>
      <c r="BG86" s="2840">
        <v>28</v>
      </c>
      <c r="BH86" s="2834">
        <v>31</v>
      </c>
      <c r="BI86" s="2835">
        <v>-3</v>
      </c>
      <c r="BJ86" s="2842">
        <v>0</v>
      </c>
      <c r="BK86" s="2834">
        <v>1</v>
      </c>
      <c r="BL86" s="2835">
        <v>-1</v>
      </c>
      <c r="BM86" s="2844">
        <v>34</v>
      </c>
      <c r="BN86" s="2833">
        <v>39</v>
      </c>
      <c r="BO86" s="2835">
        <v>-5</v>
      </c>
    </row>
    <row r="87" spans="1:67">
      <c r="A87" s="2068" t="s">
        <v>444</v>
      </c>
      <c r="B87" s="2076">
        <v>0</v>
      </c>
      <c r="C87" s="1284">
        <v>0</v>
      </c>
      <c r="D87" s="2075">
        <f t="shared" si="65"/>
        <v>0</v>
      </c>
      <c r="E87" s="2711">
        <v>0</v>
      </c>
      <c r="F87" s="1284">
        <v>2</v>
      </c>
      <c r="G87" s="2569">
        <f t="shared" si="57"/>
        <v>-2</v>
      </c>
      <c r="H87" s="2076">
        <v>0</v>
      </c>
      <c r="I87" s="1284">
        <v>3</v>
      </c>
      <c r="J87" s="2075">
        <f t="shared" si="58"/>
        <v>-3</v>
      </c>
      <c r="K87" s="2712">
        <v>0</v>
      </c>
      <c r="L87" s="2713">
        <v>0</v>
      </c>
      <c r="M87" s="2569">
        <f t="shared" si="59"/>
        <v>0</v>
      </c>
      <c r="N87" s="2081">
        <f t="shared" si="60"/>
        <v>0</v>
      </c>
      <c r="O87" s="2570">
        <f t="shared" si="61"/>
        <v>5</v>
      </c>
      <c r="P87" s="1607">
        <f t="shared" si="62"/>
        <v>-5</v>
      </c>
      <c r="R87" s="2068" t="s">
        <v>444</v>
      </c>
      <c r="S87" s="2076">
        <v>0</v>
      </c>
      <c r="T87" s="1284">
        <v>0</v>
      </c>
      <c r="U87" s="2075">
        <v>0</v>
      </c>
      <c r="V87" s="2711">
        <v>0</v>
      </c>
      <c r="W87" s="1284">
        <v>1</v>
      </c>
      <c r="X87" s="2569">
        <v>-1</v>
      </c>
      <c r="Y87" s="2076">
        <v>1</v>
      </c>
      <c r="Z87" s="1284">
        <v>3</v>
      </c>
      <c r="AA87" s="2075">
        <v>-2</v>
      </c>
      <c r="AB87" s="2712">
        <v>0</v>
      </c>
      <c r="AC87" s="2713">
        <v>1</v>
      </c>
      <c r="AD87" s="2569">
        <v>-1</v>
      </c>
      <c r="AE87" s="2081">
        <f t="shared" si="63"/>
        <v>1</v>
      </c>
      <c r="AF87" s="2570">
        <f t="shared" si="63"/>
        <v>5</v>
      </c>
      <c r="AG87" s="1607">
        <f t="shared" si="64"/>
        <v>-4</v>
      </c>
      <c r="AI87" s="2818" t="s">
        <v>778</v>
      </c>
      <c r="AJ87" s="2820">
        <v>0</v>
      </c>
      <c r="AK87" s="2812">
        <v>0</v>
      </c>
      <c r="AL87" s="2824">
        <v>0</v>
      </c>
      <c r="AM87" s="2822">
        <v>0</v>
      </c>
      <c r="AN87" s="2812">
        <v>0</v>
      </c>
      <c r="AO87" s="2824">
        <v>0</v>
      </c>
      <c r="AP87" s="2822">
        <v>1</v>
      </c>
      <c r="AQ87" s="2812">
        <v>4</v>
      </c>
      <c r="AR87" s="2824">
        <v>-3</v>
      </c>
      <c r="AS87" s="2822">
        <v>0</v>
      </c>
      <c r="AT87" s="2812">
        <v>0</v>
      </c>
      <c r="AU87" s="2824">
        <v>0</v>
      </c>
      <c r="AV87" s="2826">
        <v>1</v>
      </c>
      <c r="AW87" s="2813">
        <v>4</v>
      </c>
      <c r="AX87" s="2814">
        <v>-3</v>
      </c>
      <c r="AY87"/>
      <c r="AZ87" s="2838" t="s">
        <v>778</v>
      </c>
      <c r="BA87" s="2842">
        <v>0</v>
      </c>
      <c r="BB87" s="2834">
        <v>1</v>
      </c>
      <c r="BC87" s="2835">
        <v>-1</v>
      </c>
      <c r="BD87" s="2840">
        <v>0</v>
      </c>
      <c r="BE87" s="2834">
        <v>3</v>
      </c>
      <c r="BF87" s="2835">
        <v>-3</v>
      </c>
      <c r="BG87" s="2840">
        <v>0</v>
      </c>
      <c r="BH87" s="2834">
        <v>3</v>
      </c>
      <c r="BI87" s="2835">
        <v>-3</v>
      </c>
      <c r="BJ87" s="2842">
        <v>0</v>
      </c>
      <c r="BK87" s="2834">
        <v>0</v>
      </c>
      <c r="BL87" s="2835">
        <v>0</v>
      </c>
      <c r="BM87" s="2844">
        <v>0</v>
      </c>
      <c r="BN87" s="2833">
        <v>7</v>
      </c>
      <c r="BO87" s="2835">
        <v>-7</v>
      </c>
    </row>
    <row r="88" spans="1:67" s="146" customFormat="1">
      <c r="A88" s="2068" t="s">
        <v>445</v>
      </c>
      <c r="B88" s="2076">
        <v>0</v>
      </c>
      <c r="C88" s="1284">
        <v>4</v>
      </c>
      <c r="D88" s="2075">
        <f t="shared" si="65"/>
        <v>-4</v>
      </c>
      <c r="E88" s="2711">
        <v>7</v>
      </c>
      <c r="F88" s="1284">
        <v>7</v>
      </c>
      <c r="G88" s="2569">
        <f t="shared" si="57"/>
        <v>0</v>
      </c>
      <c r="H88" s="2076">
        <v>15</v>
      </c>
      <c r="I88" s="1284">
        <v>21</v>
      </c>
      <c r="J88" s="2075">
        <f t="shared" si="58"/>
        <v>-6</v>
      </c>
      <c r="K88" s="2712">
        <v>0</v>
      </c>
      <c r="L88" s="2713">
        <v>1</v>
      </c>
      <c r="M88" s="2569">
        <f t="shared" si="59"/>
        <v>-1</v>
      </c>
      <c r="N88" s="2081">
        <f t="shared" si="60"/>
        <v>22</v>
      </c>
      <c r="O88" s="2570">
        <f t="shared" si="61"/>
        <v>33</v>
      </c>
      <c r="P88" s="1607">
        <f t="shared" si="62"/>
        <v>-11</v>
      </c>
      <c r="Q88" s="145"/>
      <c r="R88" s="2068" t="s">
        <v>445</v>
      </c>
      <c r="S88" s="2076">
        <v>1</v>
      </c>
      <c r="T88" s="1284">
        <v>0</v>
      </c>
      <c r="U88" s="2075">
        <v>1</v>
      </c>
      <c r="V88" s="2711">
        <v>7</v>
      </c>
      <c r="W88" s="1284">
        <v>3</v>
      </c>
      <c r="X88" s="2569">
        <v>4</v>
      </c>
      <c r="Y88" s="2076">
        <v>16</v>
      </c>
      <c r="Z88" s="1284">
        <v>20</v>
      </c>
      <c r="AA88" s="2075">
        <v>-4</v>
      </c>
      <c r="AB88" s="2712">
        <v>0</v>
      </c>
      <c r="AC88" s="2713">
        <v>1</v>
      </c>
      <c r="AD88" s="2569">
        <v>-1</v>
      </c>
      <c r="AE88" s="2081">
        <f t="shared" si="63"/>
        <v>24</v>
      </c>
      <c r="AF88" s="2570">
        <f t="shared" si="63"/>
        <v>24</v>
      </c>
      <c r="AG88" s="1607">
        <f t="shared" si="64"/>
        <v>0</v>
      </c>
      <c r="AH88" s="145"/>
      <c r="AI88" s="2818" t="s">
        <v>779</v>
      </c>
      <c r="AJ88" s="2820">
        <v>0</v>
      </c>
      <c r="AK88" s="2812">
        <v>1</v>
      </c>
      <c r="AL88" s="2824">
        <v>-1</v>
      </c>
      <c r="AM88" s="2822">
        <v>1</v>
      </c>
      <c r="AN88" s="2812">
        <v>3</v>
      </c>
      <c r="AO88" s="2824">
        <v>-2</v>
      </c>
      <c r="AP88" s="2822">
        <v>8</v>
      </c>
      <c r="AQ88" s="2812">
        <v>11</v>
      </c>
      <c r="AR88" s="2824">
        <v>-3</v>
      </c>
      <c r="AS88" s="2822">
        <v>1</v>
      </c>
      <c r="AT88" s="2812">
        <v>0</v>
      </c>
      <c r="AU88" s="2824">
        <v>1</v>
      </c>
      <c r="AV88" s="2826">
        <v>10</v>
      </c>
      <c r="AW88" s="2813">
        <v>15</v>
      </c>
      <c r="AX88" s="2814">
        <v>-5</v>
      </c>
      <c r="AZ88" s="2838" t="s">
        <v>779</v>
      </c>
      <c r="BA88" s="2842">
        <v>0</v>
      </c>
      <c r="BB88" s="2834">
        <v>5</v>
      </c>
      <c r="BC88" s="2835">
        <v>-5</v>
      </c>
      <c r="BD88" s="2840">
        <v>4</v>
      </c>
      <c r="BE88" s="2834">
        <v>12</v>
      </c>
      <c r="BF88" s="2835">
        <v>-8</v>
      </c>
      <c r="BG88" s="2840">
        <v>20</v>
      </c>
      <c r="BH88" s="2834">
        <v>21</v>
      </c>
      <c r="BI88" s="2835">
        <v>-1</v>
      </c>
      <c r="BJ88" s="2842">
        <v>0</v>
      </c>
      <c r="BK88" s="2834">
        <v>0</v>
      </c>
      <c r="BL88" s="2835">
        <v>0</v>
      </c>
      <c r="BM88" s="2844">
        <v>24</v>
      </c>
      <c r="BN88" s="2833">
        <v>38</v>
      </c>
      <c r="BO88" s="2835">
        <v>-14</v>
      </c>
    </row>
    <row r="89" spans="1:67">
      <c r="A89" s="2068" t="s">
        <v>446</v>
      </c>
      <c r="B89" s="2076">
        <v>0</v>
      </c>
      <c r="C89" s="1284">
        <v>1</v>
      </c>
      <c r="D89" s="2075">
        <f t="shared" si="65"/>
        <v>-1</v>
      </c>
      <c r="E89" s="2711">
        <v>0</v>
      </c>
      <c r="F89" s="1284">
        <v>1</v>
      </c>
      <c r="G89" s="2569">
        <f t="shared" si="57"/>
        <v>-1</v>
      </c>
      <c r="H89" s="2076">
        <v>3</v>
      </c>
      <c r="I89" s="1284">
        <v>4</v>
      </c>
      <c r="J89" s="2075">
        <f t="shared" si="58"/>
        <v>-1</v>
      </c>
      <c r="K89" s="2712">
        <v>0</v>
      </c>
      <c r="L89" s="2713">
        <v>0</v>
      </c>
      <c r="M89" s="2569">
        <f t="shared" si="59"/>
        <v>0</v>
      </c>
      <c r="N89" s="2081">
        <f t="shared" si="60"/>
        <v>3</v>
      </c>
      <c r="O89" s="2570">
        <f t="shared" si="61"/>
        <v>6</v>
      </c>
      <c r="P89" s="1607">
        <f t="shared" si="62"/>
        <v>-3</v>
      </c>
      <c r="R89" s="2068" t="s">
        <v>446</v>
      </c>
      <c r="S89" s="2076">
        <v>0</v>
      </c>
      <c r="T89" s="1284">
        <v>0</v>
      </c>
      <c r="U89" s="2075">
        <v>0</v>
      </c>
      <c r="V89" s="2711">
        <v>0</v>
      </c>
      <c r="W89" s="1284">
        <v>0</v>
      </c>
      <c r="X89" s="2569">
        <v>0</v>
      </c>
      <c r="Y89" s="2076">
        <v>0</v>
      </c>
      <c r="Z89" s="1284">
        <v>1</v>
      </c>
      <c r="AA89" s="2075">
        <v>-1</v>
      </c>
      <c r="AB89" s="2712">
        <v>0</v>
      </c>
      <c r="AC89" s="2713">
        <v>0</v>
      </c>
      <c r="AD89" s="2569">
        <v>0</v>
      </c>
      <c r="AE89" s="2081">
        <f t="shared" si="63"/>
        <v>0</v>
      </c>
      <c r="AF89" s="2570">
        <f t="shared" si="63"/>
        <v>1</v>
      </c>
      <c r="AG89" s="1607">
        <f t="shared" si="64"/>
        <v>-1</v>
      </c>
      <c r="AI89" s="2818" t="s">
        <v>446</v>
      </c>
      <c r="AJ89" s="2820">
        <v>0</v>
      </c>
      <c r="AK89" s="2812">
        <v>0</v>
      </c>
      <c r="AL89" s="2824">
        <v>0</v>
      </c>
      <c r="AM89" s="2822">
        <v>0</v>
      </c>
      <c r="AN89" s="2812">
        <v>0</v>
      </c>
      <c r="AO89" s="2824">
        <v>0</v>
      </c>
      <c r="AP89" s="2822">
        <v>2</v>
      </c>
      <c r="AQ89" s="2812">
        <v>1</v>
      </c>
      <c r="AR89" s="2824">
        <v>1</v>
      </c>
      <c r="AS89" s="2822">
        <v>0</v>
      </c>
      <c r="AT89" s="2812">
        <v>0</v>
      </c>
      <c r="AU89" s="2824">
        <v>0</v>
      </c>
      <c r="AV89" s="2826">
        <v>2</v>
      </c>
      <c r="AW89" s="2813">
        <v>1</v>
      </c>
      <c r="AX89" s="2814">
        <v>1</v>
      </c>
      <c r="AY89"/>
      <c r="AZ89" s="2838" t="s">
        <v>446</v>
      </c>
      <c r="BA89" s="2842">
        <v>1</v>
      </c>
      <c r="BB89" s="2834">
        <v>2</v>
      </c>
      <c r="BC89" s="2835">
        <v>-1</v>
      </c>
      <c r="BD89" s="2840">
        <v>0</v>
      </c>
      <c r="BE89" s="2834">
        <v>0</v>
      </c>
      <c r="BF89" s="2835">
        <v>0</v>
      </c>
      <c r="BG89" s="2840">
        <v>3</v>
      </c>
      <c r="BH89" s="2834">
        <v>1</v>
      </c>
      <c r="BI89" s="2835">
        <v>2</v>
      </c>
      <c r="BJ89" s="2842">
        <v>0</v>
      </c>
      <c r="BK89" s="2834">
        <v>0</v>
      </c>
      <c r="BL89" s="2835">
        <v>0</v>
      </c>
      <c r="BM89" s="2844">
        <v>4</v>
      </c>
      <c r="BN89" s="2833">
        <v>3</v>
      </c>
      <c r="BO89" s="2835">
        <v>1</v>
      </c>
    </row>
    <row r="90" spans="1:67">
      <c r="A90" s="2068" t="s">
        <v>447</v>
      </c>
      <c r="B90" s="2076">
        <v>1</v>
      </c>
      <c r="C90" s="1284">
        <v>0</v>
      </c>
      <c r="D90" s="2075">
        <f t="shared" si="65"/>
        <v>1</v>
      </c>
      <c r="E90" s="2711">
        <v>0</v>
      </c>
      <c r="F90" s="1284">
        <v>0</v>
      </c>
      <c r="G90" s="2569">
        <f t="shared" si="57"/>
        <v>0</v>
      </c>
      <c r="H90" s="2076">
        <v>6</v>
      </c>
      <c r="I90" s="1284">
        <v>7</v>
      </c>
      <c r="J90" s="2075">
        <f t="shared" si="58"/>
        <v>-1</v>
      </c>
      <c r="K90" s="2712">
        <v>0</v>
      </c>
      <c r="L90" s="2713">
        <v>0</v>
      </c>
      <c r="M90" s="2569">
        <f t="shared" si="59"/>
        <v>0</v>
      </c>
      <c r="N90" s="2081">
        <f t="shared" si="60"/>
        <v>7</v>
      </c>
      <c r="O90" s="2570">
        <f t="shared" si="61"/>
        <v>7</v>
      </c>
      <c r="P90" s="1607">
        <f t="shared" si="62"/>
        <v>0</v>
      </c>
      <c r="R90" s="2068" t="s">
        <v>447</v>
      </c>
      <c r="S90" s="2076">
        <v>0</v>
      </c>
      <c r="T90" s="1284">
        <v>1</v>
      </c>
      <c r="U90" s="2075">
        <v>-1</v>
      </c>
      <c r="V90" s="2711">
        <v>0</v>
      </c>
      <c r="W90" s="1284">
        <v>1</v>
      </c>
      <c r="X90" s="2569">
        <v>-1</v>
      </c>
      <c r="Y90" s="2076">
        <v>6</v>
      </c>
      <c r="Z90" s="1284">
        <v>1</v>
      </c>
      <c r="AA90" s="2075">
        <v>5</v>
      </c>
      <c r="AB90" s="2712">
        <v>0</v>
      </c>
      <c r="AC90" s="2713">
        <v>0</v>
      </c>
      <c r="AD90" s="2569">
        <v>0</v>
      </c>
      <c r="AE90" s="2081">
        <f t="shared" si="63"/>
        <v>6</v>
      </c>
      <c r="AF90" s="2570">
        <f t="shared" si="63"/>
        <v>3</v>
      </c>
      <c r="AG90" s="1607">
        <f t="shared" si="64"/>
        <v>3</v>
      </c>
      <c r="AI90" s="2818" t="s">
        <v>447</v>
      </c>
      <c r="AJ90" s="2820">
        <v>0</v>
      </c>
      <c r="AK90" s="2812">
        <v>0</v>
      </c>
      <c r="AL90" s="2824">
        <v>0</v>
      </c>
      <c r="AM90" s="2822">
        <v>0</v>
      </c>
      <c r="AN90" s="2812">
        <v>0</v>
      </c>
      <c r="AO90" s="2824">
        <v>0</v>
      </c>
      <c r="AP90" s="2822">
        <v>5</v>
      </c>
      <c r="AQ90" s="2812">
        <v>4</v>
      </c>
      <c r="AR90" s="2824">
        <v>1</v>
      </c>
      <c r="AS90" s="2822">
        <v>0</v>
      </c>
      <c r="AT90" s="2812">
        <v>0</v>
      </c>
      <c r="AU90" s="2824">
        <v>0</v>
      </c>
      <c r="AV90" s="2826">
        <v>5</v>
      </c>
      <c r="AW90" s="2813">
        <v>4</v>
      </c>
      <c r="AX90" s="2814">
        <v>1</v>
      </c>
      <c r="AY90"/>
      <c r="AZ90" s="2838" t="s">
        <v>447</v>
      </c>
      <c r="BA90" s="2842">
        <v>0</v>
      </c>
      <c r="BB90" s="2834">
        <v>0</v>
      </c>
      <c r="BC90" s="2835">
        <v>0</v>
      </c>
      <c r="BD90" s="2840">
        <v>0</v>
      </c>
      <c r="BE90" s="2834">
        <v>1</v>
      </c>
      <c r="BF90" s="2835">
        <v>-1</v>
      </c>
      <c r="BG90" s="2840">
        <v>10</v>
      </c>
      <c r="BH90" s="2834">
        <v>4</v>
      </c>
      <c r="BI90" s="2835">
        <v>6</v>
      </c>
      <c r="BJ90" s="2842">
        <v>0</v>
      </c>
      <c r="BK90" s="2834">
        <v>0</v>
      </c>
      <c r="BL90" s="2835">
        <v>0</v>
      </c>
      <c r="BM90" s="2844">
        <v>10</v>
      </c>
      <c r="BN90" s="2833">
        <v>5</v>
      </c>
      <c r="BO90" s="2835">
        <v>5</v>
      </c>
    </row>
    <row r="91" spans="1:67">
      <c r="A91" s="2068" t="s">
        <v>448</v>
      </c>
      <c r="B91" s="2076">
        <v>2</v>
      </c>
      <c r="C91" s="1284">
        <v>2</v>
      </c>
      <c r="D91" s="2075">
        <f t="shared" si="65"/>
        <v>0</v>
      </c>
      <c r="E91" s="2711">
        <v>0</v>
      </c>
      <c r="F91" s="1284">
        <v>2</v>
      </c>
      <c r="G91" s="2569">
        <f t="shared" si="57"/>
        <v>-2</v>
      </c>
      <c r="H91" s="2076">
        <v>4</v>
      </c>
      <c r="I91" s="1284">
        <v>3</v>
      </c>
      <c r="J91" s="2075">
        <f t="shared" si="58"/>
        <v>1</v>
      </c>
      <c r="K91" s="2712">
        <v>0</v>
      </c>
      <c r="L91" s="2713">
        <v>0</v>
      </c>
      <c r="M91" s="2569">
        <f t="shared" si="59"/>
        <v>0</v>
      </c>
      <c r="N91" s="2081">
        <f t="shared" si="60"/>
        <v>6</v>
      </c>
      <c r="O91" s="2570">
        <f t="shared" si="61"/>
        <v>7</v>
      </c>
      <c r="P91" s="1607">
        <f t="shared" si="62"/>
        <v>-1</v>
      </c>
      <c r="R91" s="2068" t="s">
        <v>448</v>
      </c>
      <c r="S91" s="2076">
        <v>1</v>
      </c>
      <c r="T91" s="1284">
        <v>1</v>
      </c>
      <c r="U91" s="2075">
        <v>0</v>
      </c>
      <c r="V91" s="2711">
        <v>0</v>
      </c>
      <c r="W91" s="1284">
        <v>2</v>
      </c>
      <c r="X91" s="2569">
        <v>-2</v>
      </c>
      <c r="Y91" s="2076">
        <v>0</v>
      </c>
      <c r="Z91" s="1284">
        <v>0</v>
      </c>
      <c r="AA91" s="2075">
        <v>0</v>
      </c>
      <c r="AB91" s="2712">
        <v>0</v>
      </c>
      <c r="AC91" s="2713">
        <v>0</v>
      </c>
      <c r="AD91" s="2569">
        <v>0</v>
      </c>
      <c r="AE91" s="2081">
        <f t="shared" si="63"/>
        <v>1</v>
      </c>
      <c r="AF91" s="2570">
        <f t="shared" si="63"/>
        <v>3</v>
      </c>
      <c r="AG91" s="1607">
        <f t="shared" si="64"/>
        <v>-2</v>
      </c>
      <c r="AI91" s="2818" t="s">
        <v>780</v>
      </c>
      <c r="AJ91" s="2820">
        <v>0</v>
      </c>
      <c r="AK91" s="2812">
        <v>1</v>
      </c>
      <c r="AL91" s="2824">
        <v>-1</v>
      </c>
      <c r="AM91" s="2822">
        <v>0</v>
      </c>
      <c r="AN91" s="2812">
        <v>1</v>
      </c>
      <c r="AO91" s="2824">
        <v>-1</v>
      </c>
      <c r="AP91" s="2822">
        <v>1</v>
      </c>
      <c r="AQ91" s="2812">
        <v>1</v>
      </c>
      <c r="AR91" s="2824">
        <v>0</v>
      </c>
      <c r="AS91" s="2822">
        <v>0</v>
      </c>
      <c r="AT91" s="2812">
        <v>0</v>
      </c>
      <c r="AU91" s="2824">
        <v>0</v>
      </c>
      <c r="AV91" s="2826">
        <v>1</v>
      </c>
      <c r="AW91" s="2813">
        <v>3</v>
      </c>
      <c r="AX91" s="2814">
        <v>-2</v>
      </c>
      <c r="AY91"/>
      <c r="AZ91" s="2838" t="s">
        <v>780</v>
      </c>
      <c r="BA91" s="2842">
        <v>1</v>
      </c>
      <c r="BB91" s="2834">
        <v>4</v>
      </c>
      <c r="BC91" s="2835">
        <v>-3</v>
      </c>
      <c r="BD91" s="2840">
        <v>0</v>
      </c>
      <c r="BE91" s="2834">
        <v>2</v>
      </c>
      <c r="BF91" s="2835">
        <v>-2</v>
      </c>
      <c r="BG91" s="2840">
        <v>0</v>
      </c>
      <c r="BH91" s="2834">
        <v>0</v>
      </c>
      <c r="BI91" s="2835">
        <v>0</v>
      </c>
      <c r="BJ91" s="2842">
        <v>0</v>
      </c>
      <c r="BK91" s="2834">
        <v>0</v>
      </c>
      <c r="BL91" s="2835">
        <v>0</v>
      </c>
      <c r="BM91" s="2844">
        <v>1</v>
      </c>
      <c r="BN91" s="2833">
        <v>6</v>
      </c>
      <c r="BO91" s="2835">
        <v>-5</v>
      </c>
    </row>
    <row r="92" spans="1:67">
      <c r="A92" s="2068" t="s">
        <v>449</v>
      </c>
      <c r="B92" s="2076">
        <v>2</v>
      </c>
      <c r="C92" s="1284">
        <v>0</v>
      </c>
      <c r="D92" s="2075">
        <f t="shared" si="65"/>
        <v>2</v>
      </c>
      <c r="E92" s="2711">
        <v>0</v>
      </c>
      <c r="F92" s="1284">
        <v>0</v>
      </c>
      <c r="G92" s="2569">
        <f t="shared" si="57"/>
        <v>0</v>
      </c>
      <c r="H92" s="2076">
        <v>3</v>
      </c>
      <c r="I92" s="1284">
        <v>4</v>
      </c>
      <c r="J92" s="2075">
        <f t="shared" si="58"/>
        <v>-1</v>
      </c>
      <c r="K92" s="2712">
        <v>0</v>
      </c>
      <c r="L92" s="2713">
        <v>1</v>
      </c>
      <c r="M92" s="2569">
        <f t="shared" si="59"/>
        <v>-1</v>
      </c>
      <c r="N92" s="2081">
        <f t="shared" si="60"/>
        <v>5</v>
      </c>
      <c r="O92" s="2570">
        <f t="shared" si="61"/>
        <v>5</v>
      </c>
      <c r="P92" s="1607">
        <f t="shared" si="62"/>
        <v>0</v>
      </c>
      <c r="R92" s="2068" t="s">
        <v>449</v>
      </c>
      <c r="S92" s="2076">
        <v>1</v>
      </c>
      <c r="T92" s="1284">
        <v>0</v>
      </c>
      <c r="U92" s="2075">
        <v>1</v>
      </c>
      <c r="V92" s="2711">
        <v>0</v>
      </c>
      <c r="W92" s="1284">
        <v>0</v>
      </c>
      <c r="X92" s="2569">
        <v>0</v>
      </c>
      <c r="Y92" s="2076">
        <v>1</v>
      </c>
      <c r="Z92" s="1284">
        <v>2</v>
      </c>
      <c r="AA92" s="2075">
        <v>-1</v>
      </c>
      <c r="AB92" s="2712">
        <v>0</v>
      </c>
      <c r="AC92" s="2713">
        <v>0</v>
      </c>
      <c r="AD92" s="2569">
        <v>0</v>
      </c>
      <c r="AE92" s="2081">
        <f t="shared" si="63"/>
        <v>2</v>
      </c>
      <c r="AF92" s="2570">
        <f t="shared" si="63"/>
        <v>2</v>
      </c>
      <c r="AG92" s="1607">
        <f t="shared" si="64"/>
        <v>0</v>
      </c>
      <c r="AI92" s="2818" t="s">
        <v>449</v>
      </c>
      <c r="AJ92" s="2820">
        <v>0</v>
      </c>
      <c r="AK92" s="2812">
        <v>0</v>
      </c>
      <c r="AL92" s="2824">
        <v>0</v>
      </c>
      <c r="AM92" s="2822">
        <v>0</v>
      </c>
      <c r="AN92" s="2812">
        <v>0</v>
      </c>
      <c r="AO92" s="2824">
        <v>0</v>
      </c>
      <c r="AP92" s="2822">
        <v>3</v>
      </c>
      <c r="AQ92" s="2812">
        <v>2</v>
      </c>
      <c r="AR92" s="2824">
        <v>1</v>
      </c>
      <c r="AS92" s="2822">
        <v>0</v>
      </c>
      <c r="AT92" s="2812">
        <v>0</v>
      </c>
      <c r="AU92" s="2824">
        <v>0</v>
      </c>
      <c r="AV92" s="2826">
        <v>3</v>
      </c>
      <c r="AW92" s="2813">
        <v>2</v>
      </c>
      <c r="AX92" s="2814">
        <v>1</v>
      </c>
      <c r="AY92"/>
      <c r="AZ92" s="2838" t="s">
        <v>449</v>
      </c>
      <c r="BA92" s="2842">
        <v>1</v>
      </c>
      <c r="BB92" s="2834">
        <v>1</v>
      </c>
      <c r="BC92" s="2835">
        <v>0</v>
      </c>
      <c r="BD92" s="2840">
        <v>0</v>
      </c>
      <c r="BE92" s="2834">
        <v>3</v>
      </c>
      <c r="BF92" s="2835">
        <v>-3</v>
      </c>
      <c r="BG92" s="2840">
        <v>4</v>
      </c>
      <c r="BH92" s="2834">
        <v>1</v>
      </c>
      <c r="BI92" s="2835">
        <v>3</v>
      </c>
      <c r="BJ92" s="2842">
        <v>1</v>
      </c>
      <c r="BK92" s="2834">
        <v>0</v>
      </c>
      <c r="BL92" s="2835">
        <v>1</v>
      </c>
      <c r="BM92" s="2844">
        <v>6</v>
      </c>
      <c r="BN92" s="2833">
        <v>5</v>
      </c>
      <c r="BO92" s="2835">
        <v>1</v>
      </c>
    </row>
    <row r="93" spans="1:67" ht="21.75" customHeight="1">
      <c r="A93" s="2069" t="s">
        <v>450</v>
      </c>
      <c r="B93" s="2076">
        <v>0</v>
      </c>
      <c r="C93" s="1284">
        <v>1</v>
      </c>
      <c r="D93" s="2075">
        <f t="shared" si="65"/>
        <v>-1</v>
      </c>
      <c r="E93" s="2711">
        <v>0</v>
      </c>
      <c r="F93" s="1284">
        <v>0</v>
      </c>
      <c r="G93" s="2569">
        <f t="shared" si="57"/>
        <v>0</v>
      </c>
      <c r="H93" s="2076">
        <v>6</v>
      </c>
      <c r="I93" s="1284">
        <v>4</v>
      </c>
      <c r="J93" s="2075">
        <f t="shared" si="58"/>
        <v>2</v>
      </c>
      <c r="K93" s="2712">
        <v>1</v>
      </c>
      <c r="L93" s="2713">
        <v>2</v>
      </c>
      <c r="M93" s="2569">
        <f t="shared" si="59"/>
        <v>-1</v>
      </c>
      <c r="N93" s="2081">
        <f t="shared" si="60"/>
        <v>7</v>
      </c>
      <c r="O93" s="2570">
        <f t="shared" si="61"/>
        <v>7</v>
      </c>
      <c r="P93" s="1607">
        <f t="shared" si="62"/>
        <v>0</v>
      </c>
      <c r="R93" s="2069" t="s">
        <v>450</v>
      </c>
      <c r="S93" s="2076">
        <v>0</v>
      </c>
      <c r="T93" s="1284">
        <v>0</v>
      </c>
      <c r="U93" s="2075">
        <v>0</v>
      </c>
      <c r="V93" s="2711">
        <v>0</v>
      </c>
      <c r="W93" s="1284">
        <v>1</v>
      </c>
      <c r="X93" s="2569">
        <v>-1</v>
      </c>
      <c r="Y93" s="2076">
        <v>6</v>
      </c>
      <c r="Z93" s="1284">
        <v>2</v>
      </c>
      <c r="AA93" s="2075">
        <v>4</v>
      </c>
      <c r="AB93" s="2712">
        <v>1</v>
      </c>
      <c r="AC93" s="2713">
        <v>1</v>
      </c>
      <c r="AD93" s="2569">
        <v>0</v>
      </c>
      <c r="AE93" s="2081">
        <f t="shared" si="63"/>
        <v>7</v>
      </c>
      <c r="AF93" s="2570">
        <f t="shared" si="63"/>
        <v>4</v>
      </c>
      <c r="AG93" s="1607">
        <f t="shared" si="64"/>
        <v>3</v>
      </c>
      <c r="AI93" s="2818" t="s">
        <v>781</v>
      </c>
      <c r="AJ93" s="2820">
        <v>0</v>
      </c>
      <c r="AK93" s="2812">
        <v>0</v>
      </c>
      <c r="AL93" s="2824">
        <v>0</v>
      </c>
      <c r="AM93" s="2822">
        <v>0</v>
      </c>
      <c r="AN93" s="2812">
        <v>1</v>
      </c>
      <c r="AO93" s="2824">
        <v>-1</v>
      </c>
      <c r="AP93" s="2822">
        <v>5</v>
      </c>
      <c r="AQ93" s="2812">
        <v>2</v>
      </c>
      <c r="AR93" s="2824">
        <v>3</v>
      </c>
      <c r="AS93" s="2822">
        <v>2</v>
      </c>
      <c r="AT93" s="2812">
        <v>1</v>
      </c>
      <c r="AU93" s="2824">
        <v>1</v>
      </c>
      <c r="AV93" s="2826">
        <v>7</v>
      </c>
      <c r="AW93" s="2813">
        <v>4</v>
      </c>
      <c r="AX93" s="2815">
        <v>3</v>
      </c>
      <c r="AY93"/>
      <c r="AZ93" s="2838" t="s">
        <v>781</v>
      </c>
      <c r="BA93" s="2842">
        <v>1</v>
      </c>
      <c r="BB93" s="2834">
        <v>1</v>
      </c>
      <c r="BC93" s="2835">
        <v>0</v>
      </c>
      <c r="BD93" s="2840">
        <v>0</v>
      </c>
      <c r="BE93" s="2834">
        <v>2</v>
      </c>
      <c r="BF93" s="2835">
        <v>-2</v>
      </c>
      <c r="BG93" s="2840">
        <v>2</v>
      </c>
      <c r="BH93" s="2834">
        <v>1</v>
      </c>
      <c r="BI93" s="2835">
        <v>1</v>
      </c>
      <c r="BJ93" s="2842">
        <v>0</v>
      </c>
      <c r="BK93" s="2834">
        <v>0</v>
      </c>
      <c r="BL93" s="2835">
        <v>0</v>
      </c>
      <c r="BM93" s="2844">
        <v>3</v>
      </c>
      <c r="BN93" s="2833">
        <v>4</v>
      </c>
      <c r="BO93" s="2835">
        <v>-1</v>
      </c>
    </row>
    <row r="94" spans="1:67" ht="23.25" customHeight="1">
      <c r="A94" s="2069" t="s">
        <v>455</v>
      </c>
      <c r="B94" s="2076">
        <v>0</v>
      </c>
      <c r="C94" s="2711">
        <v>0</v>
      </c>
      <c r="D94" s="2711">
        <v>0</v>
      </c>
      <c r="E94" s="2711">
        <v>0</v>
      </c>
      <c r="F94" s="2711">
        <v>0</v>
      </c>
      <c r="G94" s="2711">
        <v>0</v>
      </c>
      <c r="H94" s="2711">
        <v>0</v>
      </c>
      <c r="I94" s="2711">
        <v>0</v>
      </c>
      <c r="J94" s="2075">
        <f t="shared" si="58"/>
        <v>0</v>
      </c>
      <c r="K94" s="2712">
        <v>0</v>
      </c>
      <c r="L94" s="2713">
        <v>0</v>
      </c>
      <c r="M94" s="2569">
        <f t="shared" si="59"/>
        <v>0</v>
      </c>
      <c r="N94" s="2081">
        <f>B94+E94+H94+K94</f>
        <v>0</v>
      </c>
      <c r="O94" s="2570">
        <f t="shared" si="61"/>
        <v>0</v>
      </c>
      <c r="P94" s="1607">
        <f t="shared" si="62"/>
        <v>0</v>
      </c>
      <c r="R94" s="2069" t="s">
        <v>455</v>
      </c>
      <c r="S94" s="2076">
        <v>0</v>
      </c>
      <c r="T94" s="2711">
        <v>0</v>
      </c>
      <c r="U94" s="2711">
        <v>0</v>
      </c>
      <c r="V94" s="2711">
        <v>0</v>
      </c>
      <c r="W94" s="2711">
        <v>0</v>
      </c>
      <c r="X94" s="2711">
        <v>0</v>
      </c>
      <c r="Y94" s="2711">
        <v>0</v>
      </c>
      <c r="Z94" s="2711">
        <v>0</v>
      </c>
      <c r="AA94" s="2075">
        <v>0</v>
      </c>
      <c r="AB94" s="2712">
        <v>0</v>
      </c>
      <c r="AC94" s="2713">
        <v>0</v>
      </c>
      <c r="AD94" s="2569">
        <v>0</v>
      </c>
      <c r="AE94" s="2081">
        <f>S94+V94+Y94+AB94</f>
        <v>0</v>
      </c>
      <c r="AF94" s="2570">
        <f t="shared" si="63"/>
        <v>0</v>
      </c>
      <c r="AG94" s="1607">
        <f t="shared" si="64"/>
        <v>0</v>
      </c>
      <c r="AI94" s="2818" t="s">
        <v>782</v>
      </c>
      <c r="AJ94" s="2820" t="s">
        <v>601</v>
      </c>
      <c r="AK94" s="2812" t="s">
        <v>601</v>
      </c>
      <c r="AL94" s="2824"/>
      <c r="AM94" s="2822" t="s">
        <v>601</v>
      </c>
      <c r="AN94" s="2812" t="s">
        <v>601</v>
      </c>
      <c r="AO94" s="2824">
        <f ca="1">-AO94</f>
        <v>0</v>
      </c>
      <c r="AP94" s="2822" t="s">
        <v>601</v>
      </c>
      <c r="AQ94" s="2812" t="s">
        <v>601</v>
      </c>
      <c r="AR94" s="2824">
        <v>0</v>
      </c>
      <c r="AS94" s="2822">
        <v>0</v>
      </c>
      <c r="AT94" s="2812">
        <v>0</v>
      </c>
      <c r="AU94" s="2824">
        <v>0</v>
      </c>
      <c r="AV94" s="2826">
        <v>0</v>
      </c>
      <c r="AW94" s="2813">
        <v>0</v>
      </c>
      <c r="AX94" s="2815">
        <v>0</v>
      </c>
      <c r="AY94"/>
      <c r="AZ94" s="2838" t="s">
        <v>782</v>
      </c>
      <c r="BA94" s="2842" t="s">
        <v>601</v>
      </c>
      <c r="BB94" s="2834" t="s">
        <v>601</v>
      </c>
      <c r="BC94" s="2835">
        <v>0</v>
      </c>
      <c r="BD94" s="2840" t="s">
        <v>601</v>
      </c>
      <c r="BE94" s="2834" t="s">
        <v>601</v>
      </c>
      <c r="BF94" s="2835">
        <v>0</v>
      </c>
      <c r="BG94" s="2840" t="s">
        <v>601</v>
      </c>
      <c r="BH94" s="2834" t="s">
        <v>601</v>
      </c>
      <c r="BI94" s="2835">
        <v>0</v>
      </c>
      <c r="BJ94" s="2842">
        <v>0</v>
      </c>
      <c r="BK94" s="2834">
        <v>0</v>
      </c>
      <c r="BL94" s="2835">
        <v>0</v>
      </c>
      <c r="BM94" s="2844">
        <v>0</v>
      </c>
      <c r="BN94" s="2833">
        <v>0</v>
      </c>
      <c r="BO94" s="2835">
        <v>0</v>
      </c>
    </row>
    <row r="95" spans="1:67">
      <c r="A95" s="2068" t="s">
        <v>451</v>
      </c>
      <c r="B95" s="2076">
        <v>0</v>
      </c>
      <c r="C95" s="1284">
        <v>0</v>
      </c>
      <c r="D95" s="2075">
        <f t="shared" ref="D95:D101" si="66">B95-C95</f>
        <v>0</v>
      </c>
      <c r="E95" s="2711">
        <v>0</v>
      </c>
      <c r="F95" s="1284">
        <v>0</v>
      </c>
      <c r="G95" s="2569">
        <f t="shared" ref="G95:G101" si="67">E95-F95</f>
        <v>0</v>
      </c>
      <c r="H95" s="2076">
        <v>0</v>
      </c>
      <c r="I95" s="1284">
        <v>0</v>
      </c>
      <c r="J95" s="2075">
        <f t="shared" si="58"/>
        <v>0</v>
      </c>
      <c r="K95" s="2712">
        <v>0</v>
      </c>
      <c r="L95" s="2713">
        <v>0</v>
      </c>
      <c r="M95" s="2569">
        <f t="shared" si="59"/>
        <v>0</v>
      </c>
      <c r="N95" s="2081">
        <f t="shared" ref="N95:N102" si="68">B95+E95+H95+K95</f>
        <v>0</v>
      </c>
      <c r="O95" s="2570">
        <f t="shared" si="61"/>
        <v>0</v>
      </c>
      <c r="P95" s="1607">
        <f t="shared" si="62"/>
        <v>0</v>
      </c>
      <c r="R95" s="2068" t="s">
        <v>451</v>
      </c>
      <c r="S95" s="2076">
        <v>0</v>
      </c>
      <c r="T95" s="1284">
        <v>0</v>
      </c>
      <c r="U95" s="2075">
        <v>0</v>
      </c>
      <c r="V95" s="2711">
        <v>0</v>
      </c>
      <c r="W95" s="1284">
        <v>0</v>
      </c>
      <c r="X95" s="2569">
        <v>0</v>
      </c>
      <c r="Y95" s="2076">
        <v>1</v>
      </c>
      <c r="Z95" s="1284">
        <v>0</v>
      </c>
      <c r="AA95" s="2075">
        <v>1</v>
      </c>
      <c r="AB95" s="2712">
        <v>0</v>
      </c>
      <c r="AC95" s="2713">
        <v>0</v>
      </c>
      <c r="AD95" s="2569">
        <v>0</v>
      </c>
      <c r="AE95" s="2081">
        <f t="shared" si="63"/>
        <v>1</v>
      </c>
      <c r="AF95" s="2570">
        <f t="shared" si="63"/>
        <v>0</v>
      </c>
      <c r="AG95" s="1607">
        <f t="shared" si="64"/>
        <v>1</v>
      </c>
      <c r="AI95" s="2818" t="s">
        <v>451</v>
      </c>
      <c r="AJ95" s="2820">
        <v>0</v>
      </c>
      <c r="AK95" s="2812">
        <v>0</v>
      </c>
      <c r="AL95" s="2824">
        <v>0</v>
      </c>
      <c r="AM95" s="2822">
        <v>0</v>
      </c>
      <c r="AN95" s="2812">
        <v>0</v>
      </c>
      <c r="AO95" s="2824">
        <v>0</v>
      </c>
      <c r="AP95" s="2822">
        <v>2</v>
      </c>
      <c r="AQ95" s="2812">
        <v>0</v>
      </c>
      <c r="AR95" s="2824">
        <v>2</v>
      </c>
      <c r="AS95" s="2822">
        <v>1</v>
      </c>
      <c r="AT95" s="2812">
        <v>1</v>
      </c>
      <c r="AU95" s="2824">
        <v>0</v>
      </c>
      <c r="AV95" s="2826">
        <v>3</v>
      </c>
      <c r="AW95" s="2813">
        <v>1</v>
      </c>
      <c r="AX95" s="2815">
        <v>2</v>
      </c>
      <c r="AY95"/>
      <c r="AZ95" s="2838" t="s">
        <v>451</v>
      </c>
      <c r="BA95" s="2842">
        <v>0</v>
      </c>
      <c r="BB95" s="2834">
        <v>0</v>
      </c>
      <c r="BC95" s="2835">
        <v>0</v>
      </c>
      <c r="BD95" s="2840">
        <v>0</v>
      </c>
      <c r="BE95" s="2834">
        <v>0</v>
      </c>
      <c r="BF95" s="2835">
        <v>0</v>
      </c>
      <c r="BG95" s="2840">
        <v>1</v>
      </c>
      <c r="BH95" s="2834">
        <v>0</v>
      </c>
      <c r="BI95" s="2835">
        <v>1</v>
      </c>
      <c r="BJ95" s="2842">
        <v>0</v>
      </c>
      <c r="BK95" s="2834">
        <v>0</v>
      </c>
      <c r="BL95" s="2835">
        <v>0</v>
      </c>
      <c r="BM95" s="2844">
        <v>1</v>
      </c>
      <c r="BN95" s="2833">
        <v>0</v>
      </c>
      <c r="BO95" s="2835">
        <v>1</v>
      </c>
    </row>
    <row r="96" spans="1:67">
      <c r="A96" s="2068" t="s">
        <v>452</v>
      </c>
      <c r="B96" s="2076">
        <v>0</v>
      </c>
      <c r="C96" s="1284">
        <v>0</v>
      </c>
      <c r="D96" s="2075">
        <f t="shared" si="66"/>
        <v>0</v>
      </c>
      <c r="E96" s="2711">
        <v>0</v>
      </c>
      <c r="F96" s="1284">
        <v>0</v>
      </c>
      <c r="G96" s="2569">
        <f t="shared" si="67"/>
        <v>0</v>
      </c>
      <c r="H96" s="2076">
        <v>0</v>
      </c>
      <c r="I96" s="1284">
        <v>0</v>
      </c>
      <c r="J96" s="2075">
        <f t="shared" si="58"/>
        <v>0</v>
      </c>
      <c r="K96" s="2712">
        <v>0</v>
      </c>
      <c r="L96" s="2713">
        <v>1</v>
      </c>
      <c r="M96" s="2569">
        <f t="shared" si="59"/>
        <v>-1</v>
      </c>
      <c r="N96" s="2081">
        <f t="shared" si="68"/>
        <v>0</v>
      </c>
      <c r="O96" s="2570">
        <f t="shared" si="61"/>
        <v>1</v>
      </c>
      <c r="P96" s="1607">
        <f t="shared" si="62"/>
        <v>-1</v>
      </c>
      <c r="R96" s="2068" t="s">
        <v>452</v>
      </c>
      <c r="S96" s="2076">
        <v>0</v>
      </c>
      <c r="T96" s="1284">
        <v>0</v>
      </c>
      <c r="U96" s="2075">
        <v>0</v>
      </c>
      <c r="V96" s="2711">
        <v>0</v>
      </c>
      <c r="W96" s="1284">
        <v>0</v>
      </c>
      <c r="X96" s="2569">
        <v>0</v>
      </c>
      <c r="Y96" s="2076">
        <v>0</v>
      </c>
      <c r="Z96" s="1284">
        <v>0</v>
      </c>
      <c r="AA96" s="2075">
        <v>0</v>
      </c>
      <c r="AB96" s="2712">
        <v>0</v>
      </c>
      <c r="AC96" s="2713">
        <v>0</v>
      </c>
      <c r="AD96" s="2569">
        <v>0</v>
      </c>
      <c r="AE96" s="2081">
        <f t="shared" si="63"/>
        <v>0</v>
      </c>
      <c r="AF96" s="2570">
        <f t="shared" si="63"/>
        <v>0</v>
      </c>
      <c r="AG96" s="1607">
        <f t="shared" si="64"/>
        <v>0</v>
      </c>
      <c r="AI96" s="2818" t="s">
        <v>783</v>
      </c>
      <c r="AJ96" s="2820">
        <v>2</v>
      </c>
      <c r="AK96" s="2812">
        <v>0</v>
      </c>
      <c r="AL96" s="2824">
        <v>2</v>
      </c>
      <c r="AM96" s="2822">
        <v>0</v>
      </c>
      <c r="AN96" s="2812">
        <v>0</v>
      </c>
      <c r="AO96" s="2824">
        <v>0</v>
      </c>
      <c r="AP96" s="2822">
        <v>1</v>
      </c>
      <c r="AQ96" s="2812">
        <v>0</v>
      </c>
      <c r="AR96" s="2824">
        <v>1</v>
      </c>
      <c r="AS96" s="2822">
        <v>0</v>
      </c>
      <c r="AT96" s="2812">
        <v>0</v>
      </c>
      <c r="AU96" s="2824">
        <v>0</v>
      </c>
      <c r="AV96" s="2826">
        <v>3</v>
      </c>
      <c r="AW96" s="2813">
        <v>0</v>
      </c>
      <c r="AX96" s="2815">
        <v>3</v>
      </c>
      <c r="AY96"/>
      <c r="AZ96" s="2838" t="s">
        <v>783</v>
      </c>
      <c r="BA96" s="2842">
        <v>0</v>
      </c>
      <c r="BB96" s="2834">
        <v>0</v>
      </c>
      <c r="BC96" s="2835">
        <v>0</v>
      </c>
      <c r="BD96" s="2840">
        <v>0</v>
      </c>
      <c r="BE96" s="2834">
        <v>1</v>
      </c>
      <c r="BF96" s="2835">
        <v>-1</v>
      </c>
      <c r="BG96" s="2840">
        <v>0</v>
      </c>
      <c r="BH96" s="2834">
        <v>0</v>
      </c>
      <c r="BI96" s="2835">
        <v>0</v>
      </c>
      <c r="BJ96" s="2842">
        <v>0</v>
      </c>
      <c r="BK96" s="2834">
        <v>0</v>
      </c>
      <c r="BL96" s="2835">
        <v>0</v>
      </c>
      <c r="BM96" s="2844">
        <v>0</v>
      </c>
      <c r="BN96" s="2833">
        <v>1</v>
      </c>
      <c r="BO96" s="2835">
        <v>-1</v>
      </c>
    </row>
    <row r="97" spans="1:67" ht="24.75" customHeight="1">
      <c r="A97" s="2069" t="s">
        <v>458</v>
      </c>
      <c r="B97" s="2076">
        <v>0</v>
      </c>
      <c r="C97" s="1284">
        <v>1</v>
      </c>
      <c r="D97" s="2075">
        <f t="shared" si="66"/>
        <v>-1</v>
      </c>
      <c r="E97" s="2711">
        <v>0</v>
      </c>
      <c r="F97" s="1284">
        <v>0</v>
      </c>
      <c r="G97" s="2569">
        <f t="shared" si="67"/>
        <v>0</v>
      </c>
      <c r="H97" s="2076">
        <v>2</v>
      </c>
      <c r="I97" s="1284">
        <v>2</v>
      </c>
      <c r="J97" s="2075">
        <f t="shared" si="58"/>
        <v>0</v>
      </c>
      <c r="K97" s="2712">
        <v>2</v>
      </c>
      <c r="L97" s="2713">
        <v>2</v>
      </c>
      <c r="M97" s="2569">
        <f t="shared" si="59"/>
        <v>0</v>
      </c>
      <c r="N97" s="2081">
        <f t="shared" si="68"/>
        <v>4</v>
      </c>
      <c r="O97" s="2570">
        <f t="shared" si="61"/>
        <v>5</v>
      </c>
      <c r="P97" s="1607">
        <f t="shared" si="62"/>
        <v>-1</v>
      </c>
      <c r="R97" s="2069" t="s">
        <v>458</v>
      </c>
      <c r="S97" s="2076">
        <v>0</v>
      </c>
      <c r="T97" s="1284">
        <v>0</v>
      </c>
      <c r="U97" s="2075">
        <v>0</v>
      </c>
      <c r="V97" s="2711">
        <v>0</v>
      </c>
      <c r="W97" s="1284">
        <v>0</v>
      </c>
      <c r="X97" s="2569">
        <v>0</v>
      </c>
      <c r="Y97" s="2076">
        <v>2</v>
      </c>
      <c r="Z97" s="1284">
        <v>2</v>
      </c>
      <c r="AA97" s="2075">
        <v>0</v>
      </c>
      <c r="AB97" s="2712">
        <v>1</v>
      </c>
      <c r="AC97" s="2713">
        <v>1</v>
      </c>
      <c r="AD97" s="2569">
        <v>0</v>
      </c>
      <c r="AE97" s="2081">
        <f t="shared" si="63"/>
        <v>3</v>
      </c>
      <c r="AF97" s="2570">
        <f t="shared" si="63"/>
        <v>3</v>
      </c>
      <c r="AG97" s="1607">
        <f t="shared" si="64"/>
        <v>0</v>
      </c>
      <c r="AI97" s="2818" t="s">
        <v>784</v>
      </c>
      <c r="AJ97" s="2820">
        <v>0</v>
      </c>
      <c r="AK97" s="2812">
        <v>0</v>
      </c>
      <c r="AL97" s="2824">
        <v>0</v>
      </c>
      <c r="AM97" s="2822">
        <v>0</v>
      </c>
      <c r="AN97" s="2812">
        <v>1</v>
      </c>
      <c r="AO97" s="2824">
        <v>-1</v>
      </c>
      <c r="AP97" s="2822">
        <v>1</v>
      </c>
      <c r="AQ97" s="2812">
        <v>3</v>
      </c>
      <c r="AR97" s="2824">
        <v>-2</v>
      </c>
      <c r="AS97" s="2822">
        <v>0</v>
      </c>
      <c r="AT97" s="2812">
        <v>0</v>
      </c>
      <c r="AU97" s="2824">
        <v>0</v>
      </c>
      <c r="AV97" s="2826">
        <v>1</v>
      </c>
      <c r="AW97" s="2813">
        <v>4</v>
      </c>
      <c r="AX97" s="2815">
        <v>-3</v>
      </c>
      <c r="AY97"/>
      <c r="AZ97" s="2838" t="s">
        <v>784</v>
      </c>
      <c r="BA97" s="2842">
        <v>0</v>
      </c>
      <c r="BB97" s="2834">
        <v>0</v>
      </c>
      <c r="BC97" s="2835">
        <v>0</v>
      </c>
      <c r="BD97" s="2840">
        <v>0</v>
      </c>
      <c r="BE97" s="2834">
        <v>0</v>
      </c>
      <c r="BF97" s="2835">
        <v>0</v>
      </c>
      <c r="BG97" s="2840">
        <v>0</v>
      </c>
      <c r="BH97" s="2834">
        <v>0</v>
      </c>
      <c r="BI97" s="2835">
        <v>0</v>
      </c>
      <c r="BJ97" s="2842">
        <v>1</v>
      </c>
      <c r="BK97" s="2834">
        <v>1</v>
      </c>
      <c r="BL97" s="2835">
        <v>0</v>
      </c>
      <c r="BM97" s="2844">
        <v>1</v>
      </c>
      <c r="BN97" s="2833">
        <v>1</v>
      </c>
      <c r="BO97" s="2835">
        <v>0</v>
      </c>
    </row>
    <row r="98" spans="1:67">
      <c r="A98" s="2068" t="s">
        <v>453</v>
      </c>
      <c r="B98" s="2076">
        <v>0</v>
      </c>
      <c r="C98" s="1284">
        <v>0</v>
      </c>
      <c r="D98" s="2075">
        <f t="shared" si="66"/>
        <v>0</v>
      </c>
      <c r="E98" s="2711">
        <v>1</v>
      </c>
      <c r="F98" s="1284">
        <v>1</v>
      </c>
      <c r="G98" s="2569">
        <f t="shared" si="67"/>
        <v>0</v>
      </c>
      <c r="H98" s="2076">
        <v>10</v>
      </c>
      <c r="I98" s="1284">
        <v>11</v>
      </c>
      <c r="J98" s="2075">
        <f t="shared" si="58"/>
        <v>-1</v>
      </c>
      <c r="K98" s="2712">
        <v>0</v>
      </c>
      <c r="L98" s="2713">
        <v>0</v>
      </c>
      <c r="M98" s="2569">
        <f t="shared" si="59"/>
        <v>0</v>
      </c>
      <c r="N98" s="2081">
        <f t="shared" si="68"/>
        <v>11</v>
      </c>
      <c r="O98" s="2570">
        <f t="shared" si="61"/>
        <v>12</v>
      </c>
      <c r="P98" s="1607">
        <f t="shared" si="62"/>
        <v>-1</v>
      </c>
      <c r="R98" s="2068" t="s">
        <v>453</v>
      </c>
      <c r="S98" s="2076">
        <v>0</v>
      </c>
      <c r="T98" s="1284">
        <v>0</v>
      </c>
      <c r="U98" s="2075">
        <v>0</v>
      </c>
      <c r="V98" s="2711">
        <v>0</v>
      </c>
      <c r="W98" s="1284">
        <v>0</v>
      </c>
      <c r="X98" s="2569">
        <v>0</v>
      </c>
      <c r="Y98" s="2076">
        <v>9</v>
      </c>
      <c r="Z98" s="1284">
        <v>5</v>
      </c>
      <c r="AA98" s="2075">
        <v>4</v>
      </c>
      <c r="AB98" s="2712">
        <v>1</v>
      </c>
      <c r="AC98" s="2713">
        <v>0</v>
      </c>
      <c r="AD98" s="2569">
        <v>1</v>
      </c>
      <c r="AE98" s="2081">
        <f t="shared" si="63"/>
        <v>10</v>
      </c>
      <c r="AF98" s="2570">
        <f t="shared" si="63"/>
        <v>5</v>
      </c>
      <c r="AG98" s="1607">
        <f t="shared" si="64"/>
        <v>5</v>
      </c>
      <c r="AI98" s="2818" t="s">
        <v>453</v>
      </c>
      <c r="AJ98" s="2820">
        <v>1</v>
      </c>
      <c r="AK98" s="2812">
        <v>0</v>
      </c>
      <c r="AL98" s="2824">
        <v>1</v>
      </c>
      <c r="AM98" s="2822">
        <v>0</v>
      </c>
      <c r="AN98" s="2812">
        <v>0</v>
      </c>
      <c r="AO98" s="2824">
        <v>0</v>
      </c>
      <c r="AP98" s="2822">
        <v>2</v>
      </c>
      <c r="AQ98" s="2812">
        <v>5</v>
      </c>
      <c r="AR98" s="2824">
        <v>-3</v>
      </c>
      <c r="AS98" s="2822">
        <v>1</v>
      </c>
      <c r="AT98" s="2812">
        <v>0</v>
      </c>
      <c r="AU98" s="2824">
        <v>1</v>
      </c>
      <c r="AV98" s="2826">
        <v>4</v>
      </c>
      <c r="AW98" s="2813">
        <v>5</v>
      </c>
      <c r="AX98" s="2815">
        <v>-1</v>
      </c>
      <c r="AY98"/>
      <c r="AZ98" s="2838" t="s">
        <v>453</v>
      </c>
      <c r="BA98" s="2842">
        <v>0</v>
      </c>
      <c r="BB98" s="2834">
        <v>0</v>
      </c>
      <c r="BC98" s="2835">
        <v>0</v>
      </c>
      <c r="BD98" s="2840">
        <v>0</v>
      </c>
      <c r="BE98" s="2834">
        <v>3</v>
      </c>
      <c r="BF98" s="2835">
        <v>-3</v>
      </c>
      <c r="BG98" s="2840">
        <v>2</v>
      </c>
      <c r="BH98" s="2834">
        <v>4</v>
      </c>
      <c r="BI98" s="2835">
        <v>-2</v>
      </c>
      <c r="BJ98" s="2842">
        <v>0</v>
      </c>
      <c r="BK98" s="2834">
        <v>0</v>
      </c>
      <c r="BL98" s="2835">
        <v>0</v>
      </c>
      <c r="BM98" s="2844">
        <v>2</v>
      </c>
      <c r="BN98" s="2833">
        <v>7</v>
      </c>
      <c r="BO98" s="2835">
        <v>-5</v>
      </c>
    </row>
    <row r="99" spans="1:67" ht="21.75" customHeight="1">
      <c r="A99" s="2069" t="s">
        <v>457</v>
      </c>
      <c r="B99" s="2077">
        <v>0</v>
      </c>
      <c r="C99" s="1287">
        <v>0</v>
      </c>
      <c r="D99" s="2075">
        <f t="shared" si="66"/>
        <v>0</v>
      </c>
      <c r="E99" s="2714">
        <v>0</v>
      </c>
      <c r="F99" s="1287">
        <v>0</v>
      </c>
      <c r="G99" s="2569">
        <f t="shared" si="67"/>
        <v>0</v>
      </c>
      <c r="H99" s="2077">
        <v>0</v>
      </c>
      <c r="I99" s="1287">
        <v>0</v>
      </c>
      <c r="J99" s="2075">
        <f t="shared" si="58"/>
        <v>0</v>
      </c>
      <c r="K99" s="2712">
        <v>0</v>
      </c>
      <c r="L99" s="2713">
        <v>0</v>
      </c>
      <c r="M99" s="2569">
        <f t="shared" si="59"/>
        <v>0</v>
      </c>
      <c r="N99" s="2081">
        <f t="shared" si="68"/>
        <v>0</v>
      </c>
      <c r="O99" s="2570">
        <f t="shared" si="61"/>
        <v>0</v>
      </c>
      <c r="P99" s="1607">
        <f t="shared" si="62"/>
        <v>0</v>
      </c>
      <c r="R99" s="2069" t="s">
        <v>457</v>
      </c>
      <c r="S99" s="2077">
        <v>0</v>
      </c>
      <c r="T99" s="1287">
        <v>0</v>
      </c>
      <c r="U99" s="2075">
        <v>0</v>
      </c>
      <c r="V99" s="2714">
        <v>0</v>
      </c>
      <c r="W99" s="1287">
        <v>0</v>
      </c>
      <c r="X99" s="2569">
        <v>0</v>
      </c>
      <c r="Y99" s="2077">
        <v>0</v>
      </c>
      <c r="Z99" s="1287">
        <v>0</v>
      </c>
      <c r="AA99" s="2075">
        <v>0</v>
      </c>
      <c r="AB99" s="2712">
        <v>0</v>
      </c>
      <c r="AC99" s="2713">
        <v>0</v>
      </c>
      <c r="AD99" s="2569">
        <v>0</v>
      </c>
      <c r="AE99" s="2081">
        <f t="shared" si="63"/>
        <v>0</v>
      </c>
      <c r="AF99" s="2570">
        <f t="shared" si="63"/>
        <v>0</v>
      </c>
      <c r="AG99" s="1607">
        <f t="shared" si="64"/>
        <v>0</v>
      </c>
      <c r="AI99" s="2818" t="s">
        <v>454</v>
      </c>
      <c r="AJ99" s="2820">
        <v>18</v>
      </c>
      <c r="AK99" s="2812">
        <v>1</v>
      </c>
      <c r="AL99" s="2824">
        <v>17</v>
      </c>
      <c r="AM99" s="2822">
        <v>5</v>
      </c>
      <c r="AN99" s="2812">
        <v>1</v>
      </c>
      <c r="AO99" s="2824">
        <v>4</v>
      </c>
      <c r="AP99" s="2822">
        <v>11</v>
      </c>
      <c r="AQ99" s="2812">
        <v>0</v>
      </c>
      <c r="AR99" s="2824">
        <v>11</v>
      </c>
      <c r="AS99" s="2822">
        <v>0</v>
      </c>
      <c r="AT99" s="2812">
        <v>0</v>
      </c>
      <c r="AU99" s="2824">
        <v>0</v>
      </c>
      <c r="AV99" s="2826">
        <v>34</v>
      </c>
      <c r="AW99" s="2813">
        <v>2</v>
      </c>
      <c r="AX99" s="2815">
        <v>32</v>
      </c>
      <c r="AY99"/>
      <c r="AZ99" s="2838" t="s">
        <v>454</v>
      </c>
      <c r="BA99" s="2842">
        <v>19</v>
      </c>
      <c r="BB99" s="2834">
        <v>3</v>
      </c>
      <c r="BC99" s="2835">
        <v>16</v>
      </c>
      <c r="BD99" s="2840">
        <v>12</v>
      </c>
      <c r="BE99" s="2834">
        <v>0</v>
      </c>
      <c r="BF99" s="2835">
        <v>12</v>
      </c>
      <c r="BG99" s="2840">
        <v>11</v>
      </c>
      <c r="BH99" s="2834">
        <v>2</v>
      </c>
      <c r="BI99" s="2835">
        <v>9</v>
      </c>
      <c r="BJ99" s="2842">
        <v>4</v>
      </c>
      <c r="BK99" s="2834">
        <v>2</v>
      </c>
      <c r="BL99" s="2835">
        <v>2</v>
      </c>
      <c r="BM99" s="2844">
        <v>46</v>
      </c>
      <c r="BN99" s="2833">
        <v>7</v>
      </c>
      <c r="BO99" s="2835">
        <v>39</v>
      </c>
    </row>
    <row r="100" spans="1:67" ht="13.5" thickBot="1">
      <c r="A100" s="2068" t="s">
        <v>456</v>
      </c>
      <c r="B100" s="2077">
        <v>0</v>
      </c>
      <c r="C100" s="1287">
        <v>0</v>
      </c>
      <c r="D100" s="2075">
        <f t="shared" si="66"/>
        <v>0</v>
      </c>
      <c r="E100" s="2714">
        <v>0</v>
      </c>
      <c r="F100" s="1287">
        <v>0</v>
      </c>
      <c r="G100" s="2569">
        <f t="shared" si="67"/>
        <v>0</v>
      </c>
      <c r="H100" s="2077">
        <v>0</v>
      </c>
      <c r="I100" s="1287">
        <v>0</v>
      </c>
      <c r="J100" s="2075">
        <f t="shared" si="58"/>
        <v>0</v>
      </c>
      <c r="K100" s="2711">
        <v>0</v>
      </c>
      <c r="L100" s="1284">
        <v>0</v>
      </c>
      <c r="M100" s="2569">
        <f t="shared" si="59"/>
        <v>0</v>
      </c>
      <c r="N100" s="2081">
        <f t="shared" si="68"/>
        <v>0</v>
      </c>
      <c r="O100" s="2570">
        <f t="shared" si="61"/>
        <v>0</v>
      </c>
      <c r="P100" s="1607">
        <f t="shared" si="62"/>
        <v>0</v>
      </c>
      <c r="R100" s="2068" t="s">
        <v>456</v>
      </c>
      <c r="S100" s="2077">
        <v>0</v>
      </c>
      <c r="T100" s="1287">
        <v>0</v>
      </c>
      <c r="U100" s="2075">
        <f t="shared" ref="U100" si="69">S100-T100</f>
        <v>0</v>
      </c>
      <c r="V100" s="2714">
        <v>0</v>
      </c>
      <c r="W100" s="1287">
        <v>0</v>
      </c>
      <c r="X100" s="2569">
        <f t="shared" ref="X100" si="70">V100-W100</f>
        <v>0</v>
      </c>
      <c r="Y100" s="2077">
        <v>0</v>
      </c>
      <c r="Z100" s="1287">
        <v>0</v>
      </c>
      <c r="AA100" s="2075">
        <f t="shared" ref="AA100" si="71">Y100-Z100</f>
        <v>0</v>
      </c>
      <c r="AB100" s="2711">
        <v>0</v>
      </c>
      <c r="AC100" s="1284">
        <v>0</v>
      </c>
      <c r="AD100" s="2569">
        <f t="shared" ref="AD100" si="72">AB100-AC100</f>
        <v>0</v>
      </c>
      <c r="AE100" s="2081">
        <f t="shared" si="63"/>
        <v>0</v>
      </c>
      <c r="AF100" s="2570">
        <f t="shared" si="63"/>
        <v>0</v>
      </c>
      <c r="AG100" s="1607">
        <f t="shared" si="64"/>
        <v>0</v>
      </c>
      <c r="AI100" s="2819" t="s">
        <v>156</v>
      </c>
      <c r="AJ100" s="2821">
        <v>25</v>
      </c>
      <c r="AK100" s="2816">
        <v>6</v>
      </c>
      <c r="AL100" s="2825">
        <v>19</v>
      </c>
      <c r="AM100" s="2823">
        <v>9</v>
      </c>
      <c r="AN100" s="2816">
        <v>12</v>
      </c>
      <c r="AO100" s="2825">
        <v>-3</v>
      </c>
      <c r="AP100" s="2823">
        <v>75</v>
      </c>
      <c r="AQ100" s="2816">
        <v>82</v>
      </c>
      <c r="AR100" s="2825">
        <f>SUM(AR80:AR99)</f>
        <v>-7</v>
      </c>
      <c r="AS100" s="2823">
        <v>5</v>
      </c>
      <c r="AT100" s="2816">
        <v>2</v>
      </c>
      <c r="AU100" s="2825">
        <f>SUM(AU80:AU99)</f>
        <v>3</v>
      </c>
      <c r="AV100" s="2823">
        <v>114</v>
      </c>
      <c r="AW100" s="2816">
        <v>102</v>
      </c>
      <c r="AX100" s="2827">
        <f>SUM(AX80:AX99)</f>
        <v>12</v>
      </c>
      <c r="AY100"/>
      <c r="AZ100" s="2839" t="s">
        <v>156</v>
      </c>
      <c r="BA100" s="2843">
        <v>31</v>
      </c>
      <c r="BB100" s="2836">
        <v>30</v>
      </c>
      <c r="BC100" s="2837">
        <f>SUM(BC80:BC99)</f>
        <v>1</v>
      </c>
      <c r="BD100" s="2841">
        <v>19</v>
      </c>
      <c r="BE100" s="2836">
        <v>39</v>
      </c>
      <c r="BF100" s="2837">
        <f>SUM(BF80:BF99)</f>
        <v>-20</v>
      </c>
      <c r="BG100" s="2841">
        <v>105</v>
      </c>
      <c r="BH100" s="2836">
        <v>115</v>
      </c>
      <c r="BI100" s="2837">
        <f>SUM(BI80:BI99)</f>
        <v>-10</v>
      </c>
      <c r="BJ100" s="2843">
        <v>7</v>
      </c>
      <c r="BK100" s="2836">
        <v>4</v>
      </c>
      <c r="BL100" s="2837">
        <f>SUM(BL80:BL99)</f>
        <v>3</v>
      </c>
      <c r="BM100" s="2841">
        <v>162</v>
      </c>
      <c r="BN100" s="2836">
        <v>188</v>
      </c>
      <c r="BO100" s="2837">
        <f>SUM(BO80:BO99)</f>
        <v>-26</v>
      </c>
    </row>
    <row r="101" spans="1:67">
      <c r="A101" s="2068" t="s">
        <v>454</v>
      </c>
      <c r="B101" s="2076">
        <v>14</v>
      </c>
      <c r="C101" s="1284">
        <v>4</v>
      </c>
      <c r="D101" s="2075">
        <f t="shared" si="66"/>
        <v>10</v>
      </c>
      <c r="E101" s="2714">
        <v>9</v>
      </c>
      <c r="F101" s="1287">
        <v>0</v>
      </c>
      <c r="G101" s="2569">
        <f t="shared" si="67"/>
        <v>9</v>
      </c>
      <c r="H101" s="2077">
        <v>34</v>
      </c>
      <c r="I101" s="2715">
        <v>0</v>
      </c>
      <c r="J101" s="2075">
        <f t="shared" si="58"/>
        <v>34</v>
      </c>
      <c r="K101" s="2716">
        <v>2</v>
      </c>
      <c r="L101" s="1284">
        <v>0</v>
      </c>
      <c r="M101" s="2569">
        <f t="shared" si="59"/>
        <v>2</v>
      </c>
      <c r="N101" s="2081">
        <f t="shared" si="68"/>
        <v>59</v>
      </c>
      <c r="O101" s="2570">
        <f t="shared" si="61"/>
        <v>4</v>
      </c>
      <c r="P101" s="1607">
        <f t="shared" si="62"/>
        <v>55</v>
      </c>
      <c r="R101" s="2068" t="s">
        <v>454</v>
      </c>
      <c r="S101" s="2077">
        <v>17</v>
      </c>
      <c r="T101" s="1287">
        <v>1</v>
      </c>
      <c r="U101" s="2075">
        <v>16</v>
      </c>
      <c r="V101" s="2714">
        <v>9</v>
      </c>
      <c r="W101" s="1287">
        <v>0</v>
      </c>
      <c r="X101" s="2569">
        <v>9</v>
      </c>
      <c r="Y101" s="2077">
        <v>16</v>
      </c>
      <c r="Z101" s="1287">
        <v>2</v>
      </c>
      <c r="AA101" s="2075">
        <v>14</v>
      </c>
      <c r="AB101" s="2712">
        <v>2</v>
      </c>
      <c r="AC101" s="2713">
        <v>0</v>
      </c>
      <c r="AD101" s="2569">
        <v>2</v>
      </c>
      <c r="AE101" s="2081">
        <f>S101+V101+Y101+AB101</f>
        <v>44</v>
      </c>
      <c r="AF101" s="2570">
        <f t="shared" si="63"/>
        <v>3</v>
      </c>
      <c r="AG101" s="1607">
        <f t="shared" si="64"/>
        <v>41</v>
      </c>
      <c r="AJ101"/>
      <c r="AK101"/>
      <c r="AL101"/>
      <c r="AM101"/>
      <c r="AN101"/>
      <c r="AO101"/>
      <c r="AP101"/>
      <c r="AQ101"/>
      <c r="AR101"/>
      <c r="AS101"/>
      <c r="AT101"/>
      <c r="AU101"/>
      <c r="AV101"/>
      <c r="AW101"/>
      <c r="AX101"/>
      <c r="AY101"/>
      <c r="AZ101"/>
      <c r="BA101"/>
      <c r="BB101"/>
      <c r="BC101"/>
      <c r="BD101"/>
      <c r="BE101"/>
      <c r="BF101"/>
      <c r="BG101"/>
      <c r="BH101"/>
      <c r="BI101"/>
      <c r="BJ101"/>
    </row>
    <row r="102" spans="1:67" s="146" customFormat="1" ht="17.45" customHeight="1" thickBot="1">
      <c r="A102" s="2072" t="s">
        <v>156</v>
      </c>
      <c r="B102" s="2078">
        <f>SUM(B80:B101)</f>
        <v>27</v>
      </c>
      <c r="C102" s="1289">
        <f>SUM(C80:C101)</f>
        <v>26</v>
      </c>
      <c r="D102" s="2012">
        <f t="shared" ref="D102:J102" si="73">SUM(D80:D101)</f>
        <v>1</v>
      </c>
      <c r="E102" s="2073">
        <f t="shared" si="73"/>
        <v>27</v>
      </c>
      <c r="F102" s="1289">
        <f t="shared" si="73"/>
        <v>26</v>
      </c>
      <c r="G102" s="2080">
        <f t="shared" si="73"/>
        <v>1</v>
      </c>
      <c r="H102" s="2078">
        <f t="shared" si="73"/>
        <v>169</v>
      </c>
      <c r="I102" s="1289">
        <f t="shared" si="73"/>
        <v>275</v>
      </c>
      <c r="J102" s="2012">
        <f t="shared" si="73"/>
        <v>-106</v>
      </c>
      <c r="K102" s="2073">
        <f>SUM(K80:K101)</f>
        <v>5</v>
      </c>
      <c r="L102" s="1289">
        <f>SUM(L80:L101)</f>
        <v>8</v>
      </c>
      <c r="M102" s="2080">
        <f>SUM(M80:M101)</f>
        <v>-3</v>
      </c>
      <c r="N102" s="2080">
        <f t="shared" si="68"/>
        <v>228</v>
      </c>
      <c r="O102" s="2011">
        <f>C102+F102+I102+L102</f>
        <v>335</v>
      </c>
      <c r="P102" s="2012">
        <f>N102-O102</f>
        <v>-107</v>
      </c>
      <c r="Q102" s="145"/>
      <c r="R102" s="2072" t="s">
        <v>156</v>
      </c>
      <c r="S102" s="2078">
        <f>SUM(S80:S101)</f>
        <v>26</v>
      </c>
      <c r="T102" s="1289">
        <f>SUM(T80:T101)</f>
        <v>8</v>
      </c>
      <c r="U102" s="2012">
        <f t="shared" ref="U102:AA102" si="74">SUM(U80:U101)</f>
        <v>18</v>
      </c>
      <c r="V102" s="2073">
        <f t="shared" si="74"/>
        <v>18</v>
      </c>
      <c r="W102" s="1289">
        <f t="shared" si="74"/>
        <v>17</v>
      </c>
      <c r="X102" s="2080">
        <f t="shared" si="74"/>
        <v>1</v>
      </c>
      <c r="Y102" s="2078">
        <f t="shared" si="74"/>
        <v>132</v>
      </c>
      <c r="Z102" s="1289">
        <f t="shared" si="74"/>
        <v>93</v>
      </c>
      <c r="AA102" s="2012">
        <f t="shared" si="74"/>
        <v>39</v>
      </c>
      <c r="AB102" s="2073">
        <f>SUM(AB80:AB101)</f>
        <v>5</v>
      </c>
      <c r="AC102" s="1289">
        <f>SUM(AC80:AC101)</f>
        <v>4</v>
      </c>
      <c r="AD102" s="2080">
        <f>SUM(AD80:AD101)</f>
        <v>1</v>
      </c>
      <c r="AE102" s="2080">
        <f>S102+V102+Y102+AB102</f>
        <v>181</v>
      </c>
      <c r="AF102" s="2011">
        <f>T102+W102+Z102+AC102</f>
        <v>122</v>
      </c>
      <c r="AG102" s="2012">
        <f>AE102-AF102</f>
        <v>59</v>
      </c>
      <c r="AH102" s="145"/>
      <c r="AI102" s="145"/>
      <c r="AJ102" s="145"/>
      <c r="AK102" s="145"/>
      <c r="AL102" s="145"/>
      <c r="AM102" s="145"/>
      <c r="AN102" s="145"/>
      <c r="AO102" s="145"/>
      <c r="BA102" s="2959"/>
    </row>
    <row r="103" spans="1:67">
      <c r="A103" s="269"/>
      <c r="AJ103" s="440"/>
      <c r="BA103" s="440"/>
    </row>
    <row r="104" spans="1:67" ht="13.5" thickBot="1">
      <c r="A104" s="269"/>
    </row>
    <row r="105" spans="1:67" ht="13.5" thickBot="1">
      <c r="A105" s="2067" t="s">
        <v>867</v>
      </c>
      <c r="B105" s="4463" t="s">
        <v>164</v>
      </c>
      <c r="C105" s="4464"/>
      <c r="D105" s="4465"/>
      <c r="E105" s="4463" t="s">
        <v>165</v>
      </c>
      <c r="F105" s="4464"/>
      <c r="G105" s="4465"/>
      <c r="H105" s="4463" t="s">
        <v>167</v>
      </c>
      <c r="I105" s="4464"/>
      <c r="J105" s="4465"/>
      <c r="K105" s="4463" t="s">
        <v>168</v>
      </c>
      <c r="L105" s="4464"/>
      <c r="M105" s="4465"/>
      <c r="N105" s="4463" t="s">
        <v>156</v>
      </c>
      <c r="O105" s="4464"/>
      <c r="P105" s="4465"/>
      <c r="R105" s="2067" t="s">
        <v>917</v>
      </c>
      <c r="S105" s="4463" t="s">
        <v>164</v>
      </c>
      <c r="T105" s="4464"/>
      <c r="U105" s="4465"/>
      <c r="V105" s="4463" t="s">
        <v>165</v>
      </c>
      <c r="W105" s="4464"/>
      <c r="X105" s="4465"/>
      <c r="Y105" s="4463" t="s">
        <v>167</v>
      </c>
      <c r="Z105" s="4464"/>
      <c r="AA105" s="4465"/>
      <c r="AB105" s="4463" t="s">
        <v>168</v>
      </c>
      <c r="AC105" s="4464"/>
      <c r="AD105" s="4465"/>
      <c r="AE105" s="4463" t="s">
        <v>156</v>
      </c>
      <c r="AF105" s="4464"/>
      <c r="AG105" s="4465"/>
      <c r="AI105" s="2067" t="s">
        <v>882</v>
      </c>
      <c r="AJ105" s="4463" t="s">
        <v>164</v>
      </c>
      <c r="AK105" s="4464"/>
      <c r="AL105" s="4465"/>
      <c r="AM105" s="4463" t="s">
        <v>165</v>
      </c>
      <c r="AN105" s="4464"/>
      <c r="AO105" s="4465"/>
      <c r="AP105" s="4463" t="s">
        <v>167</v>
      </c>
      <c r="AQ105" s="4464"/>
      <c r="AR105" s="4465"/>
      <c r="AS105" s="4463" t="s">
        <v>168</v>
      </c>
      <c r="AT105" s="4464"/>
      <c r="AU105" s="4465"/>
      <c r="AV105" s="4463" t="s">
        <v>156</v>
      </c>
      <c r="AW105" s="4464"/>
      <c r="AX105" s="4465"/>
      <c r="AZ105" s="2067" t="s">
        <v>918</v>
      </c>
      <c r="BA105" s="4463" t="s">
        <v>164</v>
      </c>
      <c r="BB105" s="4464"/>
      <c r="BC105" s="4465"/>
      <c r="BD105" s="4463" t="s">
        <v>165</v>
      </c>
      <c r="BE105" s="4464"/>
      <c r="BF105" s="4465"/>
      <c r="BG105" s="4463" t="s">
        <v>167</v>
      </c>
      <c r="BH105" s="4464"/>
      <c r="BI105" s="4465"/>
      <c r="BJ105" s="4463" t="s">
        <v>168</v>
      </c>
      <c r="BK105" s="4464"/>
      <c r="BL105" s="4465"/>
      <c r="BM105" s="4463" t="s">
        <v>156</v>
      </c>
      <c r="BN105" s="4464"/>
      <c r="BO105" s="4465"/>
    </row>
    <row r="106" spans="1:67" ht="45.75" thickBot="1">
      <c r="A106" s="2566" t="s">
        <v>627</v>
      </c>
      <c r="B106" s="506" t="s">
        <v>169</v>
      </c>
      <c r="C106" s="620" t="s">
        <v>170</v>
      </c>
      <c r="D106" s="1975" t="s">
        <v>171</v>
      </c>
      <c r="E106" s="507" t="s">
        <v>169</v>
      </c>
      <c r="F106" s="507" t="s">
        <v>170</v>
      </c>
      <c r="G106" s="620" t="s">
        <v>171</v>
      </c>
      <c r="H106" s="506" t="s">
        <v>169</v>
      </c>
      <c r="I106" s="507" t="s">
        <v>170</v>
      </c>
      <c r="J106" s="1975" t="s">
        <v>171</v>
      </c>
      <c r="K106" s="507" t="s">
        <v>169</v>
      </c>
      <c r="L106" s="507" t="s">
        <v>170</v>
      </c>
      <c r="M106" s="620" t="s">
        <v>171</v>
      </c>
      <c r="N106" s="506" t="s">
        <v>169</v>
      </c>
      <c r="O106" s="620" t="s">
        <v>170</v>
      </c>
      <c r="P106" s="1975" t="s">
        <v>171</v>
      </c>
      <c r="R106" s="2566" t="s">
        <v>627</v>
      </c>
      <c r="S106" s="506" t="s">
        <v>169</v>
      </c>
      <c r="T106" s="620" t="s">
        <v>170</v>
      </c>
      <c r="U106" s="1975" t="s">
        <v>171</v>
      </c>
      <c r="V106" s="507" t="s">
        <v>169</v>
      </c>
      <c r="W106" s="507" t="s">
        <v>170</v>
      </c>
      <c r="X106" s="620" t="s">
        <v>171</v>
      </c>
      <c r="Y106" s="506" t="s">
        <v>169</v>
      </c>
      <c r="Z106" s="507" t="s">
        <v>170</v>
      </c>
      <c r="AA106" s="1975" t="s">
        <v>171</v>
      </c>
      <c r="AB106" s="507" t="s">
        <v>169</v>
      </c>
      <c r="AC106" s="507" t="s">
        <v>170</v>
      </c>
      <c r="AD106" s="620" t="s">
        <v>171</v>
      </c>
      <c r="AE106" s="506" t="s">
        <v>169</v>
      </c>
      <c r="AF106" s="620" t="s">
        <v>170</v>
      </c>
      <c r="AG106" s="1975" t="s">
        <v>171</v>
      </c>
      <c r="AI106" s="2566" t="s">
        <v>627</v>
      </c>
      <c r="AJ106" s="506" t="s">
        <v>169</v>
      </c>
      <c r="AK106" s="620" t="s">
        <v>170</v>
      </c>
      <c r="AL106" s="1975" t="s">
        <v>171</v>
      </c>
      <c r="AM106" s="507" t="s">
        <v>169</v>
      </c>
      <c r="AN106" s="507" t="s">
        <v>170</v>
      </c>
      <c r="AO106" s="620" t="s">
        <v>171</v>
      </c>
      <c r="AP106" s="506" t="s">
        <v>169</v>
      </c>
      <c r="AQ106" s="507" t="s">
        <v>170</v>
      </c>
      <c r="AR106" s="1975" t="s">
        <v>171</v>
      </c>
      <c r="AS106" s="507" t="s">
        <v>169</v>
      </c>
      <c r="AT106" s="507" t="s">
        <v>170</v>
      </c>
      <c r="AU106" s="620" t="s">
        <v>171</v>
      </c>
      <c r="AV106" s="506" t="s">
        <v>169</v>
      </c>
      <c r="AW106" s="620" t="s">
        <v>170</v>
      </c>
      <c r="AX106" s="1975" t="s">
        <v>171</v>
      </c>
      <c r="AZ106" s="2566" t="s">
        <v>627</v>
      </c>
      <c r="BA106" s="506" t="s">
        <v>169</v>
      </c>
      <c r="BB106" s="620" t="s">
        <v>170</v>
      </c>
      <c r="BC106" s="1975" t="s">
        <v>171</v>
      </c>
      <c r="BD106" s="507" t="s">
        <v>169</v>
      </c>
      <c r="BE106" s="507" t="s">
        <v>170</v>
      </c>
      <c r="BF106" s="620" t="s">
        <v>171</v>
      </c>
      <c r="BG106" s="506" t="s">
        <v>169</v>
      </c>
      <c r="BH106" s="507" t="s">
        <v>170</v>
      </c>
      <c r="BI106" s="1975" t="s">
        <v>171</v>
      </c>
      <c r="BJ106" s="507" t="s">
        <v>169</v>
      </c>
      <c r="BK106" s="507" t="s">
        <v>170</v>
      </c>
      <c r="BL106" s="620" t="s">
        <v>171</v>
      </c>
      <c r="BM106" s="506" t="s">
        <v>169</v>
      </c>
      <c r="BN106" s="620" t="s">
        <v>170</v>
      </c>
      <c r="BO106" s="1975" t="s">
        <v>171</v>
      </c>
    </row>
    <row r="107" spans="1:67">
      <c r="A107" s="839" t="s">
        <v>437</v>
      </c>
      <c r="B107" s="2074">
        <v>2</v>
      </c>
      <c r="C107" s="2567">
        <v>0</v>
      </c>
      <c r="D107" s="2075">
        <f>B107-C107</f>
        <v>2</v>
      </c>
      <c r="E107" s="2568">
        <v>0</v>
      </c>
      <c r="F107" s="2567">
        <v>2</v>
      </c>
      <c r="G107" s="2569">
        <f>E107-F107</f>
        <v>-2</v>
      </c>
      <c r="H107" s="2074">
        <v>36</v>
      </c>
      <c r="I107" s="2567">
        <v>105</v>
      </c>
      <c r="J107" s="2075">
        <f>H107-I107</f>
        <v>-69</v>
      </c>
      <c r="K107" s="2568">
        <v>0</v>
      </c>
      <c r="L107" s="2567">
        <v>0</v>
      </c>
      <c r="M107" s="2569">
        <f>K107-L107</f>
        <v>0</v>
      </c>
      <c r="N107" s="2081">
        <f>SUM(B107,E107,H107,K107)</f>
        <v>38</v>
      </c>
      <c r="O107" s="2570">
        <f>SUM(C107,F107,I107,L107)</f>
        <v>107</v>
      </c>
      <c r="P107" s="1607">
        <f>N107-O107</f>
        <v>-69</v>
      </c>
      <c r="R107" s="839" t="s">
        <v>437</v>
      </c>
      <c r="S107" s="2074">
        <v>0</v>
      </c>
      <c r="T107" s="2567">
        <v>0</v>
      </c>
      <c r="U107" s="2075">
        <f>S107-T107</f>
        <v>0</v>
      </c>
      <c r="V107" s="2568">
        <v>1</v>
      </c>
      <c r="W107" s="2567">
        <v>1</v>
      </c>
      <c r="X107" s="2569">
        <f>V107-W107</f>
        <v>0</v>
      </c>
      <c r="Y107" s="2074">
        <v>16</v>
      </c>
      <c r="Z107" s="2567">
        <v>9</v>
      </c>
      <c r="AA107" s="2075">
        <f>Y107-Z107</f>
        <v>7</v>
      </c>
      <c r="AB107" s="2568">
        <v>0</v>
      </c>
      <c r="AC107" s="2567">
        <v>0</v>
      </c>
      <c r="AD107" s="2569">
        <f>AB107-AC107</f>
        <v>0</v>
      </c>
      <c r="AE107" s="2081">
        <f>SUM(S107,V107,Y107,AB107)</f>
        <v>17</v>
      </c>
      <c r="AF107" s="2570">
        <f>SUM(T107,W107,Z107,AC107)</f>
        <v>10</v>
      </c>
      <c r="AG107" s="1607">
        <f>SUM(U107,X107,AA107,AD107)</f>
        <v>7</v>
      </c>
      <c r="AI107" s="839" t="s">
        <v>437</v>
      </c>
      <c r="AJ107" s="2074">
        <v>0</v>
      </c>
      <c r="AK107" s="2567">
        <v>0</v>
      </c>
      <c r="AL107" s="2075">
        <f>AJ107-AK107</f>
        <v>0</v>
      </c>
      <c r="AM107" s="2568">
        <v>0</v>
      </c>
      <c r="AN107" s="2567">
        <v>0</v>
      </c>
      <c r="AO107" s="2569">
        <f>AM107-AN107</f>
        <v>0</v>
      </c>
      <c r="AP107" s="2074">
        <v>8</v>
      </c>
      <c r="AQ107" s="2567">
        <v>17</v>
      </c>
      <c r="AR107" s="2075">
        <f>AP107-AQ107</f>
        <v>-9</v>
      </c>
      <c r="AS107" s="2568">
        <v>0</v>
      </c>
      <c r="AT107" s="2567">
        <v>0</v>
      </c>
      <c r="AU107" s="2569">
        <f>AS107-AT107</f>
        <v>0</v>
      </c>
      <c r="AV107" s="2081">
        <v>8</v>
      </c>
      <c r="AW107" s="2570">
        <v>17</v>
      </c>
      <c r="AX107" s="1607">
        <f t="shared" ref="AX107:AX128" si="75">AV107-AW107</f>
        <v>-9</v>
      </c>
      <c r="AZ107" s="839" t="s">
        <v>437</v>
      </c>
      <c r="BA107" s="2074">
        <v>0</v>
      </c>
      <c r="BB107" s="2567">
        <v>0</v>
      </c>
      <c r="BC107" s="2075">
        <f>BA107-BB107</f>
        <v>0</v>
      </c>
      <c r="BD107" s="2568">
        <v>0</v>
      </c>
      <c r="BE107" s="2567">
        <v>1</v>
      </c>
      <c r="BF107" s="2569">
        <f>BD107-BE107</f>
        <v>-1</v>
      </c>
      <c r="BG107" s="2074">
        <v>6</v>
      </c>
      <c r="BH107" s="2567">
        <v>28</v>
      </c>
      <c r="BI107" s="2075">
        <f>BG107-BH107</f>
        <v>-22</v>
      </c>
      <c r="BJ107" s="2568">
        <v>1</v>
      </c>
      <c r="BK107" s="2567">
        <v>0</v>
      </c>
      <c r="BL107" s="2569">
        <f>BJ107-BK107</f>
        <v>1</v>
      </c>
      <c r="BM107" s="2081">
        <f>BA107+BD107+BG107+BJ107</f>
        <v>7</v>
      </c>
      <c r="BN107" s="2570">
        <f>BB107+BE107+BH107+BK107</f>
        <v>29</v>
      </c>
      <c r="BO107" s="1607">
        <f>BM107-BN107</f>
        <v>-22</v>
      </c>
    </row>
    <row r="108" spans="1:67">
      <c r="A108" s="2068" t="s">
        <v>438</v>
      </c>
      <c r="B108" s="2076">
        <v>0</v>
      </c>
      <c r="C108" s="1284">
        <v>0</v>
      </c>
      <c r="D108" s="2075">
        <f t="shared" ref="D108:D120" si="76">B108-C108</f>
        <v>0</v>
      </c>
      <c r="E108" s="2716">
        <v>0</v>
      </c>
      <c r="F108" s="1284">
        <v>0</v>
      </c>
      <c r="G108" s="2569">
        <f t="shared" ref="G108:G120" si="77">E108-F108</f>
        <v>0</v>
      </c>
      <c r="H108" s="2076">
        <v>0</v>
      </c>
      <c r="I108" s="1284">
        <v>0</v>
      </c>
      <c r="J108" s="2075">
        <f t="shared" ref="J108:J120" si="78">H108-I108</f>
        <v>0</v>
      </c>
      <c r="K108" s="2716">
        <v>0</v>
      </c>
      <c r="L108" s="1284">
        <v>0</v>
      </c>
      <c r="M108" s="2569">
        <f t="shared" ref="M108:M126" si="79">K108-L108</f>
        <v>0</v>
      </c>
      <c r="N108" s="2081">
        <f t="shared" ref="N108:O123" si="80">SUM(B108,E108,H108,K108)</f>
        <v>0</v>
      </c>
      <c r="O108" s="2570">
        <f t="shared" si="80"/>
        <v>0</v>
      </c>
      <c r="P108" s="1607">
        <f t="shared" ref="P108" si="81">N108-O108</f>
        <v>0</v>
      </c>
      <c r="R108" s="2068" t="s">
        <v>438</v>
      </c>
      <c r="S108" s="2076">
        <v>0</v>
      </c>
      <c r="T108" s="1284">
        <v>0</v>
      </c>
      <c r="U108" s="2075">
        <f>S108-T108</f>
        <v>0</v>
      </c>
      <c r="V108" s="2716">
        <v>0</v>
      </c>
      <c r="W108" s="1284">
        <v>0</v>
      </c>
      <c r="X108" s="2569">
        <f>V108-W108</f>
        <v>0</v>
      </c>
      <c r="Y108" s="2076">
        <v>0</v>
      </c>
      <c r="Z108" s="1284">
        <v>0</v>
      </c>
      <c r="AA108" s="2075">
        <f>Y108-Z108</f>
        <v>0</v>
      </c>
      <c r="AB108" s="2716">
        <v>0</v>
      </c>
      <c r="AC108" s="1284">
        <v>0</v>
      </c>
      <c r="AD108" s="2569">
        <f>AB108-AC108</f>
        <v>0</v>
      </c>
      <c r="AE108" s="2081">
        <f t="shared" ref="AE108:AG129" si="82">SUM(S108,V108,Y108,AB108)</f>
        <v>0</v>
      </c>
      <c r="AF108" s="2570">
        <f t="shared" si="82"/>
        <v>0</v>
      </c>
      <c r="AG108" s="1607">
        <f t="shared" si="82"/>
        <v>0</v>
      </c>
      <c r="AI108" s="2068" t="s">
        <v>438</v>
      </c>
      <c r="AJ108" s="2076">
        <v>0</v>
      </c>
      <c r="AK108" s="1284">
        <v>0</v>
      </c>
      <c r="AL108" s="2075">
        <f>AJ108-AK108</f>
        <v>0</v>
      </c>
      <c r="AM108" s="2716">
        <v>0</v>
      </c>
      <c r="AN108" s="1284">
        <v>0</v>
      </c>
      <c r="AO108" s="2569">
        <f>AM108-AN108</f>
        <v>0</v>
      </c>
      <c r="AP108" s="2076">
        <v>0</v>
      </c>
      <c r="AQ108" s="1284">
        <v>0</v>
      </c>
      <c r="AR108" s="2075">
        <f>AP108-AQ108</f>
        <v>0</v>
      </c>
      <c r="AS108" s="2716">
        <v>0</v>
      </c>
      <c r="AT108" s="1284">
        <v>0</v>
      </c>
      <c r="AU108" s="2569">
        <f>AS108-AT108</f>
        <v>0</v>
      </c>
      <c r="AV108" s="2081">
        <v>0</v>
      </c>
      <c r="AW108" s="2570">
        <v>0</v>
      </c>
      <c r="AX108" s="1607">
        <f t="shared" si="75"/>
        <v>0</v>
      </c>
      <c r="AZ108" s="2068" t="s">
        <v>438</v>
      </c>
      <c r="BA108" s="2076">
        <v>0</v>
      </c>
      <c r="BB108" s="1284">
        <v>0</v>
      </c>
      <c r="BC108" s="2075">
        <f>BA108-BB108</f>
        <v>0</v>
      </c>
      <c r="BD108" s="2716">
        <v>0</v>
      </c>
      <c r="BE108" s="1284">
        <v>0</v>
      </c>
      <c r="BF108" s="2569">
        <f>BD108-BE108</f>
        <v>0</v>
      </c>
      <c r="BG108" s="2076">
        <v>0</v>
      </c>
      <c r="BH108" s="1284">
        <v>0</v>
      </c>
      <c r="BI108" s="2075">
        <f>BG108-BH108</f>
        <v>0</v>
      </c>
      <c r="BJ108" s="2716">
        <v>0</v>
      </c>
      <c r="BK108" s="1284">
        <v>0</v>
      </c>
      <c r="BL108" s="2569">
        <f>BJ108-BK108</f>
        <v>0</v>
      </c>
      <c r="BM108" s="2081">
        <f>BA108+BD108+BG108+BJ108</f>
        <v>0</v>
      </c>
      <c r="BN108" s="2570">
        <f>BB108+BE108+BH108+BK108</f>
        <v>0</v>
      </c>
      <c r="BO108" s="1607">
        <f>BM108-BN108</f>
        <v>0</v>
      </c>
    </row>
    <row r="109" spans="1:67">
      <c r="A109" s="2068" t="s">
        <v>439</v>
      </c>
      <c r="B109" s="2076">
        <v>1</v>
      </c>
      <c r="C109" s="1284">
        <v>1</v>
      </c>
      <c r="D109" s="2075">
        <f t="shared" si="76"/>
        <v>0</v>
      </c>
      <c r="E109" s="2716">
        <v>0</v>
      </c>
      <c r="F109" s="1284">
        <v>2</v>
      </c>
      <c r="G109" s="2569">
        <f t="shared" si="77"/>
        <v>-2</v>
      </c>
      <c r="H109" s="2076">
        <v>8</v>
      </c>
      <c r="I109" s="1284">
        <v>20</v>
      </c>
      <c r="J109" s="2075">
        <f t="shared" si="78"/>
        <v>-12</v>
      </c>
      <c r="K109" s="2716">
        <v>0</v>
      </c>
      <c r="L109" s="1284">
        <v>1</v>
      </c>
      <c r="M109" s="2569">
        <f t="shared" si="79"/>
        <v>-1</v>
      </c>
      <c r="N109" s="2081">
        <f t="shared" si="80"/>
        <v>9</v>
      </c>
      <c r="O109" s="2570">
        <f t="shared" si="80"/>
        <v>24</v>
      </c>
      <c r="P109" s="1607">
        <f>N109-O109</f>
        <v>-15</v>
      </c>
      <c r="R109" s="2068" t="s">
        <v>439</v>
      </c>
      <c r="S109" s="2076">
        <v>2</v>
      </c>
      <c r="T109" s="1284">
        <v>1</v>
      </c>
      <c r="U109" s="2075">
        <f t="shared" ref="U109:U128" si="83">S109-T109</f>
        <v>1</v>
      </c>
      <c r="V109" s="2716">
        <v>0</v>
      </c>
      <c r="W109" s="1284">
        <v>1</v>
      </c>
      <c r="X109" s="2569">
        <f t="shared" ref="X109:X128" si="84">V109-W109</f>
        <v>-1</v>
      </c>
      <c r="Y109" s="2076">
        <v>6</v>
      </c>
      <c r="Z109" s="1284">
        <v>5</v>
      </c>
      <c r="AA109" s="2075">
        <f>Y109-Z109</f>
        <v>1</v>
      </c>
      <c r="AB109" s="2716">
        <v>0</v>
      </c>
      <c r="AC109" s="1284">
        <v>1</v>
      </c>
      <c r="AD109" s="2569">
        <f t="shared" ref="AD109:AD128" si="85">AB109-AC109</f>
        <v>-1</v>
      </c>
      <c r="AE109" s="2081">
        <f t="shared" si="82"/>
        <v>8</v>
      </c>
      <c r="AF109" s="2570">
        <f t="shared" si="82"/>
        <v>8</v>
      </c>
      <c r="AG109" s="1607">
        <f t="shared" si="82"/>
        <v>0</v>
      </c>
      <c r="AI109" s="2068" t="s">
        <v>439</v>
      </c>
      <c r="AJ109" s="2076">
        <v>1</v>
      </c>
      <c r="AK109" s="1284">
        <v>4</v>
      </c>
      <c r="AL109" s="2075">
        <f>AJ109-AK109</f>
        <v>-3</v>
      </c>
      <c r="AM109" s="2716">
        <v>0</v>
      </c>
      <c r="AN109" s="1284">
        <v>2</v>
      </c>
      <c r="AO109" s="2569">
        <f>AM109-AN109</f>
        <v>-2</v>
      </c>
      <c r="AP109" s="2076">
        <v>4</v>
      </c>
      <c r="AQ109" s="1284">
        <v>8</v>
      </c>
      <c r="AR109" s="2075">
        <f>AP109-AQ109</f>
        <v>-4</v>
      </c>
      <c r="AS109" s="2716">
        <v>0</v>
      </c>
      <c r="AT109" s="1284">
        <v>0</v>
      </c>
      <c r="AU109" s="2569">
        <f>AS109-AT109</f>
        <v>0</v>
      </c>
      <c r="AV109" s="2081">
        <v>5</v>
      </c>
      <c r="AW109" s="2570">
        <v>14</v>
      </c>
      <c r="AX109" s="1607">
        <f t="shared" si="75"/>
        <v>-9</v>
      </c>
      <c r="AZ109" s="2068" t="s">
        <v>439</v>
      </c>
      <c r="BA109" s="2076">
        <v>0</v>
      </c>
      <c r="BB109" s="1284">
        <v>3</v>
      </c>
      <c r="BC109" s="2075">
        <f>BA109-BB109</f>
        <v>-3</v>
      </c>
      <c r="BD109" s="2716">
        <v>0</v>
      </c>
      <c r="BE109" s="1284">
        <v>7</v>
      </c>
      <c r="BF109" s="2569">
        <f t="shared" ref="BF109:BF128" si="86">BD109-BE109</f>
        <v>-7</v>
      </c>
      <c r="BG109" s="2076">
        <v>7</v>
      </c>
      <c r="BH109" s="1284">
        <v>7</v>
      </c>
      <c r="BI109" s="2075">
        <f t="shared" ref="BI109:BI128" si="87">BG109-BH109</f>
        <v>0</v>
      </c>
      <c r="BJ109" s="2716">
        <v>0</v>
      </c>
      <c r="BK109" s="1284">
        <v>2</v>
      </c>
      <c r="BL109" s="2569">
        <f t="shared" ref="BL109:BL128" si="88">BJ109-BK109</f>
        <v>-2</v>
      </c>
      <c r="BM109" s="2081">
        <f t="shared" ref="BM109:BN129" si="89">BA109+BD109+BG109+BJ109</f>
        <v>7</v>
      </c>
      <c r="BN109" s="2570">
        <f t="shared" si="89"/>
        <v>19</v>
      </c>
      <c r="BO109" s="1607">
        <f t="shared" ref="BO109:BO128" si="90">BM109-BN109</f>
        <v>-12</v>
      </c>
    </row>
    <row r="110" spans="1:67" ht="22.5">
      <c r="A110" s="2069" t="s">
        <v>440</v>
      </c>
      <c r="B110" s="2076">
        <v>0</v>
      </c>
      <c r="C110" s="1284">
        <v>0</v>
      </c>
      <c r="D110" s="2075">
        <f t="shared" si="76"/>
        <v>0</v>
      </c>
      <c r="E110" s="2716">
        <v>0</v>
      </c>
      <c r="F110" s="1284">
        <v>0</v>
      </c>
      <c r="G110" s="2569">
        <f t="shared" si="77"/>
        <v>0</v>
      </c>
      <c r="H110" s="2076">
        <v>0</v>
      </c>
      <c r="I110" s="1284">
        <v>0</v>
      </c>
      <c r="J110" s="2075">
        <f t="shared" si="78"/>
        <v>0</v>
      </c>
      <c r="K110" s="2716">
        <v>0</v>
      </c>
      <c r="L110" s="1284">
        <v>0</v>
      </c>
      <c r="M110" s="2569">
        <f t="shared" si="79"/>
        <v>0</v>
      </c>
      <c r="N110" s="2081">
        <f t="shared" si="80"/>
        <v>0</v>
      </c>
      <c r="O110" s="2570">
        <f t="shared" si="80"/>
        <v>0</v>
      </c>
      <c r="P110" s="1607">
        <f t="shared" ref="P110:P113" si="91">N110-O110</f>
        <v>0</v>
      </c>
      <c r="R110" s="2069" t="s">
        <v>440</v>
      </c>
      <c r="S110" s="2076">
        <v>1</v>
      </c>
      <c r="T110" s="1284">
        <v>0</v>
      </c>
      <c r="U110" s="2075">
        <f t="shared" si="83"/>
        <v>1</v>
      </c>
      <c r="V110" s="2716">
        <v>0</v>
      </c>
      <c r="W110" s="1284">
        <v>0</v>
      </c>
      <c r="X110" s="2569">
        <f t="shared" si="84"/>
        <v>0</v>
      </c>
      <c r="Y110" s="2076">
        <v>0</v>
      </c>
      <c r="Z110" s="1284">
        <v>0</v>
      </c>
      <c r="AA110" s="2075">
        <f t="shared" ref="AA110:AA128" si="92">Y110-Z110</f>
        <v>0</v>
      </c>
      <c r="AB110" s="2716">
        <v>0</v>
      </c>
      <c r="AC110" s="1284">
        <v>0</v>
      </c>
      <c r="AD110" s="2569">
        <f t="shared" si="85"/>
        <v>0</v>
      </c>
      <c r="AE110" s="2081">
        <f t="shared" si="82"/>
        <v>1</v>
      </c>
      <c r="AF110" s="2570">
        <f t="shared" si="82"/>
        <v>0</v>
      </c>
      <c r="AG110" s="1607">
        <f t="shared" si="82"/>
        <v>1</v>
      </c>
      <c r="AI110" s="2069" t="s">
        <v>440</v>
      </c>
      <c r="AJ110" s="2076">
        <v>0</v>
      </c>
      <c r="AK110" s="1284">
        <v>0</v>
      </c>
      <c r="AL110" s="2075">
        <f t="shared" ref="AL110:AL128" si="93">AJ110-AK110</f>
        <v>0</v>
      </c>
      <c r="AM110" s="2716">
        <v>0</v>
      </c>
      <c r="AN110" s="1284">
        <v>0</v>
      </c>
      <c r="AO110" s="2569">
        <f t="shared" ref="AO110:AO128" si="94">AM110-AN110</f>
        <v>0</v>
      </c>
      <c r="AP110" s="2076">
        <v>0</v>
      </c>
      <c r="AQ110" s="1284">
        <v>0</v>
      </c>
      <c r="AR110" s="2075">
        <f>AP110-AQ110</f>
        <v>0</v>
      </c>
      <c r="AS110" s="2716">
        <v>0</v>
      </c>
      <c r="AT110" s="1284">
        <v>0</v>
      </c>
      <c r="AU110" s="2569">
        <f>AS110-AT110</f>
        <v>0</v>
      </c>
      <c r="AV110" s="2081">
        <v>0</v>
      </c>
      <c r="AW110" s="2570">
        <v>0</v>
      </c>
      <c r="AX110" s="1607">
        <f t="shared" si="75"/>
        <v>0</v>
      </c>
      <c r="AZ110" s="2069" t="s">
        <v>440</v>
      </c>
      <c r="BA110" s="2076">
        <v>0</v>
      </c>
      <c r="BB110" s="1284">
        <v>0</v>
      </c>
      <c r="BC110" s="2075">
        <f t="shared" ref="BC110:BC128" si="95">BA110-BB110</f>
        <v>0</v>
      </c>
      <c r="BD110" s="2716">
        <v>0</v>
      </c>
      <c r="BE110" s="1284">
        <v>0</v>
      </c>
      <c r="BF110" s="2569">
        <f t="shared" si="86"/>
        <v>0</v>
      </c>
      <c r="BG110" s="2076">
        <v>0</v>
      </c>
      <c r="BH110" s="1284">
        <v>1</v>
      </c>
      <c r="BI110" s="2075">
        <f t="shared" si="87"/>
        <v>-1</v>
      </c>
      <c r="BJ110" s="2716">
        <v>0</v>
      </c>
      <c r="BK110" s="1284">
        <v>0</v>
      </c>
      <c r="BL110" s="2569">
        <f t="shared" si="88"/>
        <v>0</v>
      </c>
      <c r="BM110" s="2081">
        <f t="shared" si="89"/>
        <v>0</v>
      </c>
      <c r="BN110" s="2570">
        <f t="shared" si="89"/>
        <v>1</v>
      </c>
      <c r="BO110" s="1607">
        <f t="shared" si="90"/>
        <v>-1</v>
      </c>
    </row>
    <row r="111" spans="1:67" ht="22.5">
      <c r="A111" s="2069" t="s">
        <v>441</v>
      </c>
      <c r="B111" s="2076">
        <v>0</v>
      </c>
      <c r="C111" s="1284">
        <v>0</v>
      </c>
      <c r="D111" s="2075">
        <f t="shared" si="76"/>
        <v>0</v>
      </c>
      <c r="E111" s="2716">
        <v>0</v>
      </c>
      <c r="F111" s="1284">
        <v>0</v>
      </c>
      <c r="G111" s="2569">
        <f t="shared" si="77"/>
        <v>0</v>
      </c>
      <c r="H111" s="2076">
        <v>0</v>
      </c>
      <c r="I111" s="1284">
        <v>0</v>
      </c>
      <c r="J111" s="2075">
        <f t="shared" si="78"/>
        <v>0</v>
      </c>
      <c r="K111" s="2716">
        <v>0</v>
      </c>
      <c r="L111" s="1284">
        <v>0</v>
      </c>
      <c r="M111" s="2569">
        <f t="shared" si="79"/>
        <v>0</v>
      </c>
      <c r="N111" s="2081">
        <f>SUM(B111,E111,H111,K111)</f>
        <v>0</v>
      </c>
      <c r="O111" s="2570">
        <f t="shared" si="80"/>
        <v>0</v>
      </c>
      <c r="P111" s="1607">
        <f t="shared" si="91"/>
        <v>0</v>
      </c>
      <c r="R111" s="2069" t="s">
        <v>441</v>
      </c>
      <c r="S111" s="2076">
        <v>0</v>
      </c>
      <c r="T111" s="1284">
        <v>0</v>
      </c>
      <c r="U111" s="2075">
        <f t="shared" si="83"/>
        <v>0</v>
      </c>
      <c r="V111" s="2716">
        <v>0</v>
      </c>
      <c r="W111" s="1284">
        <v>0</v>
      </c>
      <c r="X111" s="2569">
        <f t="shared" si="84"/>
        <v>0</v>
      </c>
      <c r="Y111" s="2076">
        <v>0</v>
      </c>
      <c r="Z111" s="1284">
        <v>0</v>
      </c>
      <c r="AA111" s="2075">
        <f t="shared" si="92"/>
        <v>0</v>
      </c>
      <c r="AB111" s="2716">
        <v>0</v>
      </c>
      <c r="AC111" s="1284">
        <v>0</v>
      </c>
      <c r="AD111" s="2569">
        <f t="shared" si="85"/>
        <v>0</v>
      </c>
      <c r="AE111" s="2081">
        <f t="shared" si="82"/>
        <v>0</v>
      </c>
      <c r="AF111" s="2570">
        <f t="shared" si="82"/>
        <v>0</v>
      </c>
      <c r="AG111" s="1607">
        <f t="shared" si="82"/>
        <v>0</v>
      </c>
      <c r="AI111" s="2069" t="s">
        <v>441</v>
      </c>
      <c r="AJ111" s="2076">
        <v>0</v>
      </c>
      <c r="AK111" s="1284">
        <v>1</v>
      </c>
      <c r="AL111" s="2075">
        <f t="shared" si="93"/>
        <v>-1</v>
      </c>
      <c r="AM111" s="2716">
        <v>0</v>
      </c>
      <c r="AN111" s="1284">
        <v>0</v>
      </c>
      <c r="AO111" s="2569">
        <f t="shared" si="94"/>
        <v>0</v>
      </c>
      <c r="AP111" s="2076">
        <v>0</v>
      </c>
      <c r="AQ111" s="1284">
        <v>0</v>
      </c>
      <c r="AR111" s="2075">
        <f>AP111-AQ111</f>
        <v>0</v>
      </c>
      <c r="AS111" s="2716">
        <v>0</v>
      </c>
      <c r="AT111" s="1284">
        <v>0</v>
      </c>
      <c r="AU111" s="2569">
        <f>AS111-AT111</f>
        <v>0</v>
      </c>
      <c r="AV111" s="2081">
        <v>0</v>
      </c>
      <c r="AW111" s="2570">
        <v>1</v>
      </c>
      <c r="AX111" s="1607">
        <f t="shared" si="75"/>
        <v>-1</v>
      </c>
      <c r="AZ111" s="2069" t="s">
        <v>441</v>
      </c>
      <c r="BA111" s="2076">
        <v>0</v>
      </c>
      <c r="BB111" s="1284">
        <v>0</v>
      </c>
      <c r="BC111" s="2075">
        <f t="shared" si="95"/>
        <v>0</v>
      </c>
      <c r="BD111" s="2716">
        <v>0</v>
      </c>
      <c r="BE111" s="1284">
        <v>0</v>
      </c>
      <c r="BF111" s="2569">
        <f t="shared" si="86"/>
        <v>0</v>
      </c>
      <c r="BG111" s="2076">
        <v>0</v>
      </c>
      <c r="BH111" s="1284">
        <v>0</v>
      </c>
      <c r="BI111" s="2075">
        <f t="shared" si="87"/>
        <v>0</v>
      </c>
      <c r="BJ111" s="2716">
        <v>0</v>
      </c>
      <c r="BK111" s="1284">
        <v>0</v>
      </c>
      <c r="BL111" s="2569">
        <f t="shared" si="88"/>
        <v>0</v>
      </c>
      <c r="BM111" s="2081">
        <f t="shared" si="89"/>
        <v>0</v>
      </c>
      <c r="BN111" s="2570">
        <f t="shared" si="89"/>
        <v>0</v>
      </c>
      <c r="BO111" s="1607">
        <f t="shared" si="90"/>
        <v>0</v>
      </c>
    </row>
    <row r="112" spans="1:67">
      <c r="A112" s="2070" t="s">
        <v>442</v>
      </c>
      <c r="B112" s="2076">
        <v>2</v>
      </c>
      <c r="C112" s="1284">
        <v>10</v>
      </c>
      <c r="D112" s="2075">
        <f t="shared" si="76"/>
        <v>-8</v>
      </c>
      <c r="E112" s="2716">
        <v>1</v>
      </c>
      <c r="F112" s="1284">
        <v>5</v>
      </c>
      <c r="G112" s="2569">
        <f t="shared" si="77"/>
        <v>-4</v>
      </c>
      <c r="H112" s="2076">
        <v>25</v>
      </c>
      <c r="I112" s="1284">
        <v>53</v>
      </c>
      <c r="J112" s="2075">
        <f t="shared" si="78"/>
        <v>-28</v>
      </c>
      <c r="K112" s="2716">
        <v>0</v>
      </c>
      <c r="L112" s="1284">
        <v>2</v>
      </c>
      <c r="M112" s="2569">
        <f t="shared" si="79"/>
        <v>-2</v>
      </c>
      <c r="N112" s="2081">
        <f>SUM(B112,E112,H112,K112)</f>
        <v>28</v>
      </c>
      <c r="O112" s="2570">
        <f t="shared" si="80"/>
        <v>70</v>
      </c>
      <c r="P112" s="1607">
        <f t="shared" si="91"/>
        <v>-42</v>
      </c>
      <c r="R112" s="2070" t="s">
        <v>442</v>
      </c>
      <c r="S112" s="2076">
        <v>2</v>
      </c>
      <c r="T112" s="1284">
        <v>0</v>
      </c>
      <c r="U112" s="2075">
        <f t="shared" si="83"/>
        <v>2</v>
      </c>
      <c r="V112" s="2716">
        <v>2</v>
      </c>
      <c r="W112" s="1284">
        <v>0</v>
      </c>
      <c r="X112" s="2569">
        <f t="shared" si="84"/>
        <v>2</v>
      </c>
      <c r="Y112" s="2076">
        <v>16</v>
      </c>
      <c r="Z112" s="1284">
        <v>27</v>
      </c>
      <c r="AA112" s="2075">
        <f t="shared" si="92"/>
        <v>-11</v>
      </c>
      <c r="AB112" s="2716">
        <v>0</v>
      </c>
      <c r="AC112" s="1284">
        <v>0</v>
      </c>
      <c r="AD112" s="2569">
        <f t="shared" si="85"/>
        <v>0</v>
      </c>
      <c r="AE112" s="2081">
        <f t="shared" si="82"/>
        <v>20</v>
      </c>
      <c r="AF112" s="2570">
        <f t="shared" si="82"/>
        <v>27</v>
      </c>
      <c r="AG112" s="1607">
        <f t="shared" si="82"/>
        <v>-7</v>
      </c>
      <c r="AI112" s="2070" t="s">
        <v>442</v>
      </c>
      <c r="AJ112" s="2076">
        <v>3</v>
      </c>
      <c r="AK112" s="1284">
        <v>0</v>
      </c>
      <c r="AL112" s="2075">
        <f t="shared" si="93"/>
        <v>3</v>
      </c>
      <c r="AM112" s="2716">
        <v>0</v>
      </c>
      <c r="AN112" s="1284">
        <v>2</v>
      </c>
      <c r="AO112" s="2569">
        <f t="shared" si="94"/>
        <v>-2</v>
      </c>
      <c r="AP112" s="2076">
        <v>11</v>
      </c>
      <c r="AQ112" s="1284">
        <v>24</v>
      </c>
      <c r="AR112" s="2075">
        <f t="shared" ref="AR112:AR128" si="96">AP112-AQ112</f>
        <v>-13</v>
      </c>
      <c r="AS112" s="2716">
        <v>0</v>
      </c>
      <c r="AT112" s="1284">
        <v>0</v>
      </c>
      <c r="AU112" s="2569">
        <f t="shared" ref="AU112:AU128" si="97">AS112-AT112</f>
        <v>0</v>
      </c>
      <c r="AV112" s="2081">
        <v>14</v>
      </c>
      <c r="AW112" s="2570">
        <v>26</v>
      </c>
      <c r="AX112" s="1607">
        <f t="shared" si="75"/>
        <v>-12</v>
      </c>
      <c r="AZ112" s="2070" t="s">
        <v>442</v>
      </c>
      <c r="BA112" s="2076">
        <v>4</v>
      </c>
      <c r="BB112" s="1284">
        <v>3</v>
      </c>
      <c r="BC112" s="2075">
        <f t="shared" si="95"/>
        <v>1</v>
      </c>
      <c r="BD112" s="2716">
        <v>1</v>
      </c>
      <c r="BE112" s="1284">
        <v>14</v>
      </c>
      <c r="BF112" s="2569">
        <f t="shared" si="86"/>
        <v>-13</v>
      </c>
      <c r="BG112" s="2076">
        <v>7</v>
      </c>
      <c r="BH112" s="1284">
        <v>28</v>
      </c>
      <c r="BI112" s="2075">
        <f t="shared" si="87"/>
        <v>-21</v>
      </c>
      <c r="BJ112" s="2716">
        <v>0</v>
      </c>
      <c r="BK112" s="1284">
        <v>1</v>
      </c>
      <c r="BL112" s="2569">
        <f t="shared" si="88"/>
        <v>-1</v>
      </c>
      <c r="BM112" s="2081">
        <f t="shared" si="89"/>
        <v>12</v>
      </c>
      <c r="BN112" s="2570">
        <f t="shared" si="89"/>
        <v>46</v>
      </c>
      <c r="BO112" s="1607">
        <f t="shared" si="90"/>
        <v>-34</v>
      </c>
    </row>
    <row r="113" spans="1:67" ht="22.5">
      <c r="A113" s="2071" t="s">
        <v>443</v>
      </c>
      <c r="B113" s="2076">
        <v>3</v>
      </c>
      <c r="C113" s="1284">
        <v>4</v>
      </c>
      <c r="D113" s="2075">
        <f t="shared" si="76"/>
        <v>-1</v>
      </c>
      <c r="E113" s="2716">
        <v>4</v>
      </c>
      <c r="F113" s="1284">
        <v>11</v>
      </c>
      <c r="G113" s="2569">
        <f t="shared" si="77"/>
        <v>-7</v>
      </c>
      <c r="H113" s="2076">
        <v>34</v>
      </c>
      <c r="I113" s="1284">
        <v>63</v>
      </c>
      <c r="J113" s="2075">
        <f t="shared" si="78"/>
        <v>-29</v>
      </c>
      <c r="K113" s="2716">
        <v>0</v>
      </c>
      <c r="L113" s="1284">
        <v>0</v>
      </c>
      <c r="M113" s="2569">
        <f t="shared" si="79"/>
        <v>0</v>
      </c>
      <c r="N113" s="2081">
        <f>SUM(B113,E113,H113,K113)</f>
        <v>41</v>
      </c>
      <c r="O113" s="2570">
        <f t="shared" si="80"/>
        <v>78</v>
      </c>
      <c r="P113" s="1607">
        <f t="shared" si="91"/>
        <v>-37</v>
      </c>
      <c r="R113" s="2071" t="s">
        <v>443</v>
      </c>
      <c r="S113" s="2076">
        <v>3</v>
      </c>
      <c r="T113" s="1284">
        <v>3</v>
      </c>
      <c r="U113" s="2075">
        <f t="shared" si="83"/>
        <v>0</v>
      </c>
      <c r="V113" s="2716">
        <v>4</v>
      </c>
      <c r="W113" s="1284">
        <v>0</v>
      </c>
      <c r="X113" s="2569">
        <f t="shared" si="84"/>
        <v>4</v>
      </c>
      <c r="Y113" s="2076">
        <v>35</v>
      </c>
      <c r="Z113" s="1284">
        <v>24</v>
      </c>
      <c r="AA113" s="2075">
        <f t="shared" si="92"/>
        <v>11</v>
      </c>
      <c r="AB113" s="2716">
        <v>0</v>
      </c>
      <c r="AC113" s="1284">
        <v>0</v>
      </c>
      <c r="AD113" s="2569">
        <f t="shared" si="85"/>
        <v>0</v>
      </c>
      <c r="AE113" s="2081">
        <f t="shared" si="82"/>
        <v>42</v>
      </c>
      <c r="AF113" s="2570">
        <f t="shared" si="82"/>
        <v>27</v>
      </c>
      <c r="AG113" s="1607">
        <f t="shared" si="82"/>
        <v>15</v>
      </c>
      <c r="AI113" s="2071" t="s">
        <v>443</v>
      </c>
      <c r="AJ113" s="2076">
        <v>1</v>
      </c>
      <c r="AK113" s="1284">
        <v>1</v>
      </c>
      <c r="AL113" s="2075">
        <f t="shared" si="93"/>
        <v>0</v>
      </c>
      <c r="AM113" s="2716">
        <v>3</v>
      </c>
      <c r="AN113" s="1284">
        <v>3</v>
      </c>
      <c r="AO113" s="2569">
        <f t="shared" si="94"/>
        <v>0</v>
      </c>
      <c r="AP113" s="2076">
        <v>21</v>
      </c>
      <c r="AQ113" s="1284">
        <v>28</v>
      </c>
      <c r="AR113" s="2075">
        <f t="shared" si="96"/>
        <v>-7</v>
      </c>
      <c r="AS113" s="2716">
        <v>0</v>
      </c>
      <c r="AT113" s="1284">
        <v>0</v>
      </c>
      <c r="AU113" s="2569">
        <f t="shared" si="97"/>
        <v>0</v>
      </c>
      <c r="AV113" s="2081">
        <v>25</v>
      </c>
      <c r="AW113" s="2570">
        <v>32</v>
      </c>
      <c r="AX113" s="1607">
        <f t="shared" si="75"/>
        <v>-7</v>
      </c>
      <c r="AZ113" s="2071" t="s">
        <v>443</v>
      </c>
      <c r="BA113" s="2076">
        <v>1</v>
      </c>
      <c r="BB113" s="1284">
        <v>4</v>
      </c>
      <c r="BC113" s="2075">
        <f t="shared" si="95"/>
        <v>-3</v>
      </c>
      <c r="BD113" s="2716">
        <v>2</v>
      </c>
      <c r="BE113" s="1284">
        <v>23</v>
      </c>
      <c r="BF113" s="2569">
        <f t="shared" si="86"/>
        <v>-21</v>
      </c>
      <c r="BG113" s="2076">
        <v>27</v>
      </c>
      <c r="BH113" s="1284">
        <v>54</v>
      </c>
      <c r="BI113" s="2075">
        <f t="shared" si="87"/>
        <v>-27</v>
      </c>
      <c r="BJ113" s="2716">
        <v>0</v>
      </c>
      <c r="BK113" s="1284">
        <v>1</v>
      </c>
      <c r="BL113" s="2569">
        <f t="shared" si="88"/>
        <v>-1</v>
      </c>
      <c r="BM113" s="2081">
        <f t="shared" si="89"/>
        <v>30</v>
      </c>
      <c r="BN113" s="2570">
        <f t="shared" si="89"/>
        <v>82</v>
      </c>
      <c r="BO113" s="1607">
        <f t="shared" si="90"/>
        <v>-52</v>
      </c>
    </row>
    <row r="114" spans="1:67" ht="13.5" customHeight="1">
      <c r="A114" s="2068" t="s">
        <v>444</v>
      </c>
      <c r="B114" s="2076">
        <v>0</v>
      </c>
      <c r="C114" s="1284">
        <v>2</v>
      </c>
      <c r="D114" s="2075">
        <f t="shared" si="76"/>
        <v>-2</v>
      </c>
      <c r="E114" s="2716">
        <v>0</v>
      </c>
      <c r="F114" s="1284">
        <v>2</v>
      </c>
      <c r="G114" s="2569">
        <f t="shared" si="77"/>
        <v>-2</v>
      </c>
      <c r="H114" s="2076">
        <v>1</v>
      </c>
      <c r="I114" s="1284">
        <v>4</v>
      </c>
      <c r="J114" s="2075">
        <f t="shared" si="78"/>
        <v>-3</v>
      </c>
      <c r="K114" s="2716">
        <v>1</v>
      </c>
      <c r="L114" s="1284">
        <v>1</v>
      </c>
      <c r="M114" s="2569">
        <f t="shared" si="79"/>
        <v>0</v>
      </c>
      <c r="N114" s="2081">
        <f>SUM(B114,E114,H114,K114)</f>
        <v>2</v>
      </c>
      <c r="O114" s="2570">
        <f t="shared" si="80"/>
        <v>9</v>
      </c>
      <c r="P114" s="1607">
        <f>N114-O114</f>
        <v>-7</v>
      </c>
      <c r="R114" s="2068" t="s">
        <v>444</v>
      </c>
      <c r="S114" s="2076">
        <v>0</v>
      </c>
      <c r="T114" s="1284">
        <v>0</v>
      </c>
      <c r="U114" s="2075">
        <f t="shared" si="83"/>
        <v>0</v>
      </c>
      <c r="V114" s="2716">
        <v>0</v>
      </c>
      <c r="W114" s="1284">
        <v>1</v>
      </c>
      <c r="X114" s="2569">
        <f t="shared" si="84"/>
        <v>-1</v>
      </c>
      <c r="Y114" s="2076">
        <v>5</v>
      </c>
      <c r="Z114" s="1284">
        <v>2</v>
      </c>
      <c r="AA114" s="2075">
        <f t="shared" si="92"/>
        <v>3</v>
      </c>
      <c r="AB114" s="2716">
        <v>0</v>
      </c>
      <c r="AC114" s="1284">
        <v>0</v>
      </c>
      <c r="AD114" s="2569">
        <f t="shared" si="85"/>
        <v>0</v>
      </c>
      <c r="AE114" s="2081">
        <f t="shared" si="82"/>
        <v>5</v>
      </c>
      <c r="AF114" s="2570">
        <f t="shared" si="82"/>
        <v>3</v>
      </c>
      <c r="AG114" s="1607">
        <f t="shared" si="82"/>
        <v>2</v>
      </c>
      <c r="AI114" s="2068" t="s">
        <v>444</v>
      </c>
      <c r="AJ114" s="2076">
        <v>0</v>
      </c>
      <c r="AK114" s="1284">
        <v>0</v>
      </c>
      <c r="AL114" s="2075">
        <f t="shared" si="93"/>
        <v>0</v>
      </c>
      <c r="AM114" s="2716">
        <v>0</v>
      </c>
      <c r="AN114" s="1284">
        <v>0</v>
      </c>
      <c r="AO114" s="2569">
        <f t="shared" si="94"/>
        <v>0</v>
      </c>
      <c r="AP114" s="2076">
        <v>0</v>
      </c>
      <c r="AQ114" s="1284">
        <v>2</v>
      </c>
      <c r="AR114" s="2075">
        <f t="shared" si="96"/>
        <v>-2</v>
      </c>
      <c r="AS114" s="2716">
        <v>0</v>
      </c>
      <c r="AT114" s="1284">
        <v>0</v>
      </c>
      <c r="AU114" s="2569">
        <f t="shared" si="97"/>
        <v>0</v>
      </c>
      <c r="AV114" s="2081">
        <v>0</v>
      </c>
      <c r="AW114" s="2570">
        <v>2</v>
      </c>
      <c r="AX114" s="1607">
        <f t="shared" si="75"/>
        <v>-2</v>
      </c>
      <c r="AZ114" s="2068" t="s">
        <v>444</v>
      </c>
      <c r="BA114" s="2076">
        <v>0</v>
      </c>
      <c r="BB114" s="1284">
        <v>3</v>
      </c>
      <c r="BC114" s="2075">
        <f t="shared" si="95"/>
        <v>-3</v>
      </c>
      <c r="BD114" s="2716">
        <v>0</v>
      </c>
      <c r="BE114" s="1284">
        <v>2</v>
      </c>
      <c r="BF114" s="2569">
        <f t="shared" si="86"/>
        <v>-2</v>
      </c>
      <c r="BG114" s="2076">
        <v>2</v>
      </c>
      <c r="BH114" s="1284">
        <v>4</v>
      </c>
      <c r="BI114" s="2075">
        <f t="shared" si="87"/>
        <v>-2</v>
      </c>
      <c r="BJ114" s="2716">
        <v>0</v>
      </c>
      <c r="BK114" s="1284">
        <v>0</v>
      </c>
      <c r="BL114" s="2569">
        <f t="shared" si="88"/>
        <v>0</v>
      </c>
      <c r="BM114" s="2081">
        <f t="shared" si="89"/>
        <v>2</v>
      </c>
      <c r="BN114" s="2570">
        <f t="shared" si="89"/>
        <v>9</v>
      </c>
      <c r="BO114" s="1607">
        <f t="shared" si="90"/>
        <v>-7</v>
      </c>
    </row>
    <row r="115" spans="1:67">
      <c r="A115" s="2068" t="s">
        <v>445</v>
      </c>
      <c r="B115" s="2076">
        <v>1</v>
      </c>
      <c r="C115" s="1284">
        <v>3</v>
      </c>
      <c r="D115" s="2075">
        <f t="shared" si="76"/>
        <v>-2</v>
      </c>
      <c r="E115" s="2716">
        <v>6</v>
      </c>
      <c r="F115" s="1284">
        <v>7</v>
      </c>
      <c r="G115" s="2569">
        <f t="shared" si="77"/>
        <v>-1</v>
      </c>
      <c r="H115" s="2076">
        <v>13</v>
      </c>
      <c r="I115" s="1284">
        <v>22</v>
      </c>
      <c r="J115" s="2075">
        <f t="shared" si="78"/>
        <v>-9</v>
      </c>
      <c r="K115" s="2716">
        <v>0</v>
      </c>
      <c r="L115" s="1284">
        <v>0</v>
      </c>
      <c r="M115" s="2569">
        <f t="shared" si="79"/>
        <v>0</v>
      </c>
      <c r="N115" s="2081">
        <f>SUM(B115,E115,H115,K115)</f>
        <v>20</v>
      </c>
      <c r="O115" s="2570">
        <f t="shared" si="80"/>
        <v>32</v>
      </c>
      <c r="P115" s="1607">
        <f t="shared" ref="P115:P127" si="98">N115-O115</f>
        <v>-12</v>
      </c>
      <c r="R115" s="2068" t="s">
        <v>445</v>
      </c>
      <c r="S115" s="2076">
        <v>2</v>
      </c>
      <c r="T115" s="1284">
        <v>1</v>
      </c>
      <c r="U115" s="2075">
        <f t="shared" si="83"/>
        <v>1</v>
      </c>
      <c r="V115" s="2716">
        <v>6</v>
      </c>
      <c r="W115" s="1284">
        <v>5</v>
      </c>
      <c r="X115" s="2569">
        <f t="shared" si="84"/>
        <v>1</v>
      </c>
      <c r="Y115" s="2076">
        <v>20</v>
      </c>
      <c r="Z115" s="1284">
        <v>15</v>
      </c>
      <c r="AA115" s="2075">
        <f t="shared" si="92"/>
        <v>5</v>
      </c>
      <c r="AB115" s="2716">
        <v>1</v>
      </c>
      <c r="AC115" s="1284">
        <v>0</v>
      </c>
      <c r="AD115" s="2569">
        <f t="shared" si="85"/>
        <v>1</v>
      </c>
      <c r="AE115" s="2081">
        <f t="shared" si="82"/>
        <v>29</v>
      </c>
      <c r="AF115" s="2570">
        <f t="shared" si="82"/>
        <v>21</v>
      </c>
      <c r="AG115" s="1607">
        <f t="shared" si="82"/>
        <v>8</v>
      </c>
      <c r="AI115" s="2068" t="s">
        <v>445</v>
      </c>
      <c r="AJ115" s="2076">
        <v>0</v>
      </c>
      <c r="AK115" s="1284">
        <v>0</v>
      </c>
      <c r="AL115" s="2075">
        <f t="shared" si="93"/>
        <v>0</v>
      </c>
      <c r="AM115" s="2716">
        <v>3</v>
      </c>
      <c r="AN115" s="1284">
        <v>5</v>
      </c>
      <c r="AO115" s="2569">
        <f t="shared" si="94"/>
        <v>-2</v>
      </c>
      <c r="AP115" s="2076">
        <v>17</v>
      </c>
      <c r="AQ115" s="1284">
        <v>15</v>
      </c>
      <c r="AR115" s="2075">
        <f t="shared" si="96"/>
        <v>2</v>
      </c>
      <c r="AS115" s="2716">
        <v>0</v>
      </c>
      <c r="AT115" s="1284">
        <v>0</v>
      </c>
      <c r="AU115" s="2569">
        <f t="shared" si="97"/>
        <v>0</v>
      </c>
      <c r="AV115" s="2081">
        <v>20</v>
      </c>
      <c r="AW115" s="2570">
        <v>20</v>
      </c>
      <c r="AX115" s="1607">
        <f t="shared" si="75"/>
        <v>0</v>
      </c>
      <c r="AZ115" s="2068" t="s">
        <v>445</v>
      </c>
      <c r="BA115" s="2076">
        <v>1</v>
      </c>
      <c r="BB115" s="1284">
        <v>5</v>
      </c>
      <c r="BC115" s="2075">
        <f t="shared" si="95"/>
        <v>-4</v>
      </c>
      <c r="BD115" s="2716">
        <v>6</v>
      </c>
      <c r="BE115" s="1284">
        <v>34</v>
      </c>
      <c r="BF115" s="2569">
        <f t="shared" si="86"/>
        <v>-28</v>
      </c>
      <c r="BG115" s="2076">
        <v>22</v>
      </c>
      <c r="BH115" s="1284">
        <v>24</v>
      </c>
      <c r="BI115" s="2075">
        <f t="shared" si="87"/>
        <v>-2</v>
      </c>
      <c r="BJ115" s="2716">
        <v>0</v>
      </c>
      <c r="BK115" s="1284">
        <v>1</v>
      </c>
      <c r="BL115" s="2569">
        <f t="shared" si="88"/>
        <v>-1</v>
      </c>
      <c r="BM115" s="2081">
        <f t="shared" si="89"/>
        <v>29</v>
      </c>
      <c r="BN115" s="2570">
        <f t="shared" si="89"/>
        <v>64</v>
      </c>
      <c r="BO115" s="1607">
        <f t="shared" si="90"/>
        <v>-35</v>
      </c>
    </row>
    <row r="116" spans="1:67">
      <c r="A116" s="2068" t="s">
        <v>446</v>
      </c>
      <c r="B116" s="2076">
        <v>0</v>
      </c>
      <c r="C116" s="1284">
        <v>3</v>
      </c>
      <c r="D116" s="2075">
        <f t="shared" si="76"/>
        <v>-3</v>
      </c>
      <c r="E116" s="2716">
        <v>0</v>
      </c>
      <c r="F116" s="1284">
        <v>0</v>
      </c>
      <c r="G116" s="2569">
        <f t="shared" si="77"/>
        <v>0</v>
      </c>
      <c r="H116" s="2076">
        <v>3</v>
      </c>
      <c r="I116" s="1284">
        <v>5</v>
      </c>
      <c r="J116" s="2075">
        <f t="shared" si="78"/>
        <v>-2</v>
      </c>
      <c r="K116" s="2716">
        <v>0</v>
      </c>
      <c r="L116" s="1284">
        <v>0</v>
      </c>
      <c r="M116" s="2569">
        <f t="shared" si="79"/>
        <v>0</v>
      </c>
      <c r="N116" s="2081">
        <f t="shared" ref="N116:O128" si="99">SUM(B116,E116,H116,K116)</f>
        <v>3</v>
      </c>
      <c r="O116" s="2570">
        <f t="shared" si="80"/>
        <v>8</v>
      </c>
      <c r="P116" s="1607">
        <f t="shared" si="98"/>
        <v>-5</v>
      </c>
      <c r="R116" s="2068" t="s">
        <v>446</v>
      </c>
      <c r="S116" s="2076">
        <v>0</v>
      </c>
      <c r="T116" s="1284">
        <v>0</v>
      </c>
      <c r="U116" s="2075">
        <f t="shared" si="83"/>
        <v>0</v>
      </c>
      <c r="V116" s="2716">
        <v>0</v>
      </c>
      <c r="W116" s="1284">
        <v>1</v>
      </c>
      <c r="X116" s="2569">
        <f t="shared" si="84"/>
        <v>-1</v>
      </c>
      <c r="Y116" s="2076">
        <v>1</v>
      </c>
      <c r="Z116" s="1284">
        <v>1</v>
      </c>
      <c r="AA116" s="2075">
        <f t="shared" si="92"/>
        <v>0</v>
      </c>
      <c r="AB116" s="2716">
        <v>0</v>
      </c>
      <c r="AC116" s="1284">
        <v>0</v>
      </c>
      <c r="AD116" s="2569">
        <f t="shared" si="85"/>
        <v>0</v>
      </c>
      <c r="AE116" s="2081">
        <f t="shared" si="82"/>
        <v>1</v>
      </c>
      <c r="AF116" s="2570">
        <f t="shared" si="82"/>
        <v>2</v>
      </c>
      <c r="AG116" s="1607">
        <f t="shared" si="82"/>
        <v>-1</v>
      </c>
      <c r="AI116" s="2068" t="s">
        <v>446</v>
      </c>
      <c r="AJ116" s="2076">
        <v>1</v>
      </c>
      <c r="AK116" s="1284">
        <v>0</v>
      </c>
      <c r="AL116" s="2075">
        <f t="shared" si="93"/>
        <v>1</v>
      </c>
      <c r="AM116" s="2716">
        <v>0</v>
      </c>
      <c r="AN116" s="1284">
        <v>0</v>
      </c>
      <c r="AO116" s="2569">
        <f t="shared" si="94"/>
        <v>0</v>
      </c>
      <c r="AP116" s="2076">
        <v>2</v>
      </c>
      <c r="AQ116" s="1284">
        <v>1</v>
      </c>
      <c r="AR116" s="2075">
        <f t="shared" si="96"/>
        <v>1</v>
      </c>
      <c r="AS116" s="2716">
        <v>0</v>
      </c>
      <c r="AT116" s="1284">
        <v>0</v>
      </c>
      <c r="AU116" s="2569">
        <f t="shared" si="97"/>
        <v>0</v>
      </c>
      <c r="AV116" s="2081">
        <v>3</v>
      </c>
      <c r="AW116" s="2570">
        <v>1</v>
      </c>
      <c r="AX116" s="1607">
        <f t="shared" si="75"/>
        <v>2</v>
      </c>
      <c r="AZ116" s="2068" t="s">
        <v>446</v>
      </c>
      <c r="BA116" s="2076">
        <v>0</v>
      </c>
      <c r="BB116" s="1284">
        <v>1</v>
      </c>
      <c r="BC116" s="2075">
        <f t="shared" si="95"/>
        <v>-1</v>
      </c>
      <c r="BD116" s="2716">
        <v>0</v>
      </c>
      <c r="BE116" s="1284">
        <v>0</v>
      </c>
      <c r="BF116" s="2569">
        <f t="shared" si="86"/>
        <v>0</v>
      </c>
      <c r="BG116" s="2076">
        <v>1</v>
      </c>
      <c r="BH116" s="1284">
        <v>2</v>
      </c>
      <c r="BI116" s="2075">
        <f t="shared" si="87"/>
        <v>-1</v>
      </c>
      <c r="BJ116" s="2716">
        <v>0</v>
      </c>
      <c r="BK116" s="1284">
        <v>0</v>
      </c>
      <c r="BL116" s="2569">
        <f t="shared" si="88"/>
        <v>0</v>
      </c>
      <c r="BM116" s="2081">
        <f t="shared" si="89"/>
        <v>1</v>
      </c>
      <c r="BN116" s="2570">
        <f t="shared" si="89"/>
        <v>3</v>
      </c>
      <c r="BO116" s="1607">
        <f t="shared" si="90"/>
        <v>-2</v>
      </c>
    </row>
    <row r="117" spans="1:67">
      <c r="A117" s="2068" t="s">
        <v>447</v>
      </c>
      <c r="B117" s="2076">
        <v>0</v>
      </c>
      <c r="C117" s="1284">
        <v>0</v>
      </c>
      <c r="D117" s="2075">
        <f t="shared" si="76"/>
        <v>0</v>
      </c>
      <c r="E117" s="2716">
        <v>0</v>
      </c>
      <c r="F117" s="1284">
        <v>0</v>
      </c>
      <c r="G117" s="2569">
        <f t="shared" si="77"/>
        <v>0</v>
      </c>
      <c r="H117" s="2076">
        <v>6</v>
      </c>
      <c r="I117" s="1284">
        <v>7</v>
      </c>
      <c r="J117" s="2075">
        <f t="shared" si="78"/>
        <v>-1</v>
      </c>
      <c r="K117" s="2716">
        <v>0</v>
      </c>
      <c r="L117" s="1284">
        <v>0</v>
      </c>
      <c r="M117" s="2569">
        <f t="shared" si="79"/>
        <v>0</v>
      </c>
      <c r="N117" s="2081">
        <f t="shared" si="99"/>
        <v>6</v>
      </c>
      <c r="O117" s="2570">
        <f t="shared" si="80"/>
        <v>7</v>
      </c>
      <c r="P117" s="1607">
        <f t="shared" si="98"/>
        <v>-1</v>
      </c>
      <c r="R117" s="2068" t="s">
        <v>447</v>
      </c>
      <c r="S117" s="2076">
        <v>0</v>
      </c>
      <c r="T117" s="1284">
        <v>0</v>
      </c>
      <c r="U117" s="2075">
        <f t="shared" si="83"/>
        <v>0</v>
      </c>
      <c r="V117" s="2716">
        <v>0</v>
      </c>
      <c r="W117" s="1284">
        <v>1</v>
      </c>
      <c r="X117" s="2569">
        <f t="shared" si="84"/>
        <v>-1</v>
      </c>
      <c r="Y117" s="2076">
        <v>3</v>
      </c>
      <c r="Z117" s="1284">
        <v>3</v>
      </c>
      <c r="AA117" s="2075">
        <f t="shared" si="92"/>
        <v>0</v>
      </c>
      <c r="AB117" s="2716">
        <v>0</v>
      </c>
      <c r="AC117" s="1284">
        <v>0</v>
      </c>
      <c r="AD117" s="2569">
        <f t="shared" si="85"/>
        <v>0</v>
      </c>
      <c r="AE117" s="2081">
        <f t="shared" si="82"/>
        <v>3</v>
      </c>
      <c r="AF117" s="2570">
        <f t="shared" si="82"/>
        <v>4</v>
      </c>
      <c r="AG117" s="1607">
        <f t="shared" si="82"/>
        <v>-1</v>
      </c>
      <c r="AI117" s="2068" t="s">
        <v>447</v>
      </c>
      <c r="AJ117" s="2076">
        <v>0</v>
      </c>
      <c r="AK117" s="1284">
        <v>1</v>
      </c>
      <c r="AL117" s="2075">
        <f t="shared" si="93"/>
        <v>-1</v>
      </c>
      <c r="AM117" s="2716">
        <v>0</v>
      </c>
      <c r="AN117" s="1284">
        <v>0</v>
      </c>
      <c r="AO117" s="2569">
        <f t="shared" si="94"/>
        <v>0</v>
      </c>
      <c r="AP117" s="2076">
        <v>4</v>
      </c>
      <c r="AQ117" s="1284">
        <v>4</v>
      </c>
      <c r="AR117" s="2075">
        <f t="shared" si="96"/>
        <v>0</v>
      </c>
      <c r="AS117" s="2716">
        <v>0</v>
      </c>
      <c r="AT117" s="1284">
        <v>0</v>
      </c>
      <c r="AU117" s="2569">
        <f t="shared" si="97"/>
        <v>0</v>
      </c>
      <c r="AV117" s="2081">
        <v>4</v>
      </c>
      <c r="AW117" s="2570">
        <v>5</v>
      </c>
      <c r="AX117" s="1607">
        <f t="shared" si="75"/>
        <v>-1</v>
      </c>
      <c r="AZ117" s="2068" t="s">
        <v>447</v>
      </c>
      <c r="BA117" s="2076">
        <v>0</v>
      </c>
      <c r="BB117" s="1284">
        <v>0</v>
      </c>
      <c r="BC117" s="2075">
        <f t="shared" si="95"/>
        <v>0</v>
      </c>
      <c r="BD117" s="2716">
        <v>0</v>
      </c>
      <c r="BE117" s="1284">
        <v>0</v>
      </c>
      <c r="BF117" s="2569">
        <f t="shared" si="86"/>
        <v>0</v>
      </c>
      <c r="BG117" s="2076">
        <v>7</v>
      </c>
      <c r="BH117" s="1284">
        <v>8</v>
      </c>
      <c r="BI117" s="2075">
        <f t="shared" si="87"/>
        <v>-1</v>
      </c>
      <c r="BJ117" s="2716">
        <v>0</v>
      </c>
      <c r="BK117" s="1284">
        <v>0</v>
      </c>
      <c r="BL117" s="2569">
        <f t="shared" si="88"/>
        <v>0</v>
      </c>
      <c r="BM117" s="2081">
        <f t="shared" si="89"/>
        <v>7</v>
      </c>
      <c r="BN117" s="2570">
        <f t="shared" si="89"/>
        <v>8</v>
      </c>
      <c r="BO117" s="1607">
        <f t="shared" si="90"/>
        <v>-1</v>
      </c>
    </row>
    <row r="118" spans="1:67">
      <c r="A118" s="2068" t="s">
        <v>448</v>
      </c>
      <c r="B118" s="2076">
        <v>1</v>
      </c>
      <c r="C118" s="1284">
        <v>4</v>
      </c>
      <c r="D118" s="2075">
        <f t="shared" si="76"/>
        <v>-3</v>
      </c>
      <c r="E118" s="2716">
        <v>1</v>
      </c>
      <c r="F118" s="1284">
        <v>2</v>
      </c>
      <c r="G118" s="2569">
        <f t="shared" si="77"/>
        <v>-1</v>
      </c>
      <c r="H118" s="2076">
        <v>2</v>
      </c>
      <c r="I118" s="1284">
        <v>1</v>
      </c>
      <c r="J118" s="2075">
        <f t="shared" si="78"/>
        <v>1</v>
      </c>
      <c r="K118" s="2716">
        <v>0</v>
      </c>
      <c r="L118" s="1284">
        <v>0</v>
      </c>
      <c r="M118" s="2569">
        <f t="shared" si="79"/>
        <v>0</v>
      </c>
      <c r="N118" s="2081">
        <f t="shared" si="99"/>
        <v>4</v>
      </c>
      <c r="O118" s="2570">
        <f t="shared" si="80"/>
        <v>7</v>
      </c>
      <c r="P118" s="1607">
        <f t="shared" si="98"/>
        <v>-3</v>
      </c>
      <c r="R118" s="2068" t="s">
        <v>448</v>
      </c>
      <c r="S118" s="2076">
        <v>0</v>
      </c>
      <c r="T118" s="1284">
        <v>2</v>
      </c>
      <c r="U118" s="2075">
        <f t="shared" si="83"/>
        <v>-2</v>
      </c>
      <c r="V118" s="2716">
        <v>0</v>
      </c>
      <c r="W118" s="1284">
        <v>1</v>
      </c>
      <c r="X118" s="2569">
        <f t="shared" si="84"/>
        <v>-1</v>
      </c>
      <c r="Y118" s="2076">
        <v>0</v>
      </c>
      <c r="Z118" s="1284">
        <v>0</v>
      </c>
      <c r="AA118" s="2075">
        <f t="shared" si="92"/>
        <v>0</v>
      </c>
      <c r="AB118" s="2716">
        <v>0</v>
      </c>
      <c r="AC118" s="1284">
        <v>0</v>
      </c>
      <c r="AD118" s="2569">
        <f t="shared" si="85"/>
        <v>0</v>
      </c>
      <c r="AE118" s="2081">
        <f t="shared" si="82"/>
        <v>0</v>
      </c>
      <c r="AF118" s="2570">
        <f t="shared" si="82"/>
        <v>3</v>
      </c>
      <c r="AG118" s="1607">
        <f t="shared" si="82"/>
        <v>-3</v>
      </c>
      <c r="AI118" s="2068" t="s">
        <v>448</v>
      </c>
      <c r="AJ118" s="2076">
        <v>0</v>
      </c>
      <c r="AK118" s="1284">
        <v>3</v>
      </c>
      <c r="AL118" s="2075">
        <f t="shared" si="93"/>
        <v>-3</v>
      </c>
      <c r="AM118" s="2716">
        <v>0</v>
      </c>
      <c r="AN118" s="1284">
        <v>3</v>
      </c>
      <c r="AO118" s="2569">
        <f t="shared" si="94"/>
        <v>-3</v>
      </c>
      <c r="AP118" s="2076">
        <v>2</v>
      </c>
      <c r="AQ118" s="1284">
        <v>1</v>
      </c>
      <c r="AR118" s="2075">
        <f t="shared" si="96"/>
        <v>1</v>
      </c>
      <c r="AS118" s="2716">
        <v>0</v>
      </c>
      <c r="AT118" s="1284">
        <v>0</v>
      </c>
      <c r="AU118" s="2569">
        <f t="shared" si="97"/>
        <v>0</v>
      </c>
      <c r="AV118" s="2081">
        <v>2</v>
      </c>
      <c r="AW118" s="2570">
        <v>7</v>
      </c>
      <c r="AX118" s="1607">
        <f t="shared" si="75"/>
        <v>-5</v>
      </c>
      <c r="AZ118" s="2068" t="s">
        <v>448</v>
      </c>
      <c r="BA118" s="2076">
        <v>1</v>
      </c>
      <c r="BB118" s="1284">
        <v>3</v>
      </c>
      <c r="BC118" s="2075">
        <f t="shared" si="95"/>
        <v>-2</v>
      </c>
      <c r="BD118" s="2716">
        <v>0</v>
      </c>
      <c r="BE118" s="1284">
        <v>6</v>
      </c>
      <c r="BF118" s="2569">
        <f t="shared" si="86"/>
        <v>-6</v>
      </c>
      <c r="BG118" s="2076">
        <v>0</v>
      </c>
      <c r="BH118" s="1284">
        <v>4</v>
      </c>
      <c r="BI118" s="2075">
        <f t="shared" si="87"/>
        <v>-4</v>
      </c>
      <c r="BJ118" s="2716">
        <v>0</v>
      </c>
      <c r="BK118" s="1284">
        <v>0</v>
      </c>
      <c r="BL118" s="2569">
        <f t="shared" si="88"/>
        <v>0</v>
      </c>
      <c r="BM118" s="2081">
        <f t="shared" si="89"/>
        <v>1</v>
      </c>
      <c r="BN118" s="2570">
        <f t="shared" si="89"/>
        <v>13</v>
      </c>
      <c r="BO118" s="1607">
        <f t="shared" si="90"/>
        <v>-12</v>
      </c>
    </row>
    <row r="119" spans="1:67">
      <c r="A119" s="2068" t="s">
        <v>449</v>
      </c>
      <c r="B119" s="2076">
        <v>1</v>
      </c>
      <c r="C119" s="1284">
        <v>2</v>
      </c>
      <c r="D119" s="2075">
        <f t="shared" si="76"/>
        <v>-1</v>
      </c>
      <c r="E119" s="2716">
        <v>1</v>
      </c>
      <c r="F119" s="1284">
        <v>0</v>
      </c>
      <c r="G119" s="2569">
        <f t="shared" si="77"/>
        <v>1</v>
      </c>
      <c r="H119" s="2076">
        <v>5</v>
      </c>
      <c r="I119" s="1284">
        <v>8</v>
      </c>
      <c r="J119" s="2075">
        <f t="shared" si="78"/>
        <v>-3</v>
      </c>
      <c r="K119" s="2716">
        <v>0</v>
      </c>
      <c r="L119" s="1284">
        <v>0</v>
      </c>
      <c r="M119" s="2569">
        <f t="shared" si="79"/>
        <v>0</v>
      </c>
      <c r="N119" s="2081">
        <f t="shared" si="99"/>
        <v>7</v>
      </c>
      <c r="O119" s="2570">
        <f t="shared" si="80"/>
        <v>10</v>
      </c>
      <c r="P119" s="1607">
        <f t="shared" si="98"/>
        <v>-3</v>
      </c>
      <c r="R119" s="2068" t="s">
        <v>449</v>
      </c>
      <c r="S119" s="2076">
        <v>0</v>
      </c>
      <c r="T119" s="1284">
        <v>0</v>
      </c>
      <c r="U119" s="2075">
        <f t="shared" si="83"/>
        <v>0</v>
      </c>
      <c r="V119" s="2716">
        <v>0</v>
      </c>
      <c r="W119" s="1284">
        <v>0</v>
      </c>
      <c r="X119" s="2569">
        <f t="shared" si="84"/>
        <v>0</v>
      </c>
      <c r="Y119" s="2076">
        <v>4</v>
      </c>
      <c r="Z119" s="1284">
        <v>2</v>
      </c>
      <c r="AA119" s="2075">
        <f t="shared" si="92"/>
        <v>2</v>
      </c>
      <c r="AB119" s="2716">
        <v>0</v>
      </c>
      <c r="AC119" s="1284">
        <v>0</v>
      </c>
      <c r="AD119" s="2569">
        <f t="shared" si="85"/>
        <v>0</v>
      </c>
      <c r="AE119" s="2081">
        <f t="shared" si="82"/>
        <v>4</v>
      </c>
      <c r="AF119" s="2570">
        <f t="shared" si="82"/>
        <v>2</v>
      </c>
      <c r="AG119" s="1607">
        <f t="shared" si="82"/>
        <v>2</v>
      </c>
      <c r="AI119" s="2068" t="s">
        <v>449</v>
      </c>
      <c r="AJ119" s="2076">
        <v>0</v>
      </c>
      <c r="AK119" s="1284">
        <v>0</v>
      </c>
      <c r="AL119" s="2075">
        <f t="shared" si="93"/>
        <v>0</v>
      </c>
      <c r="AM119" s="2716">
        <v>0</v>
      </c>
      <c r="AN119" s="1284">
        <v>0</v>
      </c>
      <c r="AO119" s="2569">
        <f t="shared" si="94"/>
        <v>0</v>
      </c>
      <c r="AP119" s="2076">
        <v>3</v>
      </c>
      <c r="AQ119" s="1284">
        <v>2</v>
      </c>
      <c r="AR119" s="2075">
        <f t="shared" si="96"/>
        <v>1</v>
      </c>
      <c r="AS119" s="2716">
        <v>0</v>
      </c>
      <c r="AT119" s="1284">
        <v>0</v>
      </c>
      <c r="AU119" s="2569">
        <f t="shared" si="97"/>
        <v>0</v>
      </c>
      <c r="AV119" s="2081">
        <v>3</v>
      </c>
      <c r="AW119" s="2570">
        <v>2</v>
      </c>
      <c r="AX119" s="1607">
        <f t="shared" si="75"/>
        <v>1</v>
      </c>
      <c r="AZ119" s="2068" t="s">
        <v>449</v>
      </c>
      <c r="BA119" s="2076">
        <v>2</v>
      </c>
      <c r="BB119" s="1284">
        <v>3</v>
      </c>
      <c r="BC119" s="2075">
        <f t="shared" si="95"/>
        <v>-1</v>
      </c>
      <c r="BD119" s="2716">
        <v>0</v>
      </c>
      <c r="BE119" s="1284">
        <v>2</v>
      </c>
      <c r="BF119" s="2569">
        <f t="shared" si="86"/>
        <v>-2</v>
      </c>
      <c r="BG119" s="2076">
        <v>1</v>
      </c>
      <c r="BH119" s="1284">
        <v>4</v>
      </c>
      <c r="BI119" s="2075">
        <f t="shared" si="87"/>
        <v>-3</v>
      </c>
      <c r="BJ119" s="2716">
        <v>0</v>
      </c>
      <c r="BK119" s="1284">
        <v>0</v>
      </c>
      <c r="BL119" s="2569">
        <f t="shared" si="88"/>
        <v>0</v>
      </c>
      <c r="BM119" s="2081">
        <f t="shared" si="89"/>
        <v>3</v>
      </c>
      <c r="BN119" s="2570">
        <f t="shared" si="89"/>
        <v>9</v>
      </c>
      <c r="BO119" s="1607">
        <f t="shared" si="90"/>
        <v>-6</v>
      </c>
    </row>
    <row r="120" spans="1:67" ht="22.5">
      <c r="A120" s="2069" t="s">
        <v>450</v>
      </c>
      <c r="B120" s="2076">
        <v>0</v>
      </c>
      <c r="C120" s="1284">
        <v>1</v>
      </c>
      <c r="D120" s="2075">
        <f t="shared" si="76"/>
        <v>-1</v>
      </c>
      <c r="E120" s="2716">
        <v>2</v>
      </c>
      <c r="F120" s="1284">
        <v>0</v>
      </c>
      <c r="G120" s="2569">
        <f t="shared" si="77"/>
        <v>2</v>
      </c>
      <c r="H120" s="2076">
        <v>4</v>
      </c>
      <c r="I120" s="1284">
        <v>2</v>
      </c>
      <c r="J120" s="2075">
        <f t="shared" si="78"/>
        <v>2</v>
      </c>
      <c r="K120" s="2716">
        <v>0</v>
      </c>
      <c r="L120" s="1284">
        <v>0</v>
      </c>
      <c r="M120" s="2569">
        <f t="shared" si="79"/>
        <v>0</v>
      </c>
      <c r="N120" s="2081">
        <f t="shared" si="99"/>
        <v>6</v>
      </c>
      <c r="O120" s="2570">
        <f t="shared" si="80"/>
        <v>3</v>
      </c>
      <c r="P120" s="1607">
        <f t="shared" si="98"/>
        <v>3</v>
      </c>
      <c r="R120" s="2069" t="s">
        <v>450</v>
      </c>
      <c r="S120" s="2076">
        <v>0</v>
      </c>
      <c r="T120" s="1284">
        <v>0</v>
      </c>
      <c r="U120" s="2075">
        <f t="shared" si="83"/>
        <v>0</v>
      </c>
      <c r="V120" s="2716">
        <v>0</v>
      </c>
      <c r="W120" s="1284">
        <v>1</v>
      </c>
      <c r="X120" s="2569">
        <f t="shared" si="84"/>
        <v>-1</v>
      </c>
      <c r="Y120" s="2076">
        <v>2</v>
      </c>
      <c r="Z120" s="1284">
        <v>1</v>
      </c>
      <c r="AA120" s="2075">
        <f t="shared" si="92"/>
        <v>1</v>
      </c>
      <c r="AB120" s="2716">
        <v>0</v>
      </c>
      <c r="AC120" s="1284">
        <v>0</v>
      </c>
      <c r="AD120" s="2569">
        <f t="shared" si="85"/>
        <v>0</v>
      </c>
      <c r="AE120" s="2081">
        <f t="shared" si="82"/>
        <v>2</v>
      </c>
      <c r="AF120" s="2570">
        <f t="shared" si="82"/>
        <v>2</v>
      </c>
      <c r="AG120" s="1607">
        <f t="shared" si="82"/>
        <v>0</v>
      </c>
      <c r="AI120" s="2069" t="s">
        <v>450</v>
      </c>
      <c r="AJ120" s="2076">
        <v>2</v>
      </c>
      <c r="AK120" s="1284">
        <v>0</v>
      </c>
      <c r="AL120" s="2075">
        <f t="shared" si="93"/>
        <v>2</v>
      </c>
      <c r="AM120" s="2716">
        <v>0</v>
      </c>
      <c r="AN120" s="1284">
        <v>0</v>
      </c>
      <c r="AO120" s="2569">
        <f t="shared" si="94"/>
        <v>0</v>
      </c>
      <c r="AP120" s="2076">
        <v>3</v>
      </c>
      <c r="AQ120" s="1284">
        <v>3</v>
      </c>
      <c r="AR120" s="2075">
        <f t="shared" si="96"/>
        <v>0</v>
      </c>
      <c r="AS120" s="2716">
        <v>0</v>
      </c>
      <c r="AT120" s="1284">
        <v>0</v>
      </c>
      <c r="AU120" s="2569">
        <f t="shared" si="97"/>
        <v>0</v>
      </c>
      <c r="AV120" s="2081">
        <v>5</v>
      </c>
      <c r="AW120" s="2570">
        <v>3</v>
      </c>
      <c r="AX120" s="1607">
        <f t="shared" si="75"/>
        <v>2</v>
      </c>
      <c r="AZ120" s="2069" t="s">
        <v>450</v>
      </c>
      <c r="BA120" s="2076">
        <v>1</v>
      </c>
      <c r="BB120" s="1284">
        <v>1</v>
      </c>
      <c r="BC120" s="2075">
        <f t="shared" si="95"/>
        <v>0</v>
      </c>
      <c r="BD120" s="2716">
        <v>1</v>
      </c>
      <c r="BE120" s="1284">
        <v>0</v>
      </c>
      <c r="BF120" s="2569">
        <f t="shared" si="86"/>
        <v>1</v>
      </c>
      <c r="BG120" s="2076">
        <v>2</v>
      </c>
      <c r="BH120" s="1284">
        <v>3</v>
      </c>
      <c r="BI120" s="2075">
        <f t="shared" si="87"/>
        <v>-1</v>
      </c>
      <c r="BJ120" s="2716">
        <v>0</v>
      </c>
      <c r="BK120" s="1284">
        <v>0</v>
      </c>
      <c r="BL120" s="2569">
        <f t="shared" si="88"/>
        <v>0</v>
      </c>
      <c r="BM120" s="2081">
        <f t="shared" si="89"/>
        <v>4</v>
      </c>
      <c r="BN120" s="2570">
        <f t="shared" si="89"/>
        <v>4</v>
      </c>
      <c r="BO120" s="1607">
        <f t="shared" si="90"/>
        <v>0</v>
      </c>
    </row>
    <row r="121" spans="1:67" ht="22.5">
      <c r="A121" s="2069" t="s">
        <v>455</v>
      </c>
      <c r="B121" s="2077" t="s">
        <v>601</v>
      </c>
      <c r="C121" s="1287" t="s">
        <v>601</v>
      </c>
      <c r="D121" s="2075">
        <v>0</v>
      </c>
      <c r="E121" s="2717" t="s">
        <v>601</v>
      </c>
      <c r="F121" s="1287" t="s">
        <v>601</v>
      </c>
      <c r="G121" s="2569">
        <v>0</v>
      </c>
      <c r="H121" s="2077" t="s">
        <v>601</v>
      </c>
      <c r="I121" s="1287" t="s">
        <v>601</v>
      </c>
      <c r="J121" s="2075">
        <v>0</v>
      </c>
      <c r="K121" s="2716">
        <v>0</v>
      </c>
      <c r="L121" s="1284">
        <v>0</v>
      </c>
      <c r="M121" s="2569">
        <f t="shared" si="79"/>
        <v>0</v>
      </c>
      <c r="N121" s="2081">
        <f t="shared" si="99"/>
        <v>0</v>
      </c>
      <c r="O121" s="2570">
        <f t="shared" si="80"/>
        <v>0</v>
      </c>
      <c r="P121" s="1607">
        <f t="shared" si="98"/>
        <v>0</v>
      </c>
      <c r="R121" s="2069" t="s">
        <v>455</v>
      </c>
      <c r="S121" s="2077">
        <v>0</v>
      </c>
      <c r="T121" s="1287">
        <v>0</v>
      </c>
      <c r="U121" s="2075">
        <f t="shared" si="83"/>
        <v>0</v>
      </c>
      <c r="V121" s="2717">
        <v>0</v>
      </c>
      <c r="W121" s="1287">
        <v>0</v>
      </c>
      <c r="X121" s="2569">
        <f t="shared" si="84"/>
        <v>0</v>
      </c>
      <c r="Y121" s="2077">
        <v>0</v>
      </c>
      <c r="Z121" s="1287">
        <v>0</v>
      </c>
      <c r="AA121" s="2075">
        <f t="shared" si="92"/>
        <v>0</v>
      </c>
      <c r="AB121" s="2716">
        <v>0</v>
      </c>
      <c r="AC121" s="1284">
        <v>0</v>
      </c>
      <c r="AD121" s="2569">
        <f t="shared" si="85"/>
        <v>0</v>
      </c>
      <c r="AE121" s="2081">
        <f t="shared" si="82"/>
        <v>0</v>
      </c>
      <c r="AF121" s="2570">
        <f t="shared" si="82"/>
        <v>0</v>
      </c>
      <c r="AG121" s="1607">
        <f t="shared" si="82"/>
        <v>0</v>
      </c>
      <c r="AI121" s="2069" t="s">
        <v>455</v>
      </c>
      <c r="AJ121" s="2077">
        <v>0</v>
      </c>
      <c r="AK121" s="1287">
        <v>0</v>
      </c>
      <c r="AL121" s="2394">
        <f t="shared" si="93"/>
        <v>0</v>
      </c>
      <c r="AM121" s="2717">
        <v>0</v>
      </c>
      <c r="AN121" s="1287">
        <v>0</v>
      </c>
      <c r="AO121" s="2718">
        <f t="shared" si="94"/>
        <v>0</v>
      </c>
      <c r="AP121" s="2077">
        <v>0</v>
      </c>
      <c r="AQ121" s="1287">
        <v>0</v>
      </c>
      <c r="AR121" s="2075">
        <f t="shared" si="96"/>
        <v>0</v>
      </c>
      <c r="AS121" s="2716">
        <v>0</v>
      </c>
      <c r="AT121" s="1284">
        <v>0</v>
      </c>
      <c r="AU121" s="2569">
        <f t="shared" si="97"/>
        <v>0</v>
      </c>
      <c r="AV121" s="2081">
        <v>0</v>
      </c>
      <c r="AW121" s="2570">
        <v>0</v>
      </c>
      <c r="AX121" s="1607">
        <f t="shared" si="75"/>
        <v>0</v>
      </c>
      <c r="AZ121" s="2069" t="s">
        <v>455</v>
      </c>
      <c r="BA121" s="2077">
        <v>0</v>
      </c>
      <c r="BB121" s="1287">
        <v>0</v>
      </c>
      <c r="BC121" s="2075">
        <f t="shared" si="95"/>
        <v>0</v>
      </c>
      <c r="BD121" s="2717">
        <v>0</v>
      </c>
      <c r="BE121" s="1287">
        <v>0</v>
      </c>
      <c r="BF121" s="2569">
        <f t="shared" si="86"/>
        <v>0</v>
      </c>
      <c r="BG121" s="2077">
        <v>0</v>
      </c>
      <c r="BH121" s="1287">
        <v>0</v>
      </c>
      <c r="BI121" s="2075">
        <f t="shared" si="87"/>
        <v>0</v>
      </c>
      <c r="BJ121" s="2716">
        <v>0</v>
      </c>
      <c r="BK121" s="1284">
        <v>0</v>
      </c>
      <c r="BL121" s="2569">
        <f t="shared" si="88"/>
        <v>0</v>
      </c>
      <c r="BM121" s="2081">
        <f t="shared" si="89"/>
        <v>0</v>
      </c>
      <c r="BN121" s="2570">
        <f t="shared" si="89"/>
        <v>0</v>
      </c>
      <c r="BO121" s="1607">
        <f t="shared" si="90"/>
        <v>0</v>
      </c>
    </row>
    <row r="122" spans="1:67">
      <c r="A122" s="2068" t="s">
        <v>451</v>
      </c>
      <c r="B122" s="2076">
        <v>0</v>
      </c>
      <c r="C122" s="1284">
        <v>1</v>
      </c>
      <c r="D122" s="2075">
        <f t="shared" ref="D122:D125" si="100">B122-C122</f>
        <v>-1</v>
      </c>
      <c r="E122" s="2716">
        <v>0</v>
      </c>
      <c r="F122" s="1284">
        <v>1</v>
      </c>
      <c r="G122" s="2569">
        <f t="shared" ref="G122:G125" si="101">E122-F122</f>
        <v>-1</v>
      </c>
      <c r="H122" s="2076">
        <v>0</v>
      </c>
      <c r="I122" s="1284">
        <v>0</v>
      </c>
      <c r="J122" s="2075">
        <f t="shared" ref="J122:J125" si="102">H122-I122</f>
        <v>0</v>
      </c>
      <c r="K122" s="2716">
        <v>0</v>
      </c>
      <c r="L122" s="1284">
        <v>0</v>
      </c>
      <c r="M122" s="2569">
        <f t="shared" si="79"/>
        <v>0</v>
      </c>
      <c r="N122" s="2081">
        <f t="shared" si="99"/>
        <v>0</v>
      </c>
      <c r="O122" s="2570">
        <f t="shared" si="80"/>
        <v>2</v>
      </c>
      <c r="P122" s="1607">
        <f t="shared" si="98"/>
        <v>-2</v>
      </c>
      <c r="R122" s="2068" t="s">
        <v>451</v>
      </c>
      <c r="S122" s="2076">
        <v>0</v>
      </c>
      <c r="T122" s="1284">
        <v>0</v>
      </c>
      <c r="U122" s="2075">
        <f t="shared" si="83"/>
        <v>0</v>
      </c>
      <c r="V122" s="2716">
        <v>0</v>
      </c>
      <c r="W122" s="1284">
        <v>0</v>
      </c>
      <c r="X122" s="2569">
        <f t="shared" si="84"/>
        <v>0</v>
      </c>
      <c r="Y122" s="2076">
        <v>0</v>
      </c>
      <c r="Z122" s="1284">
        <v>0</v>
      </c>
      <c r="AA122" s="2075">
        <f t="shared" si="92"/>
        <v>0</v>
      </c>
      <c r="AB122" s="2716">
        <v>0</v>
      </c>
      <c r="AC122" s="1284">
        <v>0</v>
      </c>
      <c r="AD122" s="2569">
        <f t="shared" si="85"/>
        <v>0</v>
      </c>
      <c r="AE122" s="2081">
        <f t="shared" si="82"/>
        <v>0</v>
      </c>
      <c r="AF122" s="2570">
        <f t="shared" si="82"/>
        <v>0</v>
      </c>
      <c r="AG122" s="1607">
        <f t="shared" si="82"/>
        <v>0</v>
      </c>
      <c r="AI122" s="2068" t="s">
        <v>451</v>
      </c>
      <c r="AJ122" s="2076">
        <v>0</v>
      </c>
      <c r="AK122" s="1284">
        <v>0</v>
      </c>
      <c r="AL122" s="2075">
        <f t="shared" si="93"/>
        <v>0</v>
      </c>
      <c r="AM122" s="2716">
        <v>0</v>
      </c>
      <c r="AN122" s="1284">
        <v>0</v>
      </c>
      <c r="AO122" s="2569">
        <f t="shared" si="94"/>
        <v>0</v>
      </c>
      <c r="AP122" s="2076">
        <v>0</v>
      </c>
      <c r="AQ122" s="1284">
        <v>2</v>
      </c>
      <c r="AR122" s="2075">
        <f t="shared" si="96"/>
        <v>-2</v>
      </c>
      <c r="AS122" s="2716">
        <v>0</v>
      </c>
      <c r="AT122" s="1284">
        <v>0</v>
      </c>
      <c r="AU122" s="2569">
        <f t="shared" si="97"/>
        <v>0</v>
      </c>
      <c r="AV122" s="2081">
        <v>0</v>
      </c>
      <c r="AW122" s="2570">
        <v>2</v>
      </c>
      <c r="AX122" s="1607">
        <f t="shared" si="75"/>
        <v>-2</v>
      </c>
      <c r="AZ122" s="2068" t="s">
        <v>451</v>
      </c>
      <c r="BA122" s="2076">
        <v>0</v>
      </c>
      <c r="BB122" s="1284">
        <v>0</v>
      </c>
      <c r="BC122" s="2075">
        <f t="shared" si="95"/>
        <v>0</v>
      </c>
      <c r="BD122" s="2716">
        <v>1</v>
      </c>
      <c r="BE122" s="1284">
        <v>0</v>
      </c>
      <c r="BF122" s="2569">
        <f t="shared" si="86"/>
        <v>1</v>
      </c>
      <c r="BG122" s="2076">
        <v>0</v>
      </c>
      <c r="BH122" s="1284">
        <v>0</v>
      </c>
      <c r="BI122" s="2075">
        <f t="shared" si="87"/>
        <v>0</v>
      </c>
      <c r="BJ122" s="2716">
        <v>0</v>
      </c>
      <c r="BK122" s="1284">
        <v>0</v>
      </c>
      <c r="BL122" s="2569">
        <f t="shared" si="88"/>
        <v>0</v>
      </c>
      <c r="BM122" s="2081">
        <f t="shared" si="89"/>
        <v>1</v>
      </c>
      <c r="BN122" s="2570">
        <f t="shared" si="89"/>
        <v>0</v>
      </c>
      <c r="BO122" s="1607">
        <f t="shared" si="90"/>
        <v>1</v>
      </c>
    </row>
    <row r="123" spans="1:67">
      <c r="A123" s="2068" t="s">
        <v>452</v>
      </c>
      <c r="B123" s="2076">
        <v>0</v>
      </c>
      <c r="C123" s="1284">
        <v>0</v>
      </c>
      <c r="D123" s="2075">
        <f t="shared" si="100"/>
        <v>0</v>
      </c>
      <c r="E123" s="2716">
        <v>0</v>
      </c>
      <c r="F123" s="1284">
        <v>0</v>
      </c>
      <c r="G123" s="2569">
        <f t="shared" si="101"/>
        <v>0</v>
      </c>
      <c r="H123" s="2076">
        <v>0</v>
      </c>
      <c r="I123" s="1284">
        <v>0</v>
      </c>
      <c r="J123" s="2075">
        <f t="shared" si="102"/>
        <v>0</v>
      </c>
      <c r="K123" s="2716">
        <v>2</v>
      </c>
      <c r="L123" s="1284">
        <v>0</v>
      </c>
      <c r="M123" s="2569">
        <f t="shared" si="79"/>
        <v>2</v>
      </c>
      <c r="N123" s="2081">
        <f t="shared" si="99"/>
        <v>2</v>
      </c>
      <c r="O123" s="2570">
        <f t="shared" si="80"/>
        <v>0</v>
      </c>
      <c r="P123" s="1607">
        <f t="shared" si="98"/>
        <v>2</v>
      </c>
      <c r="R123" s="2068" t="s">
        <v>452</v>
      </c>
      <c r="S123" s="2076">
        <v>0</v>
      </c>
      <c r="T123" s="1284">
        <v>0</v>
      </c>
      <c r="U123" s="2075">
        <f t="shared" si="83"/>
        <v>0</v>
      </c>
      <c r="V123" s="2716">
        <v>1</v>
      </c>
      <c r="W123" s="1284">
        <v>0</v>
      </c>
      <c r="X123" s="2569">
        <f t="shared" si="84"/>
        <v>1</v>
      </c>
      <c r="Y123" s="2076">
        <v>0</v>
      </c>
      <c r="Z123" s="1284">
        <v>0</v>
      </c>
      <c r="AA123" s="2075">
        <f t="shared" si="92"/>
        <v>0</v>
      </c>
      <c r="AB123" s="2716">
        <v>0</v>
      </c>
      <c r="AC123" s="1284">
        <v>1</v>
      </c>
      <c r="AD123" s="2569">
        <f t="shared" si="85"/>
        <v>-1</v>
      </c>
      <c r="AE123" s="2081">
        <f t="shared" si="82"/>
        <v>1</v>
      </c>
      <c r="AF123" s="2570">
        <f t="shared" si="82"/>
        <v>1</v>
      </c>
      <c r="AG123" s="1607">
        <f t="shared" si="82"/>
        <v>0</v>
      </c>
      <c r="AI123" s="2068" t="s">
        <v>452</v>
      </c>
      <c r="AJ123" s="2076">
        <v>0</v>
      </c>
      <c r="AK123" s="1284">
        <v>0</v>
      </c>
      <c r="AL123" s="2075">
        <f t="shared" si="93"/>
        <v>0</v>
      </c>
      <c r="AM123" s="2716">
        <v>0</v>
      </c>
      <c r="AN123" s="1284">
        <v>0</v>
      </c>
      <c r="AO123" s="2569">
        <f t="shared" si="94"/>
        <v>0</v>
      </c>
      <c r="AP123" s="2076">
        <v>0</v>
      </c>
      <c r="AQ123" s="1284">
        <v>0</v>
      </c>
      <c r="AR123" s="2075">
        <f t="shared" si="96"/>
        <v>0</v>
      </c>
      <c r="AS123" s="2716">
        <v>0</v>
      </c>
      <c r="AT123" s="1284">
        <v>0</v>
      </c>
      <c r="AU123" s="2569">
        <f t="shared" si="97"/>
        <v>0</v>
      </c>
      <c r="AV123" s="2081">
        <v>0</v>
      </c>
      <c r="AW123" s="2570">
        <v>0</v>
      </c>
      <c r="AX123" s="1607">
        <f t="shared" si="75"/>
        <v>0</v>
      </c>
      <c r="AZ123" s="2068" t="s">
        <v>452</v>
      </c>
      <c r="BA123" s="2076">
        <v>0</v>
      </c>
      <c r="BB123" s="1284">
        <v>0</v>
      </c>
      <c r="BC123" s="2075">
        <f t="shared" si="95"/>
        <v>0</v>
      </c>
      <c r="BD123" s="2716">
        <v>0</v>
      </c>
      <c r="BE123" s="1284">
        <v>2</v>
      </c>
      <c r="BF123" s="2569">
        <f t="shared" si="86"/>
        <v>-2</v>
      </c>
      <c r="BG123" s="2076">
        <v>0</v>
      </c>
      <c r="BH123" s="1284">
        <v>1</v>
      </c>
      <c r="BI123" s="2075">
        <f t="shared" si="87"/>
        <v>-1</v>
      </c>
      <c r="BJ123" s="2716">
        <v>1</v>
      </c>
      <c r="BK123" s="1284">
        <v>0</v>
      </c>
      <c r="BL123" s="2569">
        <f t="shared" si="88"/>
        <v>1</v>
      </c>
      <c r="BM123" s="2081">
        <f t="shared" si="89"/>
        <v>1</v>
      </c>
      <c r="BN123" s="2570">
        <f t="shared" si="89"/>
        <v>3</v>
      </c>
      <c r="BO123" s="1607">
        <f t="shared" si="90"/>
        <v>-2</v>
      </c>
    </row>
    <row r="124" spans="1:67" ht="22.5">
      <c r="A124" s="2069" t="s">
        <v>458</v>
      </c>
      <c r="B124" s="2076">
        <v>0</v>
      </c>
      <c r="C124" s="1284">
        <v>0</v>
      </c>
      <c r="D124" s="2075">
        <f t="shared" si="100"/>
        <v>0</v>
      </c>
      <c r="E124" s="2716">
        <v>0</v>
      </c>
      <c r="F124" s="1284">
        <v>0</v>
      </c>
      <c r="G124" s="2569">
        <f t="shared" si="101"/>
        <v>0</v>
      </c>
      <c r="H124" s="2076">
        <v>3</v>
      </c>
      <c r="I124" s="1284">
        <v>1</v>
      </c>
      <c r="J124" s="2075">
        <f t="shared" si="102"/>
        <v>2</v>
      </c>
      <c r="K124" s="2716">
        <v>1</v>
      </c>
      <c r="L124" s="1284">
        <v>0</v>
      </c>
      <c r="M124" s="2569">
        <f t="shared" si="79"/>
        <v>1</v>
      </c>
      <c r="N124" s="2081">
        <f t="shared" si="99"/>
        <v>4</v>
      </c>
      <c r="O124" s="2570">
        <f t="shared" si="99"/>
        <v>1</v>
      </c>
      <c r="P124" s="1607">
        <f t="shared" si="98"/>
        <v>3</v>
      </c>
      <c r="R124" s="2069" t="s">
        <v>458</v>
      </c>
      <c r="S124" s="2076">
        <v>0</v>
      </c>
      <c r="T124" s="1284">
        <v>1</v>
      </c>
      <c r="U124" s="2075">
        <f t="shared" si="83"/>
        <v>-1</v>
      </c>
      <c r="V124" s="2716">
        <v>0</v>
      </c>
      <c r="W124" s="1284">
        <v>0</v>
      </c>
      <c r="X124" s="2569">
        <f t="shared" si="84"/>
        <v>0</v>
      </c>
      <c r="Y124" s="2076">
        <v>1</v>
      </c>
      <c r="Z124" s="1284">
        <v>1</v>
      </c>
      <c r="AA124" s="2075">
        <f t="shared" si="92"/>
        <v>0</v>
      </c>
      <c r="AB124" s="2716">
        <v>1</v>
      </c>
      <c r="AC124" s="1284">
        <v>0</v>
      </c>
      <c r="AD124" s="2569">
        <f t="shared" si="85"/>
        <v>1</v>
      </c>
      <c r="AE124" s="2081">
        <f t="shared" si="82"/>
        <v>2</v>
      </c>
      <c r="AF124" s="2570">
        <f t="shared" si="82"/>
        <v>2</v>
      </c>
      <c r="AG124" s="1607">
        <f t="shared" si="82"/>
        <v>0</v>
      </c>
      <c r="AI124" s="2069" t="s">
        <v>458</v>
      </c>
      <c r="AJ124" s="2076">
        <v>0</v>
      </c>
      <c r="AK124" s="1284">
        <v>0</v>
      </c>
      <c r="AL124" s="2075">
        <f t="shared" si="93"/>
        <v>0</v>
      </c>
      <c r="AM124" s="2716">
        <v>0</v>
      </c>
      <c r="AN124" s="1284">
        <v>0</v>
      </c>
      <c r="AO124" s="2569">
        <f t="shared" si="94"/>
        <v>0</v>
      </c>
      <c r="AP124" s="2076">
        <v>2</v>
      </c>
      <c r="AQ124" s="1284">
        <v>2</v>
      </c>
      <c r="AR124" s="2075">
        <f t="shared" si="96"/>
        <v>0</v>
      </c>
      <c r="AS124" s="2716">
        <v>0</v>
      </c>
      <c r="AT124" s="1284">
        <v>0</v>
      </c>
      <c r="AU124" s="2569">
        <f t="shared" si="97"/>
        <v>0</v>
      </c>
      <c r="AV124" s="2081">
        <v>2</v>
      </c>
      <c r="AW124" s="2570">
        <v>2</v>
      </c>
      <c r="AX124" s="1607">
        <f t="shared" si="75"/>
        <v>0</v>
      </c>
      <c r="AZ124" s="2069" t="s">
        <v>458</v>
      </c>
      <c r="BA124" s="2076">
        <v>0</v>
      </c>
      <c r="BB124" s="1284">
        <v>2</v>
      </c>
      <c r="BC124" s="2075">
        <f t="shared" si="95"/>
        <v>-2</v>
      </c>
      <c r="BD124" s="2716">
        <v>1</v>
      </c>
      <c r="BE124" s="1284">
        <v>2</v>
      </c>
      <c r="BF124" s="2569">
        <f t="shared" si="86"/>
        <v>-1</v>
      </c>
      <c r="BG124" s="2076">
        <v>2</v>
      </c>
      <c r="BH124" s="1284">
        <v>1</v>
      </c>
      <c r="BI124" s="2075">
        <f t="shared" si="87"/>
        <v>1</v>
      </c>
      <c r="BJ124" s="2716">
        <v>0</v>
      </c>
      <c r="BK124" s="1284">
        <v>0</v>
      </c>
      <c r="BL124" s="2569">
        <f t="shared" si="88"/>
        <v>0</v>
      </c>
      <c r="BM124" s="2081">
        <f t="shared" si="89"/>
        <v>3</v>
      </c>
      <c r="BN124" s="2570">
        <f t="shared" si="89"/>
        <v>5</v>
      </c>
      <c r="BO124" s="1607">
        <f t="shared" si="90"/>
        <v>-2</v>
      </c>
    </row>
    <row r="125" spans="1:67">
      <c r="A125" s="2068" t="s">
        <v>453</v>
      </c>
      <c r="B125" s="2076">
        <v>0</v>
      </c>
      <c r="C125" s="1284">
        <v>0</v>
      </c>
      <c r="D125" s="2075">
        <f t="shared" si="100"/>
        <v>0</v>
      </c>
      <c r="E125" s="2716">
        <v>0</v>
      </c>
      <c r="F125" s="1284">
        <v>2</v>
      </c>
      <c r="G125" s="2569">
        <f t="shared" si="101"/>
        <v>-2</v>
      </c>
      <c r="H125" s="2076">
        <v>14</v>
      </c>
      <c r="I125" s="1284">
        <v>23</v>
      </c>
      <c r="J125" s="2075">
        <f t="shared" si="102"/>
        <v>-9</v>
      </c>
      <c r="K125" s="2716">
        <v>0</v>
      </c>
      <c r="L125" s="1284">
        <v>0</v>
      </c>
      <c r="M125" s="2569">
        <f t="shared" si="79"/>
        <v>0</v>
      </c>
      <c r="N125" s="2081">
        <f t="shared" si="99"/>
        <v>14</v>
      </c>
      <c r="O125" s="2570">
        <f t="shared" si="99"/>
        <v>25</v>
      </c>
      <c r="P125" s="1607">
        <f t="shared" si="98"/>
        <v>-11</v>
      </c>
      <c r="R125" s="2068" t="s">
        <v>453</v>
      </c>
      <c r="S125" s="2076">
        <v>0</v>
      </c>
      <c r="T125" s="1284">
        <v>0</v>
      </c>
      <c r="U125" s="2075">
        <f t="shared" si="83"/>
        <v>0</v>
      </c>
      <c r="V125" s="2716">
        <v>0</v>
      </c>
      <c r="W125" s="1284">
        <v>0</v>
      </c>
      <c r="X125" s="2569">
        <f t="shared" si="84"/>
        <v>0</v>
      </c>
      <c r="Y125" s="2076">
        <v>4</v>
      </c>
      <c r="Z125" s="1284">
        <v>3</v>
      </c>
      <c r="AA125" s="2075">
        <f t="shared" si="92"/>
        <v>1</v>
      </c>
      <c r="AB125" s="2716">
        <v>0</v>
      </c>
      <c r="AC125" s="1284">
        <v>0</v>
      </c>
      <c r="AD125" s="2569">
        <f t="shared" si="85"/>
        <v>0</v>
      </c>
      <c r="AE125" s="2081">
        <f t="shared" si="82"/>
        <v>4</v>
      </c>
      <c r="AF125" s="2570">
        <f t="shared" si="82"/>
        <v>3</v>
      </c>
      <c r="AG125" s="1607">
        <f t="shared" si="82"/>
        <v>1</v>
      </c>
      <c r="AI125" s="2068" t="s">
        <v>453</v>
      </c>
      <c r="AJ125" s="2076">
        <v>1</v>
      </c>
      <c r="AK125" s="1284">
        <v>0</v>
      </c>
      <c r="AL125" s="2075">
        <f t="shared" si="93"/>
        <v>1</v>
      </c>
      <c r="AM125" s="2716">
        <v>0</v>
      </c>
      <c r="AN125" s="1284">
        <v>0</v>
      </c>
      <c r="AO125" s="2569">
        <f t="shared" si="94"/>
        <v>0</v>
      </c>
      <c r="AP125" s="2076">
        <v>5</v>
      </c>
      <c r="AQ125" s="1284">
        <v>6</v>
      </c>
      <c r="AR125" s="2075">
        <f t="shared" si="96"/>
        <v>-1</v>
      </c>
      <c r="AS125" s="2716">
        <v>0</v>
      </c>
      <c r="AT125" s="1284">
        <v>0</v>
      </c>
      <c r="AU125" s="2569">
        <f t="shared" si="97"/>
        <v>0</v>
      </c>
      <c r="AV125" s="2081">
        <v>6</v>
      </c>
      <c r="AW125" s="2570">
        <v>6</v>
      </c>
      <c r="AX125" s="1607">
        <f t="shared" si="75"/>
        <v>0</v>
      </c>
      <c r="AZ125" s="2068" t="s">
        <v>453</v>
      </c>
      <c r="BA125" s="2076">
        <v>0</v>
      </c>
      <c r="BB125" s="1284">
        <v>0</v>
      </c>
      <c r="BC125" s="2075">
        <f t="shared" si="95"/>
        <v>0</v>
      </c>
      <c r="BD125" s="2716">
        <v>3</v>
      </c>
      <c r="BE125" s="1284">
        <v>0</v>
      </c>
      <c r="BF125" s="2569">
        <f t="shared" si="86"/>
        <v>3</v>
      </c>
      <c r="BG125" s="2076">
        <v>8</v>
      </c>
      <c r="BH125" s="1284">
        <v>10</v>
      </c>
      <c r="BI125" s="2075">
        <f t="shared" si="87"/>
        <v>-2</v>
      </c>
      <c r="BJ125" s="2716">
        <v>0</v>
      </c>
      <c r="BK125" s="1284">
        <v>0</v>
      </c>
      <c r="BL125" s="2569">
        <f t="shared" si="88"/>
        <v>0</v>
      </c>
      <c r="BM125" s="2081">
        <f t="shared" si="89"/>
        <v>11</v>
      </c>
      <c r="BN125" s="2570">
        <f t="shared" si="89"/>
        <v>10</v>
      </c>
      <c r="BO125" s="1607">
        <f t="shared" si="90"/>
        <v>1</v>
      </c>
    </row>
    <row r="126" spans="1:67" ht="22.5">
      <c r="A126" s="2069" t="s">
        <v>457</v>
      </c>
      <c r="B126" s="2077"/>
      <c r="C126" s="1287"/>
      <c r="D126" s="2075">
        <v>0</v>
      </c>
      <c r="E126" s="2717"/>
      <c r="F126" s="1287"/>
      <c r="G126" s="2569">
        <v>0</v>
      </c>
      <c r="H126" s="2077"/>
      <c r="I126" s="1287"/>
      <c r="J126" s="2075">
        <v>0</v>
      </c>
      <c r="K126" s="2716"/>
      <c r="L126" s="1284"/>
      <c r="M126" s="2569">
        <f t="shared" si="79"/>
        <v>0</v>
      </c>
      <c r="N126" s="2081">
        <f t="shared" si="99"/>
        <v>0</v>
      </c>
      <c r="O126" s="2570">
        <f t="shared" si="99"/>
        <v>0</v>
      </c>
      <c r="P126" s="1607">
        <f t="shared" si="98"/>
        <v>0</v>
      </c>
      <c r="R126" s="2069" t="s">
        <v>457</v>
      </c>
      <c r="S126" s="2077">
        <v>0</v>
      </c>
      <c r="T126" s="1287">
        <v>0</v>
      </c>
      <c r="U126" s="2075">
        <f t="shared" si="83"/>
        <v>0</v>
      </c>
      <c r="V126" s="2717">
        <v>0</v>
      </c>
      <c r="W126" s="1287">
        <v>0</v>
      </c>
      <c r="X126" s="2569">
        <f t="shared" si="84"/>
        <v>0</v>
      </c>
      <c r="Y126" s="2077">
        <v>0</v>
      </c>
      <c r="Z126" s="1287">
        <v>0</v>
      </c>
      <c r="AA126" s="2075">
        <f t="shared" si="92"/>
        <v>0</v>
      </c>
      <c r="AB126" s="2716">
        <v>0</v>
      </c>
      <c r="AC126" s="1284">
        <v>0</v>
      </c>
      <c r="AD126" s="2569">
        <f t="shared" si="85"/>
        <v>0</v>
      </c>
      <c r="AE126" s="2081">
        <f t="shared" si="82"/>
        <v>0</v>
      </c>
      <c r="AF126" s="2570">
        <f t="shared" si="82"/>
        <v>0</v>
      </c>
      <c r="AG126" s="1607">
        <f t="shared" si="82"/>
        <v>0</v>
      </c>
      <c r="AI126" s="2069" t="s">
        <v>457</v>
      </c>
      <c r="AJ126" s="2077">
        <v>0</v>
      </c>
      <c r="AK126" s="1287">
        <v>0</v>
      </c>
      <c r="AL126" s="2075">
        <f t="shared" si="93"/>
        <v>0</v>
      </c>
      <c r="AM126" s="2717">
        <v>0</v>
      </c>
      <c r="AN126" s="1287">
        <v>0</v>
      </c>
      <c r="AO126" s="2569">
        <f t="shared" si="94"/>
        <v>0</v>
      </c>
      <c r="AP126" s="2077">
        <v>0</v>
      </c>
      <c r="AQ126" s="1287">
        <v>0</v>
      </c>
      <c r="AR126" s="2075">
        <f t="shared" si="96"/>
        <v>0</v>
      </c>
      <c r="AS126" s="2716">
        <v>0</v>
      </c>
      <c r="AT126" s="1284">
        <v>0</v>
      </c>
      <c r="AU126" s="2569">
        <f t="shared" si="97"/>
        <v>0</v>
      </c>
      <c r="AV126" s="2081">
        <v>0</v>
      </c>
      <c r="AW126" s="2570">
        <v>0</v>
      </c>
      <c r="AX126" s="1607">
        <f t="shared" si="75"/>
        <v>0</v>
      </c>
      <c r="AZ126" s="2069" t="s">
        <v>457</v>
      </c>
      <c r="BA126" s="2077">
        <v>0</v>
      </c>
      <c r="BB126" s="1287">
        <v>0</v>
      </c>
      <c r="BC126" s="2075">
        <f t="shared" si="95"/>
        <v>0</v>
      </c>
      <c r="BD126" s="2717">
        <v>0</v>
      </c>
      <c r="BE126" s="1287">
        <v>0</v>
      </c>
      <c r="BF126" s="2569">
        <f t="shared" si="86"/>
        <v>0</v>
      </c>
      <c r="BG126" s="2077">
        <v>0</v>
      </c>
      <c r="BH126" s="1287">
        <v>0</v>
      </c>
      <c r="BI126" s="2075">
        <f t="shared" si="87"/>
        <v>0</v>
      </c>
      <c r="BJ126" s="2716">
        <v>0</v>
      </c>
      <c r="BK126" s="1284">
        <v>0</v>
      </c>
      <c r="BL126" s="2569">
        <f t="shared" si="88"/>
        <v>0</v>
      </c>
      <c r="BM126" s="2081">
        <f t="shared" si="89"/>
        <v>0</v>
      </c>
      <c r="BN126" s="2570">
        <f t="shared" si="89"/>
        <v>0</v>
      </c>
      <c r="BO126" s="1607">
        <f t="shared" si="90"/>
        <v>0</v>
      </c>
    </row>
    <row r="127" spans="1:67">
      <c r="A127" s="2068" t="s">
        <v>456</v>
      </c>
      <c r="B127" s="2077"/>
      <c r="C127" s="1287"/>
      <c r="D127" s="2075">
        <v>0</v>
      </c>
      <c r="E127" s="2717"/>
      <c r="F127" s="1287"/>
      <c r="G127" s="2569">
        <v>0</v>
      </c>
      <c r="H127" s="2077"/>
      <c r="I127" s="1287"/>
      <c r="J127" s="2075">
        <v>0</v>
      </c>
      <c r="K127" s="2716"/>
      <c r="L127" s="1284"/>
      <c r="M127" s="2569">
        <v>0</v>
      </c>
      <c r="N127" s="2081">
        <f t="shared" si="99"/>
        <v>0</v>
      </c>
      <c r="O127" s="2570">
        <f t="shared" si="99"/>
        <v>0</v>
      </c>
      <c r="P127" s="1607">
        <f t="shared" si="98"/>
        <v>0</v>
      </c>
      <c r="R127" s="2068" t="s">
        <v>456</v>
      </c>
      <c r="S127" s="2077">
        <v>0</v>
      </c>
      <c r="T127" s="1287">
        <v>0</v>
      </c>
      <c r="U127" s="2075">
        <f t="shared" si="83"/>
        <v>0</v>
      </c>
      <c r="V127" s="2717">
        <v>0</v>
      </c>
      <c r="W127" s="1287">
        <v>0</v>
      </c>
      <c r="X127" s="2569">
        <f t="shared" si="84"/>
        <v>0</v>
      </c>
      <c r="Y127" s="2077">
        <v>0</v>
      </c>
      <c r="Z127" s="1287">
        <v>0</v>
      </c>
      <c r="AA127" s="2075">
        <f t="shared" si="92"/>
        <v>0</v>
      </c>
      <c r="AB127" s="2716">
        <v>0</v>
      </c>
      <c r="AC127" s="1284">
        <v>0</v>
      </c>
      <c r="AD127" s="2569">
        <f t="shared" si="85"/>
        <v>0</v>
      </c>
      <c r="AE127" s="2081">
        <f t="shared" si="82"/>
        <v>0</v>
      </c>
      <c r="AF127" s="2570">
        <f t="shared" si="82"/>
        <v>0</v>
      </c>
      <c r="AG127" s="1607">
        <f t="shared" si="82"/>
        <v>0</v>
      </c>
      <c r="AI127" s="2068" t="s">
        <v>456</v>
      </c>
      <c r="AJ127" s="2077">
        <v>0</v>
      </c>
      <c r="AK127" s="1287">
        <v>0</v>
      </c>
      <c r="AL127" s="2075">
        <f t="shared" si="93"/>
        <v>0</v>
      </c>
      <c r="AM127" s="2717">
        <v>0</v>
      </c>
      <c r="AN127" s="1287">
        <v>0</v>
      </c>
      <c r="AO127" s="2569">
        <f t="shared" si="94"/>
        <v>0</v>
      </c>
      <c r="AP127" s="2077">
        <v>0</v>
      </c>
      <c r="AQ127" s="1287">
        <v>0</v>
      </c>
      <c r="AR127" s="2075">
        <f t="shared" si="96"/>
        <v>0</v>
      </c>
      <c r="AS127" s="2716">
        <v>0</v>
      </c>
      <c r="AT127" s="1284">
        <v>0</v>
      </c>
      <c r="AU127" s="2569">
        <f t="shared" si="97"/>
        <v>0</v>
      </c>
      <c r="AV127" s="2081">
        <v>0</v>
      </c>
      <c r="AW127" s="2570">
        <v>0</v>
      </c>
      <c r="AX127" s="1607">
        <f t="shared" si="75"/>
        <v>0</v>
      </c>
      <c r="AZ127" s="2068" t="s">
        <v>456</v>
      </c>
      <c r="BA127" s="2077">
        <v>0</v>
      </c>
      <c r="BB127" s="1287">
        <v>0</v>
      </c>
      <c r="BC127" s="2075">
        <f t="shared" si="95"/>
        <v>0</v>
      </c>
      <c r="BD127" s="2717">
        <v>0</v>
      </c>
      <c r="BE127" s="1287">
        <v>0</v>
      </c>
      <c r="BF127" s="2569">
        <f t="shared" si="86"/>
        <v>0</v>
      </c>
      <c r="BG127" s="2077">
        <v>0</v>
      </c>
      <c r="BH127" s="1287">
        <v>0</v>
      </c>
      <c r="BI127" s="2075">
        <f t="shared" si="87"/>
        <v>0</v>
      </c>
      <c r="BJ127" s="2716">
        <v>0</v>
      </c>
      <c r="BK127" s="1284">
        <v>0</v>
      </c>
      <c r="BL127" s="2569">
        <f t="shared" si="88"/>
        <v>0</v>
      </c>
      <c r="BM127" s="2081">
        <f t="shared" si="89"/>
        <v>0</v>
      </c>
      <c r="BN127" s="2570">
        <f t="shared" si="89"/>
        <v>0</v>
      </c>
      <c r="BO127" s="1607">
        <f t="shared" si="90"/>
        <v>0</v>
      </c>
    </row>
    <row r="128" spans="1:67">
      <c r="A128" s="2068" t="s">
        <v>454</v>
      </c>
      <c r="B128" s="2076">
        <v>7</v>
      </c>
      <c r="C128" s="1284">
        <v>3</v>
      </c>
      <c r="D128" s="2075">
        <f t="shared" ref="D128" si="103">B128-C128</f>
        <v>4</v>
      </c>
      <c r="E128" s="2716">
        <v>6</v>
      </c>
      <c r="F128" s="1284">
        <v>2</v>
      </c>
      <c r="G128" s="2569">
        <f t="shared" ref="G128" si="104">E128-F128</f>
        <v>4</v>
      </c>
      <c r="H128" s="2076">
        <v>16</v>
      </c>
      <c r="I128" s="1284">
        <v>3</v>
      </c>
      <c r="J128" s="2075">
        <f>H128-I128</f>
        <v>13</v>
      </c>
      <c r="K128" s="2716">
        <v>4</v>
      </c>
      <c r="L128" s="1284">
        <v>0</v>
      </c>
      <c r="M128" s="2569">
        <f t="shared" ref="M128:M129" si="105">K128-L128</f>
        <v>4</v>
      </c>
      <c r="N128" s="2081">
        <f>SUM(B128,E128,H128,K128)</f>
        <v>33</v>
      </c>
      <c r="O128" s="2570">
        <f t="shared" si="99"/>
        <v>8</v>
      </c>
      <c r="P128" s="1607">
        <f>N128-O128</f>
        <v>25</v>
      </c>
      <c r="R128" s="2068" t="s">
        <v>454</v>
      </c>
      <c r="S128" s="2076">
        <v>11</v>
      </c>
      <c r="T128" s="1284">
        <v>3</v>
      </c>
      <c r="U128" s="2075">
        <f t="shared" si="83"/>
        <v>8</v>
      </c>
      <c r="V128" s="2716">
        <v>4</v>
      </c>
      <c r="W128" s="1284">
        <v>1</v>
      </c>
      <c r="X128" s="2569">
        <f t="shared" si="84"/>
        <v>3</v>
      </c>
      <c r="Y128" s="2076">
        <v>22</v>
      </c>
      <c r="Z128" s="1284">
        <v>2</v>
      </c>
      <c r="AA128" s="2075">
        <f t="shared" si="92"/>
        <v>20</v>
      </c>
      <c r="AB128" s="2716">
        <v>1</v>
      </c>
      <c r="AC128" s="1284">
        <v>0</v>
      </c>
      <c r="AD128" s="2569">
        <f t="shared" si="85"/>
        <v>1</v>
      </c>
      <c r="AE128" s="2081">
        <f t="shared" si="82"/>
        <v>38</v>
      </c>
      <c r="AF128" s="2570">
        <f t="shared" si="82"/>
        <v>6</v>
      </c>
      <c r="AG128" s="1607">
        <f t="shared" si="82"/>
        <v>32</v>
      </c>
      <c r="AI128" s="2068" t="s">
        <v>454</v>
      </c>
      <c r="AJ128" s="2076">
        <v>9</v>
      </c>
      <c r="AK128" s="1284">
        <v>2</v>
      </c>
      <c r="AL128" s="2075">
        <f t="shared" si="93"/>
        <v>7</v>
      </c>
      <c r="AM128" s="2716">
        <v>10</v>
      </c>
      <c r="AN128" s="1284">
        <v>1</v>
      </c>
      <c r="AO128" s="2569">
        <f t="shared" si="94"/>
        <v>9</v>
      </c>
      <c r="AP128" s="2076">
        <v>11</v>
      </c>
      <c r="AQ128" s="1284">
        <v>0</v>
      </c>
      <c r="AR128" s="2075">
        <f t="shared" si="96"/>
        <v>11</v>
      </c>
      <c r="AS128" s="2716">
        <v>0</v>
      </c>
      <c r="AT128" s="1284">
        <v>1</v>
      </c>
      <c r="AU128" s="2569">
        <f t="shared" si="97"/>
        <v>-1</v>
      </c>
      <c r="AV128" s="2081">
        <v>30</v>
      </c>
      <c r="AW128" s="2570">
        <v>4</v>
      </c>
      <c r="AX128" s="1607">
        <f t="shared" si="75"/>
        <v>26</v>
      </c>
      <c r="AZ128" s="2068" t="s">
        <v>454</v>
      </c>
      <c r="BA128" s="2076">
        <v>11</v>
      </c>
      <c r="BB128" s="1284">
        <v>4</v>
      </c>
      <c r="BC128" s="2075">
        <f t="shared" si="95"/>
        <v>7</v>
      </c>
      <c r="BD128" s="2716">
        <v>10</v>
      </c>
      <c r="BE128" s="1284">
        <v>5</v>
      </c>
      <c r="BF128" s="2569">
        <f t="shared" si="86"/>
        <v>5</v>
      </c>
      <c r="BG128" s="2076">
        <v>16</v>
      </c>
      <c r="BH128" s="1284">
        <v>2</v>
      </c>
      <c r="BI128" s="2075">
        <f t="shared" si="87"/>
        <v>14</v>
      </c>
      <c r="BJ128" s="2716">
        <v>3</v>
      </c>
      <c r="BK128" s="1284">
        <v>0</v>
      </c>
      <c r="BL128" s="2569">
        <f t="shared" si="88"/>
        <v>3</v>
      </c>
      <c r="BM128" s="2081">
        <f t="shared" si="89"/>
        <v>40</v>
      </c>
      <c r="BN128" s="2570">
        <f t="shared" si="89"/>
        <v>11</v>
      </c>
      <c r="BO128" s="1607">
        <f t="shared" si="90"/>
        <v>29</v>
      </c>
    </row>
    <row r="129" spans="1:67" ht="13.5" thickBot="1">
      <c r="A129" s="2072" t="s">
        <v>156</v>
      </c>
      <c r="B129" s="2078">
        <f>SUM(B107:B128)</f>
        <v>18</v>
      </c>
      <c r="C129" s="1289">
        <f>SUM(C107:C128)</f>
        <v>34</v>
      </c>
      <c r="D129" s="2012">
        <f>B129-C129</f>
        <v>-16</v>
      </c>
      <c r="E129" s="2073">
        <f>SUM(E107:E128)</f>
        <v>21</v>
      </c>
      <c r="F129" s="1289">
        <f>SUM(F107:F128)</f>
        <v>36</v>
      </c>
      <c r="G129" s="2080">
        <f>E129-F129</f>
        <v>-15</v>
      </c>
      <c r="H129" s="2078">
        <f>SUM(H107:H128)</f>
        <v>170</v>
      </c>
      <c r="I129" s="1289">
        <f>SUM(I107:I128)</f>
        <v>317</v>
      </c>
      <c r="J129" s="2012">
        <f>H129-I129</f>
        <v>-147</v>
      </c>
      <c r="K129" s="2073">
        <f>SUM(K107:K128)</f>
        <v>8</v>
      </c>
      <c r="L129" s="1289">
        <f>SUM(L107:L128)</f>
        <v>4</v>
      </c>
      <c r="M129" s="2080">
        <f t="shared" si="105"/>
        <v>4</v>
      </c>
      <c r="N129" s="2082">
        <f>SUM(B129,E129,H129,K129)</f>
        <v>217</v>
      </c>
      <c r="O129" s="2011">
        <f>SUM(C129,F129,I129,L129)</f>
        <v>391</v>
      </c>
      <c r="P129" s="2012">
        <f>N129-O129</f>
        <v>-174</v>
      </c>
      <c r="R129" s="2072" t="s">
        <v>156</v>
      </c>
      <c r="S129" s="2078">
        <f>SUM(S107:S128)</f>
        <v>21</v>
      </c>
      <c r="T129" s="1289">
        <f>SUM(T107:T128)</f>
        <v>11</v>
      </c>
      <c r="U129" s="2012">
        <f>S129-T129</f>
        <v>10</v>
      </c>
      <c r="V129" s="2073">
        <f t="shared" ref="V129:AD129" si="106">SUM(V107:V128)</f>
        <v>18</v>
      </c>
      <c r="W129" s="1289">
        <f t="shared" si="106"/>
        <v>13</v>
      </c>
      <c r="X129" s="2080">
        <f t="shared" si="106"/>
        <v>5</v>
      </c>
      <c r="Y129" s="2078">
        <f t="shared" si="106"/>
        <v>135</v>
      </c>
      <c r="Z129" s="1289">
        <f t="shared" si="106"/>
        <v>95</v>
      </c>
      <c r="AA129" s="2012">
        <f t="shared" si="106"/>
        <v>40</v>
      </c>
      <c r="AB129" s="2073">
        <f t="shared" si="106"/>
        <v>3</v>
      </c>
      <c r="AC129" s="1289">
        <f t="shared" si="106"/>
        <v>2</v>
      </c>
      <c r="AD129" s="2080">
        <f t="shared" si="106"/>
        <v>1</v>
      </c>
      <c r="AE129" s="2082">
        <f t="shared" si="82"/>
        <v>177</v>
      </c>
      <c r="AF129" s="2011">
        <f t="shared" si="82"/>
        <v>121</v>
      </c>
      <c r="AG129" s="2012">
        <f t="shared" si="82"/>
        <v>56</v>
      </c>
      <c r="AI129" s="2072" t="s">
        <v>156</v>
      </c>
      <c r="AJ129" s="2078">
        <f t="shared" ref="AJ129:AR129" si="107">SUM(AJ107:AJ128)</f>
        <v>18</v>
      </c>
      <c r="AK129" s="1289">
        <f t="shared" si="107"/>
        <v>12</v>
      </c>
      <c r="AL129" s="2012">
        <f t="shared" si="107"/>
        <v>6</v>
      </c>
      <c r="AM129" s="2073">
        <f t="shared" si="107"/>
        <v>16</v>
      </c>
      <c r="AN129" s="1289">
        <f t="shared" si="107"/>
        <v>16</v>
      </c>
      <c r="AO129" s="2080">
        <f t="shared" si="107"/>
        <v>0</v>
      </c>
      <c r="AP129" s="2078">
        <f t="shared" si="107"/>
        <v>93</v>
      </c>
      <c r="AQ129" s="1289">
        <f t="shared" si="107"/>
        <v>115</v>
      </c>
      <c r="AR129" s="2012">
        <f t="shared" si="107"/>
        <v>-22</v>
      </c>
      <c r="AS129" s="2073">
        <v>0</v>
      </c>
      <c r="AT129" s="1289">
        <v>1</v>
      </c>
      <c r="AU129" s="2080">
        <f>SUM(AU107:AU128)</f>
        <v>-1</v>
      </c>
      <c r="AV129" s="2082">
        <f>SUM(AV107:AV128)</f>
        <v>127</v>
      </c>
      <c r="AW129" s="2011">
        <f>SUM(AW107:AW128)</f>
        <v>144</v>
      </c>
      <c r="AX129" s="2012">
        <f>AV129-AW129</f>
        <v>-17</v>
      </c>
      <c r="AZ129" s="2072" t="s">
        <v>156</v>
      </c>
      <c r="BA129" s="2078">
        <f>SUM(BA107:BA128)</f>
        <v>21</v>
      </c>
      <c r="BB129" s="1289">
        <f>SUM(BB107:BB128)</f>
        <v>32</v>
      </c>
      <c r="BC129" s="2012">
        <f t="shared" ref="BC129:BI129" si="108">SUM(BC107:BC128)</f>
        <v>-11</v>
      </c>
      <c r="BD129" s="2073">
        <f t="shared" si="108"/>
        <v>25</v>
      </c>
      <c r="BE129" s="1289">
        <f t="shared" si="108"/>
        <v>98</v>
      </c>
      <c r="BF129" s="2080">
        <f t="shared" si="108"/>
        <v>-73</v>
      </c>
      <c r="BG129" s="2078">
        <f t="shared" si="108"/>
        <v>108</v>
      </c>
      <c r="BH129" s="1289">
        <f t="shared" si="108"/>
        <v>181</v>
      </c>
      <c r="BI129" s="2012">
        <f t="shared" si="108"/>
        <v>-73</v>
      </c>
      <c r="BJ129" s="2073">
        <f>SUM(BJ107:BJ128)</f>
        <v>5</v>
      </c>
      <c r="BK129" s="1289">
        <f>SUM(BK107:BK128)</f>
        <v>5</v>
      </c>
      <c r="BL129" s="2080">
        <f>SUM(BL107:BL128)</f>
        <v>0</v>
      </c>
      <c r="BM129" s="2080">
        <f t="shared" si="89"/>
        <v>159</v>
      </c>
      <c r="BN129" s="2011">
        <f>BB129+BE129+BH129+BK129</f>
        <v>316</v>
      </c>
      <c r="BO129" s="2012">
        <f>BM129-BN129</f>
        <v>-157</v>
      </c>
    </row>
    <row r="130" spans="1:67">
      <c r="A130" s="269"/>
    </row>
    <row r="131" spans="1:67" ht="13.5" thickBot="1">
      <c r="A131" s="269"/>
    </row>
    <row r="132" spans="1:67" ht="13.5" customHeight="1" thickBot="1">
      <c r="A132" s="2067" t="s">
        <v>810</v>
      </c>
      <c r="B132" s="4463" t="s">
        <v>164</v>
      </c>
      <c r="C132" s="4464"/>
      <c r="D132" s="4465"/>
      <c r="E132" s="4463" t="s">
        <v>165</v>
      </c>
      <c r="F132" s="4464"/>
      <c r="G132" s="4465"/>
      <c r="H132" s="4463" t="s">
        <v>167</v>
      </c>
      <c r="I132" s="4464"/>
      <c r="J132" s="4465"/>
      <c r="K132" s="4463" t="s">
        <v>168</v>
      </c>
      <c r="L132" s="4464"/>
      <c r="M132" s="4465"/>
      <c r="N132" s="4463" t="s">
        <v>156</v>
      </c>
      <c r="O132" s="4464"/>
      <c r="P132" s="4465"/>
      <c r="R132" s="2067" t="s">
        <v>919</v>
      </c>
      <c r="S132" s="4463" t="s">
        <v>164</v>
      </c>
      <c r="T132" s="4464"/>
      <c r="U132" s="4465"/>
      <c r="V132" s="4463" t="s">
        <v>165</v>
      </c>
      <c r="W132" s="4464"/>
      <c r="X132" s="4465"/>
      <c r="Y132" s="4463" t="s">
        <v>167</v>
      </c>
      <c r="Z132" s="4464"/>
      <c r="AA132" s="4465"/>
      <c r="AB132" s="4463" t="s">
        <v>168</v>
      </c>
      <c r="AC132" s="4464"/>
      <c r="AD132" s="4465"/>
      <c r="AE132" s="4463" t="s">
        <v>156</v>
      </c>
      <c r="AF132" s="4464"/>
      <c r="AG132" s="4465"/>
      <c r="AI132" s="2067" t="s">
        <v>852</v>
      </c>
      <c r="AJ132" s="4463" t="s">
        <v>164</v>
      </c>
      <c r="AK132" s="4464"/>
      <c r="AL132" s="4465"/>
      <c r="AM132" s="4463" t="s">
        <v>165</v>
      </c>
      <c r="AN132" s="4464"/>
      <c r="AO132" s="4465"/>
      <c r="AP132" s="4463" t="s">
        <v>167</v>
      </c>
      <c r="AQ132" s="4464"/>
      <c r="AR132" s="4465"/>
      <c r="AS132" s="4463" t="s">
        <v>168</v>
      </c>
      <c r="AT132" s="4464"/>
      <c r="AU132" s="4465"/>
      <c r="AV132" s="4463" t="s">
        <v>156</v>
      </c>
      <c r="AW132" s="4464"/>
      <c r="AX132" s="4465"/>
      <c r="AZ132" s="2067" t="s">
        <v>858</v>
      </c>
      <c r="BA132" s="4463" t="s">
        <v>164</v>
      </c>
      <c r="BB132" s="4464"/>
      <c r="BC132" s="4465"/>
      <c r="BD132" s="4463" t="s">
        <v>165</v>
      </c>
      <c r="BE132" s="4464"/>
      <c r="BF132" s="4465"/>
      <c r="BG132" s="4463" t="s">
        <v>167</v>
      </c>
      <c r="BH132" s="4464"/>
      <c r="BI132" s="4465"/>
      <c r="BJ132" s="4463" t="s">
        <v>168</v>
      </c>
      <c r="BK132" s="4464"/>
      <c r="BL132" s="4465"/>
      <c r="BM132" s="4463" t="s">
        <v>156</v>
      </c>
      <c r="BN132" s="4464"/>
      <c r="BO132" s="4465"/>
    </row>
    <row r="133" spans="1:67" ht="45.75" thickBot="1">
      <c r="A133" s="2566" t="s">
        <v>627</v>
      </c>
      <c r="B133" s="506" t="s">
        <v>169</v>
      </c>
      <c r="C133" s="620" t="s">
        <v>170</v>
      </c>
      <c r="D133" s="1975" t="s">
        <v>171</v>
      </c>
      <c r="E133" s="507" t="s">
        <v>169</v>
      </c>
      <c r="F133" s="507" t="s">
        <v>170</v>
      </c>
      <c r="G133" s="620" t="s">
        <v>171</v>
      </c>
      <c r="H133" s="506" t="s">
        <v>169</v>
      </c>
      <c r="I133" s="507" t="s">
        <v>170</v>
      </c>
      <c r="J133" s="1975" t="s">
        <v>171</v>
      </c>
      <c r="K133" s="507" t="s">
        <v>169</v>
      </c>
      <c r="L133" s="507" t="s">
        <v>170</v>
      </c>
      <c r="M133" s="620" t="s">
        <v>171</v>
      </c>
      <c r="N133" s="506" t="s">
        <v>169</v>
      </c>
      <c r="O133" s="620" t="s">
        <v>170</v>
      </c>
      <c r="P133" s="1975" t="s">
        <v>171</v>
      </c>
      <c r="R133" s="2566" t="s">
        <v>627</v>
      </c>
      <c r="S133" s="506" t="s">
        <v>169</v>
      </c>
      <c r="T133" s="620" t="s">
        <v>170</v>
      </c>
      <c r="U133" s="1975" t="s">
        <v>171</v>
      </c>
      <c r="V133" s="507" t="s">
        <v>169</v>
      </c>
      <c r="W133" s="507" t="s">
        <v>170</v>
      </c>
      <c r="X133" s="620" t="s">
        <v>171</v>
      </c>
      <c r="Y133" s="506" t="s">
        <v>169</v>
      </c>
      <c r="Z133" s="507" t="s">
        <v>170</v>
      </c>
      <c r="AA133" s="1975" t="s">
        <v>171</v>
      </c>
      <c r="AB133" s="507" t="s">
        <v>169</v>
      </c>
      <c r="AC133" s="507" t="s">
        <v>170</v>
      </c>
      <c r="AD133" s="620" t="s">
        <v>171</v>
      </c>
      <c r="AE133" s="506" t="s">
        <v>169</v>
      </c>
      <c r="AF133" s="620" t="s">
        <v>170</v>
      </c>
      <c r="AG133" s="1975" t="s">
        <v>171</v>
      </c>
      <c r="AI133" s="2566" t="s">
        <v>627</v>
      </c>
      <c r="AJ133" s="506" t="s">
        <v>169</v>
      </c>
      <c r="AK133" s="620" t="s">
        <v>170</v>
      </c>
      <c r="AL133" s="1975" t="s">
        <v>171</v>
      </c>
      <c r="AM133" s="507" t="s">
        <v>169</v>
      </c>
      <c r="AN133" s="507" t="s">
        <v>170</v>
      </c>
      <c r="AO133" s="620" t="s">
        <v>171</v>
      </c>
      <c r="AP133" s="506" t="s">
        <v>169</v>
      </c>
      <c r="AQ133" s="507" t="s">
        <v>170</v>
      </c>
      <c r="AR133" s="1975" t="s">
        <v>171</v>
      </c>
      <c r="AS133" s="507" t="s">
        <v>169</v>
      </c>
      <c r="AT133" s="507" t="s">
        <v>170</v>
      </c>
      <c r="AU133" s="620" t="s">
        <v>171</v>
      </c>
      <c r="AV133" s="506" t="s">
        <v>169</v>
      </c>
      <c r="AW133" s="620" t="s">
        <v>170</v>
      </c>
      <c r="AX133" s="1975" t="s">
        <v>171</v>
      </c>
      <c r="AZ133" s="2566" t="s">
        <v>627</v>
      </c>
      <c r="BA133" s="506" t="s">
        <v>169</v>
      </c>
      <c r="BB133" s="620" t="s">
        <v>170</v>
      </c>
      <c r="BC133" s="1975" t="s">
        <v>171</v>
      </c>
      <c r="BD133" s="507" t="s">
        <v>169</v>
      </c>
      <c r="BE133" s="507" t="s">
        <v>170</v>
      </c>
      <c r="BF133" s="620" t="s">
        <v>171</v>
      </c>
      <c r="BG133" s="506" t="s">
        <v>169</v>
      </c>
      <c r="BH133" s="507" t="s">
        <v>170</v>
      </c>
      <c r="BI133" s="1975" t="s">
        <v>171</v>
      </c>
      <c r="BJ133" s="507" t="s">
        <v>169</v>
      </c>
      <c r="BK133" s="507" t="s">
        <v>170</v>
      </c>
      <c r="BL133" s="620" t="s">
        <v>171</v>
      </c>
      <c r="BM133" s="506" t="s">
        <v>169</v>
      </c>
      <c r="BN133" s="620" t="s">
        <v>170</v>
      </c>
      <c r="BO133" s="1975" t="s">
        <v>171</v>
      </c>
    </row>
    <row r="134" spans="1:67">
      <c r="A134" s="839" t="s">
        <v>437</v>
      </c>
      <c r="B134" s="2074">
        <v>2</v>
      </c>
      <c r="C134" s="2567">
        <v>0</v>
      </c>
      <c r="D134" s="2075">
        <f>B134-C134</f>
        <v>2</v>
      </c>
      <c r="E134" s="2568">
        <v>2</v>
      </c>
      <c r="F134" s="2567">
        <v>0</v>
      </c>
      <c r="G134" s="2569">
        <f>E134-F134</f>
        <v>2</v>
      </c>
      <c r="H134" s="2074">
        <v>23</v>
      </c>
      <c r="I134" s="2567">
        <v>121</v>
      </c>
      <c r="J134" s="2075">
        <f>H134-I134</f>
        <v>-98</v>
      </c>
      <c r="K134" s="2568">
        <v>0</v>
      </c>
      <c r="L134" s="2567">
        <v>4</v>
      </c>
      <c r="M134" s="2569">
        <f>K134-L134</f>
        <v>-4</v>
      </c>
      <c r="N134" s="2081">
        <f>SUM(B134,E134,H134,K134)</f>
        <v>27</v>
      </c>
      <c r="O134" s="2570">
        <f>SUM(C134,F134,I134,L134)</f>
        <v>125</v>
      </c>
      <c r="P134" s="1607">
        <f>N134-O134</f>
        <v>-98</v>
      </c>
      <c r="R134" s="839" t="s">
        <v>437</v>
      </c>
      <c r="S134" s="2074">
        <v>0</v>
      </c>
      <c r="T134" s="2567">
        <v>0</v>
      </c>
      <c r="U134" s="2075">
        <f>S134-T134</f>
        <v>0</v>
      </c>
      <c r="V134" s="2568">
        <v>1</v>
      </c>
      <c r="W134" s="2567">
        <v>0</v>
      </c>
      <c r="X134" s="2569">
        <f>V134-W134</f>
        <v>1</v>
      </c>
      <c r="Y134" s="2074">
        <v>24</v>
      </c>
      <c r="Z134" s="2567">
        <v>63</v>
      </c>
      <c r="AA134" s="2075">
        <f>Y134-Z134</f>
        <v>-39</v>
      </c>
      <c r="AB134" s="2568">
        <v>0</v>
      </c>
      <c r="AC134" s="2567">
        <v>0</v>
      </c>
      <c r="AD134" s="2569">
        <f>AB134-AC134</f>
        <v>0</v>
      </c>
      <c r="AE134" s="2081">
        <f>SUM(S134,V134,Y134,AB134)</f>
        <v>25</v>
      </c>
      <c r="AF134" s="2570">
        <f>SUM(T134,W134,Z134,AC134)</f>
        <v>63</v>
      </c>
      <c r="AG134" s="1607">
        <f>AE134-AF134</f>
        <v>-38</v>
      </c>
      <c r="AI134" s="839" t="s">
        <v>437</v>
      </c>
      <c r="AJ134" s="2074">
        <v>0</v>
      </c>
      <c r="AK134" s="2567">
        <v>0</v>
      </c>
      <c r="AL134" s="2075">
        <f>AJ134-AK134</f>
        <v>0</v>
      </c>
      <c r="AM134" s="2568">
        <v>1</v>
      </c>
      <c r="AN134" s="2567">
        <v>0</v>
      </c>
      <c r="AO134" s="2569">
        <f>AM134-AN134</f>
        <v>1</v>
      </c>
      <c r="AP134" s="2074">
        <v>16</v>
      </c>
      <c r="AQ134" s="2567">
        <v>41</v>
      </c>
      <c r="AR134" s="2075">
        <f>AP134-AQ134</f>
        <v>-25</v>
      </c>
      <c r="AS134" s="2568">
        <v>0</v>
      </c>
      <c r="AT134" s="2567">
        <v>0</v>
      </c>
      <c r="AU134" s="2569">
        <f>AS134-AT134</f>
        <v>0</v>
      </c>
      <c r="AV134" s="2081">
        <f>SUM(AJ134,AM134,AP134,AS134)</f>
        <v>17</v>
      </c>
      <c r="AW134" s="2570">
        <f>SUM(AK134,AN134,AQ134,AT134)</f>
        <v>41</v>
      </c>
      <c r="AX134" s="1607">
        <f>AV134-AW134</f>
        <v>-24</v>
      </c>
      <c r="AZ134" s="839" t="s">
        <v>437</v>
      </c>
      <c r="BA134" s="2074">
        <v>0</v>
      </c>
      <c r="BB134" s="2567">
        <v>1</v>
      </c>
      <c r="BC134" s="2075">
        <f>BA134-BB134</f>
        <v>-1</v>
      </c>
      <c r="BD134" s="2568">
        <v>0</v>
      </c>
      <c r="BE134" s="2567">
        <v>0</v>
      </c>
      <c r="BF134" s="2569">
        <f>BD134-BE134</f>
        <v>0</v>
      </c>
      <c r="BG134" s="2074">
        <v>4</v>
      </c>
      <c r="BH134" s="2567">
        <v>11</v>
      </c>
      <c r="BI134" s="2075">
        <f>BG134-BH134</f>
        <v>-7</v>
      </c>
      <c r="BJ134" s="2568">
        <v>0</v>
      </c>
      <c r="BK134" s="2567">
        <v>0</v>
      </c>
      <c r="BL134" s="2569">
        <f>BJ134-BK134</f>
        <v>0</v>
      </c>
      <c r="BM134" s="2081">
        <f>SUM(BA134,BD134,BG134,BJ134)</f>
        <v>4</v>
      </c>
      <c r="BN134" s="2570">
        <f>SUM(BB134,BE134,BH134,BK134)</f>
        <v>12</v>
      </c>
      <c r="BO134" s="1607">
        <f>BM134-BN134</f>
        <v>-8</v>
      </c>
    </row>
    <row r="135" spans="1:67">
      <c r="A135" s="2068" t="s">
        <v>438</v>
      </c>
      <c r="B135" s="2076">
        <v>0</v>
      </c>
      <c r="C135" s="1284">
        <v>1</v>
      </c>
      <c r="D135" s="2075">
        <f t="shared" ref="D135:D147" si="109">B135-C135</f>
        <v>-1</v>
      </c>
      <c r="E135" s="2716">
        <v>0</v>
      </c>
      <c r="F135" s="1284">
        <v>0</v>
      </c>
      <c r="G135" s="2569">
        <f t="shared" ref="G135:G147" si="110">E135-F135</f>
        <v>0</v>
      </c>
      <c r="H135" s="2076">
        <v>0</v>
      </c>
      <c r="I135" s="1284">
        <v>0</v>
      </c>
      <c r="J135" s="2075">
        <f t="shared" ref="J135:J147" si="111">H135-I135</f>
        <v>0</v>
      </c>
      <c r="K135" s="2716">
        <v>0</v>
      </c>
      <c r="L135" s="1284">
        <v>0</v>
      </c>
      <c r="M135" s="2569">
        <f t="shared" ref="M135:M153" si="112">K135-L135</f>
        <v>0</v>
      </c>
      <c r="N135" s="2081">
        <f t="shared" ref="N135:O150" si="113">SUM(B135,E135,H135,K135)</f>
        <v>0</v>
      </c>
      <c r="O135" s="2570">
        <f t="shared" si="113"/>
        <v>1</v>
      </c>
      <c r="P135" s="1607">
        <f t="shared" ref="P135" si="114">N135-O135</f>
        <v>-1</v>
      </c>
      <c r="R135" s="2068" t="s">
        <v>438</v>
      </c>
      <c r="S135" s="2076">
        <v>0</v>
      </c>
      <c r="T135" s="1284">
        <v>0</v>
      </c>
      <c r="U135" s="2075">
        <f t="shared" ref="U135:U147" si="115">S135-T135</f>
        <v>0</v>
      </c>
      <c r="V135" s="2716">
        <v>0</v>
      </c>
      <c r="W135" s="1284">
        <v>0</v>
      </c>
      <c r="X135" s="2569">
        <f t="shared" ref="X135:X147" si="116">V135-W135</f>
        <v>0</v>
      </c>
      <c r="Y135" s="2076">
        <v>0</v>
      </c>
      <c r="Z135" s="1284">
        <v>0</v>
      </c>
      <c r="AA135" s="2075">
        <f t="shared" ref="AA135:AA147" si="117">Y135-Z135</f>
        <v>0</v>
      </c>
      <c r="AB135" s="2716">
        <v>0</v>
      </c>
      <c r="AC135" s="1284">
        <v>0</v>
      </c>
      <c r="AD135" s="2569">
        <f t="shared" ref="AD135:AD153" si="118">AB135-AC135</f>
        <v>0</v>
      </c>
      <c r="AE135" s="2081">
        <f t="shared" ref="AE135:AF150" si="119">SUM(S135,V135,Y135,AB135)</f>
        <v>0</v>
      </c>
      <c r="AF135" s="2570">
        <f t="shared" si="119"/>
        <v>0</v>
      </c>
      <c r="AG135" s="1607">
        <f t="shared" ref="AG135" si="120">AE135-AF135</f>
        <v>0</v>
      </c>
      <c r="AI135" s="2068" t="s">
        <v>438</v>
      </c>
      <c r="AJ135" s="2076">
        <v>0</v>
      </c>
      <c r="AK135" s="1284">
        <v>0</v>
      </c>
      <c r="AL135" s="2075">
        <f t="shared" ref="AL135:AL147" si="121">AJ135-AK135</f>
        <v>0</v>
      </c>
      <c r="AM135" s="2716">
        <v>0</v>
      </c>
      <c r="AN135" s="1284">
        <v>0</v>
      </c>
      <c r="AO135" s="2569">
        <f t="shared" ref="AO135:AO147" si="122">AM135-AN135</f>
        <v>0</v>
      </c>
      <c r="AP135" s="2076">
        <v>0</v>
      </c>
      <c r="AQ135" s="1284">
        <v>0</v>
      </c>
      <c r="AR135" s="2075">
        <f t="shared" ref="AR135:AR147" si="123">AP135-AQ135</f>
        <v>0</v>
      </c>
      <c r="AS135" s="2716">
        <v>0</v>
      </c>
      <c r="AT135" s="1284">
        <v>0</v>
      </c>
      <c r="AU135" s="2569">
        <f t="shared" ref="AU135:AU153" si="124">AS135-AT135</f>
        <v>0</v>
      </c>
      <c r="AV135" s="2081">
        <f t="shared" ref="AV135:AW150" si="125">SUM(AJ135,AM135,AP135,AS135)</f>
        <v>0</v>
      </c>
      <c r="AW135" s="2570">
        <f t="shared" si="125"/>
        <v>0</v>
      </c>
      <c r="AX135" s="1607">
        <f t="shared" ref="AX135" si="126">AV135-AW135</f>
        <v>0</v>
      </c>
      <c r="AZ135" s="2068" t="s">
        <v>438</v>
      </c>
      <c r="BA135" s="2076">
        <v>0</v>
      </c>
      <c r="BB135" s="1284">
        <v>0</v>
      </c>
      <c r="BC135" s="2075">
        <f t="shared" ref="BC135:BC147" si="127">BA135-BB135</f>
        <v>0</v>
      </c>
      <c r="BD135" s="2716">
        <v>0</v>
      </c>
      <c r="BE135" s="1284">
        <v>0</v>
      </c>
      <c r="BF135" s="2569">
        <f t="shared" ref="BF135:BF147" si="128">BD135-BE135</f>
        <v>0</v>
      </c>
      <c r="BG135" s="2076">
        <v>0</v>
      </c>
      <c r="BH135" s="1284">
        <v>0</v>
      </c>
      <c r="BI135" s="2075">
        <f t="shared" ref="BI135:BI147" si="129">BG135-BH135</f>
        <v>0</v>
      </c>
      <c r="BJ135" s="2716">
        <v>0</v>
      </c>
      <c r="BK135" s="1284">
        <v>0</v>
      </c>
      <c r="BL135" s="2569">
        <f t="shared" ref="BL135:BL153" si="130">BJ135-BK135</f>
        <v>0</v>
      </c>
      <c r="BM135" s="2081">
        <f t="shared" ref="BM135:BN150" si="131">SUM(BA135,BD135,BG135,BJ135)</f>
        <v>0</v>
      </c>
      <c r="BN135" s="2570">
        <f t="shared" si="131"/>
        <v>0</v>
      </c>
      <c r="BO135" s="1607">
        <f t="shared" ref="BO135" si="132">BM135-BN135</f>
        <v>0</v>
      </c>
    </row>
    <row r="136" spans="1:67">
      <c r="A136" s="2068" t="s">
        <v>439</v>
      </c>
      <c r="B136" s="2076">
        <v>3</v>
      </c>
      <c r="C136" s="1284">
        <v>4</v>
      </c>
      <c r="D136" s="2075">
        <f t="shared" si="109"/>
        <v>-1</v>
      </c>
      <c r="E136" s="2716">
        <v>0</v>
      </c>
      <c r="F136" s="1284">
        <v>1</v>
      </c>
      <c r="G136" s="2569">
        <f t="shared" si="110"/>
        <v>-1</v>
      </c>
      <c r="H136" s="2076">
        <v>8</v>
      </c>
      <c r="I136" s="1284">
        <v>26</v>
      </c>
      <c r="J136" s="2075">
        <f t="shared" si="111"/>
        <v>-18</v>
      </c>
      <c r="K136" s="2716">
        <v>0</v>
      </c>
      <c r="L136" s="1284">
        <v>2</v>
      </c>
      <c r="M136" s="2569">
        <f t="shared" si="112"/>
        <v>-2</v>
      </c>
      <c r="N136" s="2081">
        <f t="shared" si="113"/>
        <v>11</v>
      </c>
      <c r="O136" s="2570">
        <f t="shared" si="113"/>
        <v>33</v>
      </c>
      <c r="P136" s="1607">
        <f>N136-O136</f>
        <v>-22</v>
      </c>
      <c r="R136" s="2068" t="s">
        <v>439</v>
      </c>
      <c r="S136" s="2076">
        <v>1</v>
      </c>
      <c r="T136" s="1284">
        <v>0</v>
      </c>
      <c r="U136" s="2075">
        <f t="shared" si="115"/>
        <v>1</v>
      </c>
      <c r="V136" s="2716">
        <v>0</v>
      </c>
      <c r="W136" s="1284">
        <v>1</v>
      </c>
      <c r="X136" s="2569">
        <f t="shared" si="116"/>
        <v>-1</v>
      </c>
      <c r="Y136" s="2076">
        <v>10</v>
      </c>
      <c r="Z136" s="1284">
        <v>6</v>
      </c>
      <c r="AA136" s="2075">
        <f t="shared" si="117"/>
        <v>4</v>
      </c>
      <c r="AB136" s="2716">
        <v>1</v>
      </c>
      <c r="AC136" s="1284">
        <v>1</v>
      </c>
      <c r="AD136" s="2569">
        <f t="shared" si="118"/>
        <v>0</v>
      </c>
      <c r="AE136" s="2081">
        <f t="shared" si="119"/>
        <v>12</v>
      </c>
      <c r="AF136" s="2570">
        <f t="shared" si="119"/>
        <v>8</v>
      </c>
      <c r="AG136" s="1607">
        <f>AE136-AF136</f>
        <v>4</v>
      </c>
      <c r="AI136" s="2068" t="s">
        <v>439</v>
      </c>
      <c r="AJ136" s="2076">
        <v>1</v>
      </c>
      <c r="AK136" s="1284">
        <v>0</v>
      </c>
      <c r="AL136" s="2075">
        <f t="shared" si="121"/>
        <v>1</v>
      </c>
      <c r="AM136" s="2716">
        <v>1</v>
      </c>
      <c r="AN136" s="1284">
        <v>2</v>
      </c>
      <c r="AO136" s="2569">
        <f t="shared" si="122"/>
        <v>-1</v>
      </c>
      <c r="AP136" s="2076">
        <v>2</v>
      </c>
      <c r="AQ136" s="1284">
        <v>3</v>
      </c>
      <c r="AR136" s="2075">
        <f t="shared" si="123"/>
        <v>-1</v>
      </c>
      <c r="AS136" s="2716">
        <v>0</v>
      </c>
      <c r="AT136" s="1284">
        <v>0</v>
      </c>
      <c r="AU136" s="2569">
        <f t="shared" si="124"/>
        <v>0</v>
      </c>
      <c r="AV136" s="2081">
        <f t="shared" si="125"/>
        <v>4</v>
      </c>
      <c r="AW136" s="2570">
        <f t="shared" si="125"/>
        <v>5</v>
      </c>
      <c r="AX136" s="1607">
        <f>AV136-AW136</f>
        <v>-1</v>
      </c>
      <c r="AZ136" s="2068" t="s">
        <v>439</v>
      </c>
      <c r="BA136" s="2076">
        <v>1</v>
      </c>
      <c r="BB136" s="1284">
        <v>4</v>
      </c>
      <c r="BC136" s="2075">
        <f t="shared" si="127"/>
        <v>-3</v>
      </c>
      <c r="BD136" s="2716">
        <v>0</v>
      </c>
      <c r="BE136" s="1284">
        <v>6</v>
      </c>
      <c r="BF136" s="2569">
        <f t="shared" si="128"/>
        <v>-6</v>
      </c>
      <c r="BG136" s="2076">
        <v>3</v>
      </c>
      <c r="BH136" s="1284">
        <v>11</v>
      </c>
      <c r="BI136" s="2075">
        <f t="shared" si="129"/>
        <v>-8</v>
      </c>
      <c r="BJ136" s="2716">
        <v>0</v>
      </c>
      <c r="BK136" s="1284">
        <v>0</v>
      </c>
      <c r="BL136" s="2569">
        <f t="shared" si="130"/>
        <v>0</v>
      </c>
      <c r="BM136" s="2081">
        <f t="shared" si="131"/>
        <v>4</v>
      </c>
      <c r="BN136" s="2570">
        <f t="shared" si="131"/>
        <v>21</v>
      </c>
      <c r="BO136" s="1607">
        <f>BM136-BN136</f>
        <v>-17</v>
      </c>
    </row>
    <row r="137" spans="1:67" ht="22.5">
      <c r="A137" s="2069" t="s">
        <v>440</v>
      </c>
      <c r="B137" s="2076">
        <v>1</v>
      </c>
      <c r="C137" s="1284">
        <v>0</v>
      </c>
      <c r="D137" s="2075">
        <f t="shared" si="109"/>
        <v>1</v>
      </c>
      <c r="E137" s="2716">
        <v>0</v>
      </c>
      <c r="F137" s="1284">
        <v>0</v>
      </c>
      <c r="G137" s="2569">
        <f t="shared" si="110"/>
        <v>0</v>
      </c>
      <c r="H137" s="2076">
        <v>0</v>
      </c>
      <c r="I137" s="1284">
        <v>1</v>
      </c>
      <c r="J137" s="2075">
        <f t="shared" si="111"/>
        <v>-1</v>
      </c>
      <c r="K137" s="2716">
        <v>0</v>
      </c>
      <c r="L137" s="1284">
        <v>0</v>
      </c>
      <c r="M137" s="2569">
        <f t="shared" si="112"/>
        <v>0</v>
      </c>
      <c r="N137" s="2081">
        <f t="shared" si="113"/>
        <v>1</v>
      </c>
      <c r="O137" s="2570">
        <f t="shared" si="113"/>
        <v>1</v>
      </c>
      <c r="P137" s="1607">
        <f t="shared" ref="P137:P140" si="133">N137-O137</f>
        <v>0</v>
      </c>
      <c r="R137" s="2069" t="s">
        <v>440</v>
      </c>
      <c r="S137" s="2076">
        <v>1</v>
      </c>
      <c r="T137" s="1284">
        <v>0</v>
      </c>
      <c r="U137" s="2075">
        <f t="shared" si="115"/>
        <v>1</v>
      </c>
      <c r="V137" s="2716">
        <v>0</v>
      </c>
      <c r="W137" s="1284">
        <v>0</v>
      </c>
      <c r="X137" s="2569">
        <f t="shared" si="116"/>
        <v>0</v>
      </c>
      <c r="Y137" s="2076">
        <v>0</v>
      </c>
      <c r="Z137" s="1284">
        <v>0</v>
      </c>
      <c r="AA137" s="2075">
        <f t="shared" si="117"/>
        <v>0</v>
      </c>
      <c r="AB137" s="2716">
        <v>0</v>
      </c>
      <c r="AC137" s="1284">
        <v>0</v>
      </c>
      <c r="AD137" s="2569">
        <f t="shared" si="118"/>
        <v>0</v>
      </c>
      <c r="AE137" s="2081">
        <f t="shared" si="119"/>
        <v>1</v>
      </c>
      <c r="AF137" s="2570">
        <f t="shared" si="119"/>
        <v>0</v>
      </c>
      <c r="AG137" s="1607">
        <f t="shared" ref="AG137:AG140" si="134">AE137-AF137</f>
        <v>1</v>
      </c>
      <c r="AI137" s="2069" t="s">
        <v>440</v>
      </c>
      <c r="AJ137" s="2076">
        <v>1</v>
      </c>
      <c r="AK137" s="1284">
        <v>0</v>
      </c>
      <c r="AL137" s="2075">
        <f t="shared" si="121"/>
        <v>1</v>
      </c>
      <c r="AM137" s="2716">
        <v>0</v>
      </c>
      <c r="AN137" s="1284">
        <v>0</v>
      </c>
      <c r="AO137" s="2569">
        <f t="shared" si="122"/>
        <v>0</v>
      </c>
      <c r="AP137" s="2076">
        <v>1</v>
      </c>
      <c r="AQ137" s="1284">
        <v>0</v>
      </c>
      <c r="AR137" s="2075">
        <f t="shared" si="123"/>
        <v>1</v>
      </c>
      <c r="AS137" s="2716">
        <v>0</v>
      </c>
      <c r="AT137" s="1284">
        <v>0</v>
      </c>
      <c r="AU137" s="2569">
        <f t="shared" si="124"/>
        <v>0</v>
      </c>
      <c r="AV137" s="2081">
        <f t="shared" si="125"/>
        <v>2</v>
      </c>
      <c r="AW137" s="2570">
        <f t="shared" si="125"/>
        <v>0</v>
      </c>
      <c r="AX137" s="1607">
        <f t="shared" ref="AX137:AX140" si="135">AV137-AW137</f>
        <v>2</v>
      </c>
      <c r="AZ137" s="2069" t="s">
        <v>440</v>
      </c>
      <c r="BA137" s="2076">
        <v>1</v>
      </c>
      <c r="BB137" s="1284">
        <v>1</v>
      </c>
      <c r="BC137" s="2075">
        <f t="shared" si="127"/>
        <v>0</v>
      </c>
      <c r="BD137" s="2716">
        <v>0</v>
      </c>
      <c r="BE137" s="1284">
        <v>0</v>
      </c>
      <c r="BF137" s="2569">
        <f t="shared" si="128"/>
        <v>0</v>
      </c>
      <c r="BG137" s="2076">
        <v>0</v>
      </c>
      <c r="BH137" s="1284">
        <v>0</v>
      </c>
      <c r="BI137" s="2075">
        <f t="shared" si="129"/>
        <v>0</v>
      </c>
      <c r="BJ137" s="2716">
        <v>0</v>
      </c>
      <c r="BK137" s="1284">
        <v>0</v>
      </c>
      <c r="BL137" s="2569">
        <f t="shared" si="130"/>
        <v>0</v>
      </c>
      <c r="BM137" s="2081">
        <f t="shared" si="131"/>
        <v>1</v>
      </c>
      <c r="BN137" s="2570">
        <f t="shared" si="131"/>
        <v>1</v>
      </c>
      <c r="BO137" s="1607">
        <f t="shared" ref="BO137:BO140" si="136">BM137-BN137</f>
        <v>0</v>
      </c>
    </row>
    <row r="138" spans="1:67" ht="22.5">
      <c r="A138" s="2069" t="s">
        <v>441</v>
      </c>
      <c r="B138" s="2076">
        <v>0</v>
      </c>
      <c r="C138" s="1284">
        <v>0</v>
      </c>
      <c r="D138" s="2075">
        <f t="shared" si="109"/>
        <v>0</v>
      </c>
      <c r="E138" s="2716">
        <v>0</v>
      </c>
      <c r="F138" s="1284">
        <v>0</v>
      </c>
      <c r="G138" s="2569">
        <f t="shared" si="110"/>
        <v>0</v>
      </c>
      <c r="H138" s="2076">
        <v>0</v>
      </c>
      <c r="I138" s="1284">
        <v>0</v>
      </c>
      <c r="J138" s="2075">
        <f t="shared" si="111"/>
        <v>0</v>
      </c>
      <c r="K138" s="2716">
        <v>1</v>
      </c>
      <c r="L138" s="1284">
        <v>0</v>
      </c>
      <c r="M138" s="2569">
        <f t="shared" si="112"/>
        <v>1</v>
      </c>
      <c r="N138" s="2081">
        <f>SUM(B138,E138,H138,K138)</f>
        <v>1</v>
      </c>
      <c r="O138" s="2570">
        <f t="shared" si="113"/>
        <v>0</v>
      </c>
      <c r="P138" s="1607">
        <f t="shared" si="133"/>
        <v>1</v>
      </c>
      <c r="R138" s="2069" t="s">
        <v>441</v>
      </c>
      <c r="S138" s="2076">
        <v>0</v>
      </c>
      <c r="T138" s="1284">
        <v>0</v>
      </c>
      <c r="U138" s="2075">
        <f t="shared" si="115"/>
        <v>0</v>
      </c>
      <c r="V138" s="2716">
        <v>0</v>
      </c>
      <c r="W138" s="1284">
        <v>0</v>
      </c>
      <c r="X138" s="2569">
        <f t="shared" si="116"/>
        <v>0</v>
      </c>
      <c r="Y138" s="2076">
        <v>0</v>
      </c>
      <c r="Z138" s="1284">
        <v>0</v>
      </c>
      <c r="AA138" s="2075">
        <f t="shared" si="117"/>
        <v>0</v>
      </c>
      <c r="AB138" s="2716">
        <v>0</v>
      </c>
      <c r="AC138" s="1284">
        <v>0</v>
      </c>
      <c r="AD138" s="2569">
        <f t="shared" si="118"/>
        <v>0</v>
      </c>
      <c r="AE138" s="2081">
        <f>SUM(S138,V138,Y138,AB138)</f>
        <v>0</v>
      </c>
      <c r="AF138" s="2570">
        <f t="shared" si="119"/>
        <v>0</v>
      </c>
      <c r="AG138" s="1607">
        <f t="shared" si="134"/>
        <v>0</v>
      </c>
      <c r="AI138" s="2069" t="s">
        <v>441</v>
      </c>
      <c r="AJ138" s="2076">
        <v>0</v>
      </c>
      <c r="AK138" s="1284">
        <v>0</v>
      </c>
      <c r="AL138" s="2075">
        <f t="shared" si="121"/>
        <v>0</v>
      </c>
      <c r="AM138" s="2716">
        <v>0</v>
      </c>
      <c r="AN138" s="1284">
        <v>0</v>
      </c>
      <c r="AO138" s="2569">
        <f t="shared" si="122"/>
        <v>0</v>
      </c>
      <c r="AP138" s="2076">
        <v>0</v>
      </c>
      <c r="AQ138" s="1284">
        <v>0</v>
      </c>
      <c r="AR138" s="2075">
        <f t="shared" si="123"/>
        <v>0</v>
      </c>
      <c r="AS138" s="2716">
        <v>0</v>
      </c>
      <c r="AT138" s="1284">
        <v>0</v>
      </c>
      <c r="AU138" s="2569">
        <f t="shared" si="124"/>
        <v>0</v>
      </c>
      <c r="AV138" s="2081">
        <f>SUM(AJ138,AM138,AP138,AS138)</f>
        <v>0</v>
      </c>
      <c r="AW138" s="2570">
        <f t="shared" si="125"/>
        <v>0</v>
      </c>
      <c r="AX138" s="1607">
        <f t="shared" si="135"/>
        <v>0</v>
      </c>
      <c r="AZ138" s="2069" t="s">
        <v>441</v>
      </c>
      <c r="BA138" s="2076">
        <v>0</v>
      </c>
      <c r="BB138" s="1284">
        <v>0</v>
      </c>
      <c r="BC138" s="2075">
        <f t="shared" si="127"/>
        <v>0</v>
      </c>
      <c r="BD138" s="2716">
        <v>0</v>
      </c>
      <c r="BE138" s="1284">
        <v>0</v>
      </c>
      <c r="BF138" s="2569">
        <f t="shared" si="128"/>
        <v>0</v>
      </c>
      <c r="BG138" s="2076">
        <v>0</v>
      </c>
      <c r="BH138" s="1284">
        <v>0</v>
      </c>
      <c r="BI138" s="2075">
        <f t="shared" si="129"/>
        <v>0</v>
      </c>
      <c r="BJ138" s="2716">
        <v>0</v>
      </c>
      <c r="BK138" s="1284">
        <v>0</v>
      </c>
      <c r="BL138" s="2569">
        <f t="shared" si="130"/>
        <v>0</v>
      </c>
      <c r="BM138" s="2081">
        <f>SUM(BA138,BD138,BG138,BJ138)</f>
        <v>0</v>
      </c>
      <c r="BN138" s="2570">
        <f t="shared" si="131"/>
        <v>0</v>
      </c>
      <c r="BO138" s="1607">
        <f t="shared" si="136"/>
        <v>0</v>
      </c>
    </row>
    <row r="139" spans="1:67">
      <c r="A139" s="2070" t="s">
        <v>442</v>
      </c>
      <c r="B139" s="2076">
        <v>6</v>
      </c>
      <c r="C139" s="1284">
        <v>6</v>
      </c>
      <c r="D139" s="2075">
        <f t="shared" si="109"/>
        <v>0</v>
      </c>
      <c r="E139" s="2716">
        <v>3</v>
      </c>
      <c r="F139" s="1284">
        <v>3</v>
      </c>
      <c r="G139" s="2569">
        <f t="shared" si="110"/>
        <v>0</v>
      </c>
      <c r="H139" s="2076">
        <v>32</v>
      </c>
      <c r="I139" s="1284">
        <v>74</v>
      </c>
      <c r="J139" s="2075">
        <f t="shared" si="111"/>
        <v>-42</v>
      </c>
      <c r="K139" s="2716">
        <v>1</v>
      </c>
      <c r="L139" s="1284">
        <v>0</v>
      </c>
      <c r="M139" s="2569">
        <f t="shared" si="112"/>
        <v>1</v>
      </c>
      <c r="N139" s="2081">
        <f>SUM(B139,E139,H139,K139)</f>
        <v>42</v>
      </c>
      <c r="O139" s="2570">
        <f t="shared" si="113"/>
        <v>83</v>
      </c>
      <c r="P139" s="1607">
        <f t="shared" si="133"/>
        <v>-41</v>
      </c>
      <c r="R139" s="2070" t="s">
        <v>442</v>
      </c>
      <c r="S139" s="2076">
        <v>8</v>
      </c>
      <c r="T139" s="1284">
        <v>1</v>
      </c>
      <c r="U139" s="2075">
        <f t="shared" si="115"/>
        <v>7</v>
      </c>
      <c r="V139" s="2716">
        <v>0</v>
      </c>
      <c r="W139" s="1284">
        <v>1</v>
      </c>
      <c r="X139" s="2569">
        <f t="shared" si="116"/>
        <v>-1</v>
      </c>
      <c r="Y139" s="2076">
        <v>16</v>
      </c>
      <c r="Z139" s="1284">
        <v>27</v>
      </c>
      <c r="AA139" s="2075">
        <f t="shared" si="117"/>
        <v>-11</v>
      </c>
      <c r="AB139" s="2716">
        <v>0</v>
      </c>
      <c r="AC139" s="1284">
        <v>1</v>
      </c>
      <c r="AD139" s="2569">
        <f t="shared" si="118"/>
        <v>-1</v>
      </c>
      <c r="AE139" s="2081">
        <f>SUM(S139,V139,Y139,AB139)</f>
        <v>24</v>
      </c>
      <c r="AF139" s="2570">
        <f t="shared" si="119"/>
        <v>30</v>
      </c>
      <c r="AG139" s="1607">
        <f t="shared" si="134"/>
        <v>-6</v>
      </c>
      <c r="AI139" s="2070" t="s">
        <v>442</v>
      </c>
      <c r="AJ139" s="2076">
        <v>2</v>
      </c>
      <c r="AK139" s="1284">
        <v>1</v>
      </c>
      <c r="AL139" s="2075">
        <f t="shared" si="121"/>
        <v>1</v>
      </c>
      <c r="AM139" s="2716">
        <v>1</v>
      </c>
      <c r="AN139" s="1284">
        <v>0</v>
      </c>
      <c r="AO139" s="2569">
        <f t="shared" si="122"/>
        <v>1</v>
      </c>
      <c r="AP139" s="2076">
        <v>12</v>
      </c>
      <c r="AQ139" s="1284">
        <v>20</v>
      </c>
      <c r="AR139" s="2075">
        <f t="shared" si="123"/>
        <v>-8</v>
      </c>
      <c r="AS139" s="2716">
        <v>0</v>
      </c>
      <c r="AT139" s="1284">
        <v>0</v>
      </c>
      <c r="AU139" s="2569">
        <f t="shared" si="124"/>
        <v>0</v>
      </c>
      <c r="AV139" s="2081">
        <f>SUM(AJ139,AM139,AP139,AS139)</f>
        <v>15</v>
      </c>
      <c r="AW139" s="2570">
        <f t="shared" si="125"/>
        <v>21</v>
      </c>
      <c r="AX139" s="1607">
        <f t="shared" si="135"/>
        <v>-6</v>
      </c>
      <c r="AZ139" s="2070" t="s">
        <v>442</v>
      </c>
      <c r="BA139" s="2076">
        <v>1</v>
      </c>
      <c r="BB139" s="1284">
        <v>3</v>
      </c>
      <c r="BC139" s="2075">
        <f t="shared" si="127"/>
        <v>-2</v>
      </c>
      <c r="BD139" s="2716">
        <v>2</v>
      </c>
      <c r="BE139" s="1284">
        <v>9</v>
      </c>
      <c r="BF139" s="2569">
        <f t="shared" si="128"/>
        <v>-7</v>
      </c>
      <c r="BG139" s="2076">
        <v>9</v>
      </c>
      <c r="BH139" s="1284">
        <v>24</v>
      </c>
      <c r="BI139" s="2075">
        <f t="shared" si="129"/>
        <v>-15</v>
      </c>
      <c r="BJ139" s="2716">
        <v>0</v>
      </c>
      <c r="BK139" s="1284">
        <v>0</v>
      </c>
      <c r="BL139" s="2569">
        <f t="shared" si="130"/>
        <v>0</v>
      </c>
      <c r="BM139" s="2081">
        <f>SUM(BA139,BD139,BG139,BJ139)</f>
        <v>12</v>
      </c>
      <c r="BN139" s="2570">
        <f t="shared" si="131"/>
        <v>36</v>
      </c>
      <c r="BO139" s="1607">
        <f t="shared" si="136"/>
        <v>-24</v>
      </c>
    </row>
    <row r="140" spans="1:67" ht="22.5">
      <c r="A140" s="2071" t="s">
        <v>443</v>
      </c>
      <c r="B140" s="2076">
        <v>0</v>
      </c>
      <c r="C140" s="1284">
        <v>2</v>
      </c>
      <c r="D140" s="2075">
        <f t="shared" si="109"/>
        <v>-2</v>
      </c>
      <c r="E140" s="2716">
        <v>7</v>
      </c>
      <c r="F140" s="1284">
        <v>10</v>
      </c>
      <c r="G140" s="2569">
        <f t="shared" si="110"/>
        <v>-3</v>
      </c>
      <c r="H140" s="2076">
        <v>36</v>
      </c>
      <c r="I140" s="1284">
        <v>61</v>
      </c>
      <c r="J140" s="2075">
        <f t="shared" si="111"/>
        <v>-25</v>
      </c>
      <c r="K140" s="2716">
        <v>0</v>
      </c>
      <c r="L140" s="1284">
        <v>1</v>
      </c>
      <c r="M140" s="2569">
        <f t="shared" si="112"/>
        <v>-1</v>
      </c>
      <c r="N140" s="2081">
        <f>SUM(B140,E140,H140,K140)</f>
        <v>43</v>
      </c>
      <c r="O140" s="2570">
        <f t="shared" si="113"/>
        <v>74</v>
      </c>
      <c r="P140" s="1607">
        <f t="shared" si="133"/>
        <v>-31</v>
      </c>
      <c r="R140" s="2071" t="s">
        <v>443</v>
      </c>
      <c r="S140" s="2076">
        <v>6</v>
      </c>
      <c r="T140" s="1284">
        <v>5</v>
      </c>
      <c r="U140" s="2075">
        <f t="shared" si="115"/>
        <v>1</v>
      </c>
      <c r="V140" s="2716">
        <v>5</v>
      </c>
      <c r="W140" s="1284">
        <v>2</v>
      </c>
      <c r="X140" s="2569">
        <f t="shared" si="116"/>
        <v>3</v>
      </c>
      <c r="Y140" s="2076">
        <v>26</v>
      </c>
      <c r="Z140" s="1284">
        <v>27</v>
      </c>
      <c r="AA140" s="2075">
        <f t="shared" si="117"/>
        <v>-1</v>
      </c>
      <c r="AB140" s="2716">
        <v>0</v>
      </c>
      <c r="AC140" s="1284">
        <v>0</v>
      </c>
      <c r="AD140" s="2569">
        <f t="shared" si="118"/>
        <v>0</v>
      </c>
      <c r="AE140" s="2081">
        <f>SUM(S140,V140,Y140,AB140)</f>
        <v>37</v>
      </c>
      <c r="AF140" s="2570">
        <f t="shared" si="119"/>
        <v>34</v>
      </c>
      <c r="AG140" s="1607">
        <f t="shared" si="134"/>
        <v>3</v>
      </c>
      <c r="AI140" s="2071" t="s">
        <v>443</v>
      </c>
      <c r="AJ140" s="2076">
        <v>4</v>
      </c>
      <c r="AK140" s="1284">
        <v>1</v>
      </c>
      <c r="AL140" s="2075">
        <f t="shared" si="121"/>
        <v>3</v>
      </c>
      <c r="AM140" s="2716">
        <v>4</v>
      </c>
      <c r="AN140" s="1284">
        <v>3</v>
      </c>
      <c r="AO140" s="2569">
        <f t="shared" si="122"/>
        <v>1</v>
      </c>
      <c r="AP140" s="2076">
        <v>25</v>
      </c>
      <c r="AQ140" s="1284">
        <v>24</v>
      </c>
      <c r="AR140" s="2075">
        <f t="shared" si="123"/>
        <v>1</v>
      </c>
      <c r="AS140" s="2716">
        <v>3</v>
      </c>
      <c r="AT140" s="1284">
        <v>0</v>
      </c>
      <c r="AU140" s="2569">
        <f t="shared" si="124"/>
        <v>3</v>
      </c>
      <c r="AV140" s="2081">
        <f>SUM(AJ140,AM140,AP140,AS140)</f>
        <v>36</v>
      </c>
      <c r="AW140" s="2570">
        <f t="shared" si="125"/>
        <v>28</v>
      </c>
      <c r="AX140" s="1607">
        <f t="shared" si="135"/>
        <v>8</v>
      </c>
      <c r="AZ140" s="2071" t="s">
        <v>443</v>
      </c>
      <c r="BA140" s="2076">
        <v>1</v>
      </c>
      <c r="BB140" s="1284">
        <v>1</v>
      </c>
      <c r="BC140" s="2075">
        <f t="shared" si="127"/>
        <v>0</v>
      </c>
      <c r="BD140" s="2716">
        <v>2</v>
      </c>
      <c r="BE140" s="1284">
        <v>10</v>
      </c>
      <c r="BF140" s="2569">
        <f t="shared" si="128"/>
        <v>-8</v>
      </c>
      <c r="BG140" s="2076">
        <v>30</v>
      </c>
      <c r="BH140" s="1284">
        <v>42</v>
      </c>
      <c r="BI140" s="2075">
        <f t="shared" si="129"/>
        <v>-12</v>
      </c>
      <c r="BJ140" s="2716">
        <v>2</v>
      </c>
      <c r="BK140" s="1284">
        <v>0</v>
      </c>
      <c r="BL140" s="2569">
        <f t="shared" si="130"/>
        <v>2</v>
      </c>
      <c r="BM140" s="2081">
        <f>SUM(BA140,BD140,BG140,BJ140)</f>
        <v>35</v>
      </c>
      <c r="BN140" s="2570">
        <f t="shared" si="131"/>
        <v>53</v>
      </c>
      <c r="BO140" s="1607">
        <f t="shared" si="136"/>
        <v>-18</v>
      </c>
    </row>
    <row r="141" spans="1:67">
      <c r="A141" s="2068" t="s">
        <v>444</v>
      </c>
      <c r="B141" s="2076">
        <v>3</v>
      </c>
      <c r="C141" s="1284">
        <v>1</v>
      </c>
      <c r="D141" s="2075">
        <f t="shared" si="109"/>
        <v>2</v>
      </c>
      <c r="E141" s="2716">
        <v>0</v>
      </c>
      <c r="F141" s="1284">
        <v>2</v>
      </c>
      <c r="G141" s="2569">
        <f t="shared" si="110"/>
        <v>-2</v>
      </c>
      <c r="H141" s="2076">
        <v>3</v>
      </c>
      <c r="I141" s="1284">
        <v>4</v>
      </c>
      <c r="J141" s="2075">
        <f t="shared" si="111"/>
        <v>-1</v>
      </c>
      <c r="K141" s="2716">
        <v>0</v>
      </c>
      <c r="L141" s="1284">
        <v>1</v>
      </c>
      <c r="M141" s="2569">
        <f t="shared" si="112"/>
        <v>-1</v>
      </c>
      <c r="N141" s="2081">
        <f>SUM(B141,E141,H141,K141)</f>
        <v>6</v>
      </c>
      <c r="O141" s="2570">
        <f t="shared" si="113"/>
        <v>8</v>
      </c>
      <c r="P141" s="1607">
        <f>N141-O141</f>
        <v>-2</v>
      </c>
      <c r="R141" s="2068" t="s">
        <v>444</v>
      </c>
      <c r="S141" s="2076">
        <v>0</v>
      </c>
      <c r="T141" s="1284">
        <v>0</v>
      </c>
      <c r="U141" s="2075">
        <f t="shared" si="115"/>
        <v>0</v>
      </c>
      <c r="V141" s="2716">
        <v>0</v>
      </c>
      <c r="W141" s="1284">
        <v>1</v>
      </c>
      <c r="X141" s="2569">
        <f t="shared" si="116"/>
        <v>-1</v>
      </c>
      <c r="Y141" s="2076">
        <v>1</v>
      </c>
      <c r="Z141" s="1284">
        <v>4</v>
      </c>
      <c r="AA141" s="2075">
        <f t="shared" si="117"/>
        <v>-3</v>
      </c>
      <c r="AB141" s="2716">
        <v>0</v>
      </c>
      <c r="AC141" s="1284">
        <v>0</v>
      </c>
      <c r="AD141" s="2569">
        <f t="shared" si="118"/>
        <v>0</v>
      </c>
      <c r="AE141" s="2081">
        <f>SUM(S141,V141,Y141,AB141)</f>
        <v>1</v>
      </c>
      <c r="AF141" s="2570">
        <f t="shared" si="119"/>
        <v>5</v>
      </c>
      <c r="AG141" s="1607">
        <f>AE141-AF141</f>
        <v>-4</v>
      </c>
      <c r="AI141" s="2068" t="s">
        <v>444</v>
      </c>
      <c r="AJ141" s="2076">
        <v>0</v>
      </c>
      <c r="AK141" s="1284">
        <v>0</v>
      </c>
      <c r="AL141" s="2075">
        <f t="shared" si="121"/>
        <v>0</v>
      </c>
      <c r="AM141" s="2716">
        <v>0</v>
      </c>
      <c r="AN141" s="1284">
        <v>1</v>
      </c>
      <c r="AO141" s="2569">
        <f t="shared" si="122"/>
        <v>-1</v>
      </c>
      <c r="AP141" s="2076">
        <v>0</v>
      </c>
      <c r="AQ141" s="1284">
        <v>1</v>
      </c>
      <c r="AR141" s="2075">
        <f t="shared" si="123"/>
        <v>-1</v>
      </c>
      <c r="AS141" s="2716">
        <v>0</v>
      </c>
      <c r="AT141" s="1284">
        <v>0</v>
      </c>
      <c r="AU141" s="2569">
        <f t="shared" si="124"/>
        <v>0</v>
      </c>
      <c r="AV141" s="2081">
        <f>SUM(AJ141,AM141,AP141,AS141)</f>
        <v>0</v>
      </c>
      <c r="AW141" s="2570">
        <f t="shared" si="125"/>
        <v>2</v>
      </c>
      <c r="AX141" s="1607">
        <f>AV141-AW141</f>
        <v>-2</v>
      </c>
      <c r="AZ141" s="2068" t="s">
        <v>444</v>
      </c>
      <c r="BA141" s="2076">
        <v>0</v>
      </c>
      <c r="BB141" s="1284">
        <v>1</v>
      </c>
      <c r="BC141" s="2075">
        <f t="shared" si="127"/>
        <v>-1</v>
      </c>
      <c r="BD141" s="2716">
        <v>0</v>
      </c>
      <c r="BE141" s="1284">
        <v>0</v>
      </c>
      <c r="BF141" s="2569">
        <f t="shared" si="128"/>
        <v>0</v>
      </c>
      <c r="BG141" s="2076">
        <v>0</v>
      </c>
      <c r="BH141" s="1284">
        <v>2</v>
      </c>
      <c r="BI141" s="2075">
        <f t="shared" si="129"/>
        <v>-2</v>
      </c>
      <c r="BJ141" s="2716">
        <v>0</v>
      </c>
      <c r="BK141" s="1284">
        <v>0</v>
      </c>
      <c r="BL141" s="2569">
        <f t="shared" si="130"/>
        <v>0</v>
      </c>
      <c r="BM141" s="2081">
        <f>SUM(BA141,BD141,BG141,BJ141)</f>
        <v>0</v>
      </c>
      <c r="BN141" s="2570">
        <f t="shared" si="131"/>
        <v>3</v>
      </c>
      <c r="BO141" s="1607">
        <f>BM141-BN141</f>
        <v>-3</v>
      </c>
    </row>
    <row r="142" spans="1:67">
      <c r="A142" s="2068" t="s">
        <v>445</v>
      </c>
      <c r="B142" s="2076">
        <v>2</v>
      </c>
      <c r="C142" s="1284">
        <v>4</v>
      </c>
      <c r="D142" s="2075">
        <f t="shared" si="109"/>
        <v>-2</v>
      </c>
      <c r="E142" s="2716">
        <v>7</v>
      </c>
      <c r="F142" s="1284">
        <v>4</v>
      </c>
      <c r="G142" s="2569">
        <f t="shared" si="110"/>
        <v>3</v>
      </c>
      <c r="H142" s="2076">
        <v>10</v>
      </c>
      <c r="I142" s="1284">
        <v>23</v>
      </c>
      <c r="J142" s="2075">
        <f t="shared" si="111"/>
        <v>-13</v>
      </c>
      <c r="K142" s="2716">
        <v>1</v>
      </c>
      <c r="L142" s="1284">
        <v>1</v>
      </c>
      <c r="M142" s="2569">
        <f t="shared" si="112"/>
        <v>0</v>
      </c>
      <c r="N142" s="2081">
        <f>SUM(B142,E142,H142,K142)</f>
        <v>20</v>
      </c>
      <c r="O142" s="2570">
        <f t="shared" si="113"/>
        <v>32</v>
      </c>
      <c r="P142" s="1607">
        <f t="shared" ref="P142:P154" si="137">N142-O142</f>
        <v>-12</v>
      </c>
      <c r="R142" s="2068" t="s">
        <v>445</v>
      </c>
      <c r="S142" s="2076">
        <v>1</v>
      </c>
      <c r="T142" s="1284">
        <v>1</v>
      </c>
      <c r="U142" s="2075">
        <f t="shared" si="115"/>
        <v>0</v>
      </c>
      <c r="V142" s="2716">
        <v>4</v>
      </c>
      <c r="W142" s="1284">
        <v>2</v>
      </c>
      <c r="X142" s="2569">
        <f t="shared" si="116"/>
        <v>2</v>
      </c>
      <c r="Y142" s="2076">
        <v>12</v>
      </c>
      <c r="Z142" s="1284">
        <v>19</v>
      </c>
      <c r="AA142" s="2075">
        <f t="shared" si="117"/>
        <v>-7</v>
      </c>
      <c r="AB142" s="2716">
        <v>0</v>
      </c>
      <c r="AC142" s="1284">
        <v>0</v>
      </c>
      <c r="AD142" s="2569">
        <f t="shared" si="118"/>
        <v>0</v>
      </c>
      <c r="AE142" s="2081">
        <f>SUM(S142,V142,Y142,AB142)</f>
        <v>17</v>
      </c>
      <c r="AF142" s="2570">
        <f t="shared" si="119"/>
        <v>22</v>
      </c>
      <c r="AG142" s="1607">
        <f t="shared" ref="AG142:AG154" si="138">AE142-AF142</f>
        <v>-5</v>
      </c>
      <c r="AI142" s="2068" t="s">
        <v>445</v>
      </c>
      <c r="AJ142" s="2076">
        <v>0</v>
      </c>
      <c r="AK142" s="1284">
        <v>0</v>
      </c>
      <c r="AL142" s="2075">
        <f t="shared" si="121"/>
        <v>0</v>
      </c>
      <c r="AM142" s="2716">
        <v>2</v>
      </c>
      <c r="AN142" s="1284">
        <v>5</v>
      </c>
      <c r="AO142" s="2569">
        <f t="shared" si="122"/>
        <v>-3</v>
      </c>
      <c r="AP142" s="2076">
        <v>14</v>
      </c>
      <c r="AQ142" s="1284">
        <v>15</v>
      </c>
      <c r="AR142" s="2075">
        <f t="shared" si="123"/>
        <v>-1</v>
      </c>
      <c r="AS142" s="2716">
        <v>0</v>
      </c>
      <c r="AT142" s="1284">
        <v>0</v>
      </c>
      <c r="AU142" s="2569">
        <f t="shared" si="124"/>
        <v>0</v>
      </c>
      <c r="AV142" s="2081">
        <f>SUM(AJ142,AM142,AP142,AS142)</f>
        <v>16</v>
      </c>
      <c r="AW142" s="2570">
        <f t="shared" si="125"/>
        <v>20</v>
      </c>
      <c r="AX142" s="1607">
        <f t="shared" ref="AX142:AX154" si="139">AV142-AW142</f>
        <v>-4</v>
      </c>
      <c r="AZ142" s="2068" t="s">
        <v>445</v>
      </c>
      <c r="BA142" s="2076">
        <v>3</v>
      </c>
      <c r="BB142" s="1284">
        <v>0</v>
      </c>
      <c r="BC142" s="2075">
        <f t="shared" si="127"/>
        <v>3</v>
      </c>
      <c r="BD142" s="2716">
        <v>6</v>
      </c>
      <c r="BE142" s="1284">
        <v>14</v>
      </c>
      <c r="BF142" s="2569">
        <f t="shared" si="128"/>
        <v>-8</v>
      </c>
      <c r="BG142" s="2076">
        <v>17</v>
      </c>
      <c r="BH142" s="1284">
        <v>23</v>
      </c>
      <c r="BI142" s="2075">
        <f t="shared" si="129"/>
        <v>-6</v>
      </c>
      <c r="BJ142" s="2716">
        <v>0</v>
      </c>
      <c r="BK142" s="1284">
        <v>0</v>
      </c>
      <c r="BL142" s="2569">
        <f t="shared" si="130"/>
        <v>0</v>
      </c>
      <c r="BM142" s="2081">
        <f>SUM(BA142,BD142,BG142,BJ142)</f>
        <v>26</v>
      </c>
      <c r="BN142" s="2570">
        <f t="shared" si="131"/>
        <v>37</v>
      </c>
      <c r="BO142" s="1607">
        <f t="shared" ref="BO142:BO154" si="140">BM142-BN142</f>
        <v>-11</v>
      </c>
    </row>
    <row r="143" spans="1:67">
      <c r="A143" s="2068" t="s">
        <v>446</v>
      </c>
      <c r="B143" s="2076">
        <v>1</v>
      </c>
      <c r="C143" s="1284">
        <v>1</v>
      </c>
      <c r="D143" s="2075">
        <f t="shared" si="109"/>
        <v>0</v>
      </c>
      <c r="E143" s="2716">
        <v>0</v>
      </c>
      <c r="F143" s="1284">
        <v>0</v>
      </c>
      <c r="G143" s="2569">
        <f t="shared" si="110"/>
        <v>0</v>
      </c>
      <c r="H143" s="2076">
        <v>5</v>
      </c>
      <c r="I143" s="1284">
        <v>4</v>
      </c>
      <c r="J143" s="2075">
        <f t="shared" si="111"/>
        <v>1</v>
      </c>
      <c r="K143" s="2716">
        <v>0</v>
      </c>
      <c r="L143" s="1284">
        <v>0</v>
      </c>
      <c r="M143" s="2569">
        <f t="shared" si="112"/>
        <v>0</v>
      </c>
      <c r="N143" s="2081">
        <f t="shared" ref="N143:O155" si="141">SUM(B143,E143,H143,K143)</f>
        <v>6</v>
      </c>
      <c r="O143" s="2570">
        <f t="shared" si="113"/>
        <v>5</v>
      </c>
      <c r="P143" s="1607">
        <f t="shared" si="137"/>
        <v>1</v>
      </c>
      <c r="R143" s="2068" t="s">
        <v>446</v>
      </c>
      <c r="S143" s="2076">
        <v>0</v>
      </c>
      <c r="T143" s="1284">
        <v>1</v>
      </c>
      <c r="U143" s="2075">
        <f t="shared" si="115"/>
        <v>-1</v>
      </c>
      <c r="V143" s="2716">
        <v>2</v>
      </c>
      <c r="W143" s="1284">
        <v>0</v>
      </c>
      <c r="X143" s="2569">
        <f t="shared" si="116"/>
        <v>2</v>
      </c>
      <c r="Y143" s="2076">
        <v>1</v>
      </c>
      <c r="Z143" s="1284">
        <v>2</v>
      </c>
      <c r="AA143" s="2075">
        <f t="shared" si="117"/>
        <v>-1</v>
      </c>
      <c r="AB143" s="2716">
        <v>0</v>
      </c>
      <c r="AC143" s="1284">
        <v>0</v>
      </c>
      <c r="AD143" s="2569">
        <f t="shared" si="118"/>
        <v>0</v>
      </c>
      <c r="AE143" s="2081">
        <f t="shared" ref="AE143:AF155" si="142">SUM(S143,V143,Y143,AB143)</f>
        <v>3</v>
      </c>
      <c r="AF143" s="2570">
        <f t="shared" si="119"/>
        <v>3</v>
      </c>
      <c r="AG143" s="1607">
        <f t="shared" si="138"/>
        <v>0</v>
      </c>
      <c r="AI143" s="2068" t="s">
        <v>446</v>
      </c>
      <c r="AJ143" s="2076">
        <v>0</v>
      </c>
      <c r="AK143" s="1284">
        <v>2</v>
      </c>
      <c r="AL143" s="2075">
        <f t="shared" si="121"/>
        <v>-2</v>
      </c>
      <c r="AM143" s="2716">
        <v>0</v>
      </c>
      <c r="AN143" s="1284">
        <v>1</v>
      </c>
      <c r="AO143" s="2569">
        <f t="shared" si="122"/>
        <v>-1</v>
      </c>
      <c r="AP143" s="2076">
        <v>1</v>
      </c>
      <c r="AQ143" s="1284">
        <v>3</v>
      </c>
      <c r="AR143" s="2075">
        <f t="shared" si="123"/>
        <v>-2</v>
      </c>
      <c r="AS143" s="2716">
        <v>0</v>
      </c>
      <c r="AT143" s="1284">
        <v>0</v>
      </c>
      <c r="AU143" s="2569">
        <f t="shared" si="124"/>
        <v>0</v>
      </c>
      <c r="AV143" s="2081">
        <f t="shared" ref="AV143:AW155" si="143">SUM(AJ143,AM143,AP143,AS143)</f>
        <v>1</v>
      </c>
      <c r="AW143" s="2570">
        <f t="shared" si="125"/>
        <v>6</v>
      </c>
      <c r="AX143" s="1607">
        <f t="shared" si="139"/>
        <v>-5</v>
      </c>
      <c r="AZ143" s="2068" t="s">
        <v>446</v>
      </c>
      <c r="BA143" s="2076">
        <v>0</v>
      </c>
      <c r="BB143" s="1284">
        <v>1</v>
      </c>
      <c r="BC143" s="2075">
        <f t="shared" si="127"/>
        <v>-1</v>
      </c>
      <c r="BD143" s="2716">
        <v>0</v>
      </c>
      <c r="BE143" s="1284">
        <v>2</v>
      </c>
      <c r="BF143" s="2569">
        <f t="shared" si="128"/>
        <v>-2</v>
      </c>
      <c r="BG143" s="2076">
        <v>0</v>
      </c>
      <c r="BH143" s="1284">
        <v>2</v>
      </c>
      <c r="BI143" s="2075">
        <f t="shared" si="129"/>
        <v>-2</v>
      </c>
      <c r="BJ143" s="2716">
        <v>0</v>
      </c>
      <c r="BK143" s="1284">
        <v>0</v>
      </c>
      <c r="BL143" s="2569">
        <f t="shared" si="130"/>
        <v>0</v>
      </c>
      <c r="BM143" s="2081">
        <f t="shared" ref="BM143:BN155" si="144">SUM(BA143,BD143,BG143,BJ143)</f>
        <v>0</v>
      </c>
      <c r="BN143" s="2570">
        <f t="shared" si="131"/>
        <v>5</v>
      </c>
      <c r="BO143" s="1607">
        <f t="shared" si="140"/>
        <v>-5</v>
      </c>
    </row>
    <row r="144" spans="1:67">
      <c r="A144" s="2068" t="s">
        <v>447</v>
      </c>
      <c r="B144" s="2076">
        <v>0</v>
      </c>
      <c r="C144" s="1284">
        <v>1</v>
      </c>
      <c r="D144" s="2075">
        <f t="shared" si="109"/>
        <v>-1</v>
      </c>
      <c r="E144" s="2716">
        <v>0</v>
      </c>
      <c r="F144" s="1284">
        <v>0</v>
      </c>
      <c r="G144" s="2569">
        <f t="shared" si="110"/>
        <v>0</v>
      </c>
      <c r="H144" s="2076">
        <v>5</v>
      </c>
      <c r="I144" s="1284">
        <v>6</v>
      </c>
      <c r="J144" s="2075">
        <f t="shared" si="111"/>
        <v>-1</v>
      </c>
      <c r="K144" s="2716">
        <v>0</v>
      </c>
      <c r="L144" s="1284">
        <v>0</v>
      </c>
      <c r="M144" s="2569">
        <f t="shared" si="112"/>
        <v>0</v>
      </c>
      <c r="N144" s="2081">
        <f t="shared" si="141"/>
        <v>5</v>
      </c>
      <c r="O144" s="2570">
        <f t="shared" si="113"/>
        <v>7</v>
      </c>
      <c r="P144" s="1607">
        <f t="shared" si="137"/>
        <v>-2</v>
      </c>
      <c r="R144" s="2068" t="s">
        <v>447</v>
      </c>
      <c r="S144" s="2076">
        <v>0</v>
      </c>
      <c r="T144" s="1284">
        <v>0</v>
      </c>
      <c r="U144" s="2075">
        <f t="shared" si="115"/>
        <v>0</v>
      </c>
      <c r="V144" s="2716">
        <v>0</v>
      </c>
      <c r="W144" s="1284">
        <v>1</v>
      </c>
      <c r="X144" s="2569">
        <f t="shared" si="116"/>
        <v>-1</v>
      </c>
      <c r="Y144" s="2076">
        <v>11</v>
      </c>
      <c r="Z144" s="1284">
        <v>4</v>
      </c>
      <c r="AA144" s="2075">
        <f t="shared" si="117"/>
        <v>7</v>
      </c>
      <c r="AB144" s="2716">
        <v>0</v>
      </c>
      <c r="AC144" s="1284">
        <v>0</v>
      </c>
      <c r="AD144" s="2569">
        <f t="shared" si="118"/>
        <v>0</v>
      </c>
      <c r="AE144" s="2081">
        <f t="shared" si="142"/>
        <v>11</v>
      </c>
      <c r="AF144" s="2570">
        <f t="shared" si="119"/>
        <v>5</v>
      </c>
      <c r="AG144" s="1607">
        <f t="shared" si="138"/>
        <v>6</v>
      </c>
      <c r="AI144" s="2068" t="s">
        <v>447</v>
      </c>
      <c r="AJ144" s="2076">
        <v>0</v>
      </c>
      <c r="AK144" s="1284">
        <v>0</v>
      </c>
      <c r="AL144" s="2075">
        <f t="shared" si="121"/>
        <v>0</v>
      </c>
      <c r="AM144" s="2716">
        <v>0</v>
      </c>
      <c r="AN144" s="1284">
        <v>0</v>
      </c>
      <c r="AO144" s="2569">
        <f t="shared" si="122"/>
        <v>0</v>
      </c>
      <c r="AP144" s="2076">
        <v>8</v>
      </c>
      <c r="AQ144" s="1284">
        <v>4</v>
      </c>
      <c r="AR144" s="2075">
        <f t="shared" si="123"/>
        <v>4</v>
      </c>
      <c r="AS144" s="2716">
        <v>0</v>
      </c>
      <c r="AT144" s="1284">
        <v>0</v>
      </c>
      <c r="AU144" s="2569">
        <f t="shared" si="124"/>
        <v>0</v>
      </c>
      <c r="AV144" s="2081">
        <f t="shared" si="143"/>
        <v>8</v>
      </c>
      <c r="AW144" s="2570">
        <f t="shared" si="125"/>
        <v>4</v>
      </c>
      <c r="AX144" s="1607">
        <f t="shared" si="139"/>
        <v>4</v>
      </c>
      <c r="AZ144" s="2068" t="s">
        <v>447</v>
      </c>
      <c r="BA144" s="2076">
        <v>0</v>
      </c>
      <c r="BB144" s="1284">
        <v>0</v>
      </c>
      <c r="BC144" s="2075">
        <f t="shared" si="127"/>
        <v>0</v>
      </c>
      <c r="BD144" s="2716">
        <v>0</v>
      </c>
      <c r="BE144" s="1284">
        <v>3</v>
      </c>
      <c r="BF144" s="2569">
        <f t="shared" si="128"/>
        <v>-3</v>
      </c>
      <c r="BG144" s="2076">
        <v>6</v>
      </c>
      <c r="BH144" s="1284">
        <v>6</v>
      </c>
      <c r="BI144" s="2075">
        <f t="shared" si="129"/>
        <v>0</v>
      </c>
      <c r="BJ144" s="2716">
        <v>1</v>
      </c>
      <c r="BK144" s="1284">
        <v>0</v>
      </c>
      <c r="BL144" s="2569">
        <f t="shared" si="130"/>
        <v>1</v>
      </c>
      <c r="BM144" s="2081">
        <f t="shared" si="144"/>
        <v>7</v>
      </c>
      <c r="BN144" s="2570">
        <f t="shared" si="131"/>
        <v>9</v>
      </c>
      <c r="BO144" s="1607">
        <f t="shared" si="140"/>
        <v>-2</v>
      </c>
    </row>
    <row r="145" spans="1:67">
      <c r="A145" s="2068" t="s">
        <v>448</v>
      </c>
      <c r="B145" s="2076">
        <v>1</v>
      </c>
      <c r="C145" s="1284">
        <v>4</v>
      </c>
      <c r="D145" s="2075">
        <f t="shared" si="109"/>
        <v>-3</v>
      </c>
      <c r="E145" s="2716">
        <v>1</v>
      </c>
      <c r="F145" s="1284">
        <v>1</v>
      </c>
      <c r="G145" s="2569">
        <f t="shared" si="110"/>
        <v>0</v>
      </c>
      <c r="H145" s="2076">
        <v>0</v>
      </c>
      <c r="I145" s="1284">
        <v>5</v>
      </c>
      <c r="J145" s="2075">
        <f t="shared" si="111"/>
        <v>-5</v>
      </c>
      <c r="K145" s="2716">
        <v>1</v>
      </c>
      <c r="L145" s="1284">
        <v>0</v>
      </c>
      <c r="M145" s="2569">
        <f t="shared" si="112"/>
        <v>1</v>
      </c>
      <c r="N145" s="2081">
        <f t="shared" si="141"/>
        <v>3</v>
      </c>
      <c r="O145" s="2570">
        <f t="shared" si="113"/>
        <v>10</v>
      </c>
      <c r="P145" s="1607">
        <f t="shared" si="137"/>
        <v>-7</v>
      </c>
      <c r="R145" s="2068" t="s">
        <v>448</v>
      </c>
      <c r="S145" s="2076">
        <v>1</v>
      </c>
      <c r="T145" s="1284">
        <v>0</v>
      </c>
      <c r="U145" s="2075">
        <f t="shared" si="115"/>
        <v>1</v>
      </c>
      <c r="V145" s="2716">
        <v>0</v>
      </c>
      <c r="W145" s="1284">
        <v>1</v>
      </c>
      <c r="X145" s="2569">
        <f t="shared" si="116"/>
        <v>-1</v>
      </c>
      <c r="Y145" s="2076">
        <v>1</v>
      </c>
      <c r="Z145" s="1284">
        <v>2</v>
      </c>
      <c r="AA145" s="2075">
        <f t="shared" si="117"/>
        <v>-1</v>
      </c>
      <c r="AB145" s="2716">
        <v>3</v>
      </c>
      <c r="AC145" s="1284">
        <v>0</v>
      </c>
      <c r="AD145" s="2569">
        <f t="shared" si="118"/>
        <v>3</v>
      </c>
      <c r="AE145" s="2081">
        <f t="shared" si="142"/>
        <v>5</v>
      </c>
      <c r="AF145" s="2570">
        <f t="shared" si="119"/>
        <v>3</v>
      </c>
      <c r="AG145" s="1607">
        <f t="shared" si="138"/>
        <v>2</v>
      </c>
      <c r="AI145" s="2068" t="s">
        <v>448</v>
      </c>
      <c r="AJ145" s="2076">
        <v>1</v>
      </c>
      <c r="AK145" s="1284">
        <v>0</v>
      </c>
      <c r="AL145" s="2075">
        <f t="shared" si="121"/>
        <v>1</v>
      </c>
      <c r="AM145" s="2716">
        <v>0</v>
      </c>
      <c r="AN145" s="1284">
        <v>0</v>
      </c>
      <c r="AO145" s="2569">
        <f t="shared" si="122"/>
        <v>0</v>
      </c>
      <c r="AP145" s="2076">
        <v>4</v>
      </c>
      <c r="AQ145" s="1284">
        <v>1</v>
      </c>
      <c r="AR145" s="2075">
        <f t="shared" si="123"/>
        <v>3</v>
      </c>
      <c r="AS145" s="2716">
        <v>5</v>
      </c>
      <c r="AT145" s="1284">
        <v>0</v>
      </c>
      <c r="AU145" s="2569">
        <f t="shared" si="124"/>
        <v>5</v>
      </c>
      <c r="AV145" s="2081">
        <f t="shared" si="143"/>
        <v>10</v>
      </c>
      <c r="AW145" s="2570">
        <f t="shared" si="125"/>
        <v>1</v>
      </c>
      <c r="AX145" s="1607">
        <f t="shared" si="139"/>
        <v>9</v>
      </c>
      <c r="AZ145" s="2068" t="s">
        <v>448</v>
      </c>
      <c r="BA145" s="2076">
        <v>2</v>
      </c>
      <c r="BB145" s="1284">
        <v>5</v>
      </c>
      <c r="BC145" s="2075">
        <f t="shared" si="127"/>
        <v>-3</v>
      </c>
      <c r="BD145" s="2716">
        <v>0</v>
      </c>
      <c r="BE145" s="1284">
        <v>7</v>
      </c>
      <c r="BF145" s="2569">
        <f t="shared" si="128"/>
        <v>-7</v>
      </c>
      <c r="BG145" s="2076">
        <v>2</v>
      </c>
      <c r="BH145" s="1284">
        <v>0</v>
      </c>
      <c r="BI145" s="2075">
        <f t="shared" si="129"/>
        <v>2</v>
      </c>
      <c r="BJ145" s="2716">
        <v>1</v>
      </c>
      <c r="BK145" s="1284">
        <v>1</v>
      </c>
      <c r="BL145" s="2569">
        <f t="shared" si="130"/>
        <v>0</v>
      </c>
      <c r="BM145" s="2081">
        <f t="shared" si="144"/>
        <v>5</v>
      </c>
      <c r="BN145" s="2570">
        <f t="shared" si="131"/>
        <v>13</v>
      </c>
      <c r="BO145" s="1607">
        <f t="shared" si="140"/>
        <v>-8</v>
      </c>
    </row>
    <row r="146" spans="1:67">
      <c r="A146" s="2068" t="s">
        <v>449</v>
      </c>
      <c r="B146" s="2076">
        <v>1</v>
      </c>
      <c r="C146" s="1284">
        <v>1</v>
      </c>
      <c r="D146" s="2075">
        <f t="shared" si="109"/>
        <v>0</v>
      </c>
      <c r="E146" s="2716">
        <v>1</v>
      </c>
      <c r="F146" s="1284">
        <v>2</v>
      </c>
      <c r="G146" s="2569">
        <f t="shared" si="110"/>
        <v>-1</v>
      </c>
      <c r="H146" s="2076">
        <v>6</v>
      </c>
      <c r="I146" s="1284">
        <v>7</v>
      </c>
      <c r="J146" s="2075">
        <f t="shared" si="111"/>
        <v>-1</v>
      </c>
      <c r="K146" s="2716">
        <v>2</v>
      </c>
      <c r="L146" s="1284">
        <v>2</v>
      </c>
      <c r="M146" s="2569">
        <f t="shared" si="112"/>
        <v>0</v>
      </c>
      <c r="N146" s="2081">
        <f t="shared" si="141"/>
        <v>10</v>
      </c>
      <c r="O146" s="2570">
        <f t="shared" si="113"/>
        <v>12</v>
      </c>
      <c r="P146" s="1607">
        <f t="shared" si="137"/>
        <v>-2</v>
      </c>
      <c r="R146" s="2068" t="s">
        <v>449</v>
      </c>
      <c r="S146" s="2076">
        <v>0</v>
      </c>
      <c r="T146" s="1284">
        <v>1</v>
      </c>
      <c r="U146" s="2075">
        <f t="shared" si="115"/>
        <v>-1</v>
      </c>
      <c r="V146" s="2716">
        <v>0</v>
      </c>
      <c r="W146" s="1284">
        <v>0</v>
      </c>
      <c r="X146" s="2569">
        <f t="shared" si="116"/>
        <v>0</v>
      </c>
      <c r="Y146" s="2076">
        <v>2</v>
      </c>
      <c r="Z146" s="1284">
        <v>7</v>
      </c>
      <c r="AA146" s="2075">
        <f t="shared" si="117"/>
        <v>-5</v>
      </c>
      <c r="AB146" s="2716">
        <v>0</v>
      </c>
      <c r="AC146" s="1284">
        <v>1</v>
      </c>
      <c r="AD146" s="2569">
        <f t="shared" si="118"/>
        <v>-1</v>
      </c>
      <c r="AE146" s="2081">
        <f t="shared" si="142"/>
        <v>2</v>
      </c>
      <c r="AF146" s="2570">
        <f t="shared" si="119"/>
        <v>9</v>
      </c>
      <c r="AG146" s="1607">
        <f t="shared" si="138"/>
        <v>-7</v>
      </c>
      <c r="AI146" s="2068" t="s">
        <v>449</v>
      </c>
      <c r="AJ146" s="2076">
        <v>0</v>
      </c>
      <c r="AK146" s="1284">
        <v>1</v>
      </c>
      <c r="AL146" s="2075">
        <f t="shared" si="121"/>
        <v>-1</v>
      </c>
      <c r="AM146" s="2716">
        <v>0</v>
      </c>
      <c r="AN146" s="1284">
        <v>1</v>
      </c>
      <c r="AO146" s="2569">
        <f t="shared" si="122"/>
        <v>-1</v>
      </c>
      <c r="AP146" s="2076">
        <v>3</v>
      </c>
      <c r="AQ146" s="1284">
        <v>2</v>
      </c>
      <c r="AR146" s="2075">
        <f t="shared" si="123"/>
        <v>1</v>
      </c>
      <c r="AS146" s="2716">
        <v>1</v>
      </c>
      <c r="AT146" s="1284">
        <v>1</v>
      </c>
      <c r="AU146" s="2569">
        <f t="shared" si="124"/>
        <v>0</v>
      </c>
      <c r="AV146" s="2081">
        <f t="shared" si="143"/>
        <v>4</v>
      </c>
      <c r="AW146" s="2570">
        <f t="shared" si="125"/>
        <v>5</v>
      </c>
      <c r="AX146" s="1607">
        <f t="shared" si="139"/>
        <v>-1</v>
      </c>
      <c r="AZ146" s="2068" t="s">
        <v>449</v>
      </c>
      <c r="BA146" s="2076">
        <v>1</v>
      </c>
      <c r="BB146" s="1284">
        <v>2</v>
      </c>
      <c r="BC146" s="2075">
        <f t="shared" si="127"/>
        <v>-1</v>
      </c>
      <c r="BD146" s="2716">
        <v>0</v>
      </c>
      <c r="BE146" s="1284">
        <v>4</v>
      </c>
      <c r="BF146" s="2569">
        <f t="shared" si="128"/>
        <v>-4</v>
      </c>
      <c r="BG146" s="2076">
        <v>3</v>
      </c>
      <c r="BH146" s="1284">
        <v>3</v>
      </c>
      <c r="BI146" s="2075">
        <f t="shared" si="129"/>
        <v>0</v>
      </c>
      <c r="BJ146" s="2716">
        <v>0</v>
      </c>
      <c r="BK146" s="1284">
        <v>0</v>
      </c>
      <c r="BL146" s="2569">
        <f t="shared" si="130"/>
        <v>0</v>
      </c>
      <c r="BM146" s="2081">
        <f t="shared" si="144"/>
        <v>4</v>
      </c>
      <c r="BN146" s="2570">
        <f t="shared" si="131"/>
        <v>9</v>
      </c>
      <c r="BO146" s="1607">
        <f t="shared" si="140"/>
        <v>-5</v>
      </c>
    </row>
    <row r="147" spans="1:67" ht="22.5">
      <c r="A147" s="2069" t="s">
        <v>450</v>
      </c>
      <c r="B147" s="2076">
        <v>0</v>
      </c>
      <c r="C147" s="1284">
        <v>4</v>
      </c>
      <c r="D147" s="2075">
        <f t="shared" si="109"/>
        <v>-4</v>
      </c>
      <c r="E147" s="2716">
        <v>1</v>
      </c>
      <c r="F147" s="1284">
        <v>0</v>
      </c>
      <c r="G147" s="2569">
        <f t="shared" si="110"/>
        <v>1</v>
      </c>
      <c r="H147" s="2076">
        <v>2</v>
      </c>
      <c r="I147" s="1284">
        <v>4</v>
      </c>
      <c r="J147" s="2075">
        <f t="shared" si="111"/>
        <v>-2</v>
      </c>
      <c r="K147" s="2716">
        <v>0</v>
      </c>
      <c r="L147" s="1284">
        <v>1</v>
      </c>
      <c r="M147" s="2569">
        <f t="shared" si="112"/>
        <v>-1</v>
      </c>
      <c r="N147" s="2081">
        <f t="shared" si="141"/>
        <v>3</v>
      </c>
      <c r="O147" s="2570">
        <f t="shared" si="113"/>
        <v>9</v>
      </c>
      <c r="P147" s="1607">
        <f t="shared" si="137"/>
        <v>-6</v>
      </c>
      <c r="R147" s="2069" t="s">
        <v>450</v>
      </c>
      <c r="S147" s="2076">
        <v>1</v>
      </c>
      <c r="T147" s="1284">
        <v>0</v>
      </c>
      <c r="U147" s="2075">
        <f t="shared" si="115"/>
        <v>1</v>
      </c>
      <c r="V147" s="2716">
        <v>0</v>
      </c>
      <c r="W147" s="1284">
        <v>1</v>
      </c>
      <c r="X147" s="2569">
        <f t="shared" si="116"/>
        <v>-1</v>
      </c>
      <c r="Y147" s="2076">
        <v>4</v>
      </c>
      <c r="Z147" s="1284">
        <v>3</v>
      </c>
      <c r="AA147" s="2075">
        <f t="shared" si="117"/>
        <v>1</v>
      </c>
      <c r="AB147" s="2716">
        <v>0</v>
      </c>
      <c r="AC147" s="1284">
        <v>1</v>
      </c>
      <c r="AD147" s="2569">
        <f t="shared" si="118"/>
        <v>-1</v>
      </c>
      <c r="AE147" s="2081">
        <f t="shared" si="142"/>
        <v>5</v>
      </c>
      <c r="AF147" s="2570">
        <f t="shared" si="119"/>
        <v>5</v>
      </c>
      <c r="AG147" s="1607">
        <f t="shared" si="138"/>
        <v>0</v>
      </c>
      <c r="AI147" s="2069" t="s">
        <v>450</v>
      </c>
      <c r="AJ147" s="2076">
        <v>2</v>
      </c>
      <c r="AK147" s="1284">
        <v>0</v>
      </c>
      <c r="AL147" s="2075">
        <f t="shared" si="121"/>
        <v>2</v>
      </c>
      <c r="AM147" s="2716">
        <v>0</v>
      </c>
      <c r="AN147" s="1284">
        <v>0</v>
      </c>
      <c r="AO147" s="2569">
        <f t="shared" si="122"/>
        <v>0</v>
      </c>
      <c r="AP147" s="2076">
        <v>1</v>
      </c>
      <c r="AQ147" s="1284">
        <v>4</v>
      </c>
      <c r="AR147" s="2075">
        <f t="shared" si="123"/>
        <v>-3</v>
      </c>
      <c r="AS147" s="2716">
        <v>1</v>
      </c>
      <c r="AT147" s="1284">
        <v>0</v>
      </c>
      <c r="AU147" s="2569">
        <f t="shared" si="124"/>
        <v>1</v>
      </c>
      <c r="AV147" s="2081">
        <f t="shared" si="143"/>
        <v>4</v>
      </c>
      <c r="AW147" s="2570">
        <f t="shared" si="125"/>
        <v>4</v>
      </c>
      <c r="AX147" s="1607">
        <f t="shared" si="139"/>
        <v>0</v>
      </c>
      <c r="AZ147" s="2069" t="s">
        <v>450</v>
      </c>
      <c r="BA147" s="2076">
        <v>0</v>
      </c>
      <c r="BB147" s="1284">
        <v>1</v>
      </c>
      <c r="BC147" s="2075">
        <f t="shared" si="127"/>
        <v>-1</v>
      </c>
      <c r="BD147" s="2716">
        <v>0</v>
      </c>
      <c r="BE147" s="1284">
        <v>3</v>
      </c>
      <c r="BF147" s="2569">
        <f t="shared" si="128"/>
        <v>-3</v>
      </c>
      <c r="BG147" s="2076">
        <v>2</v>
      </c>
      <c r="BH147" s="1284">
        <v>0</v>
      </c>
      <c r="BI147" s="2075">
        <f t="shared" si="129"/>
        <v>2</v>
      </c>
      <c r="BJ147" s="2716">
        <v>0</v>
      </c>
      <c r="BK147" s="1284">
        <v>2</v>
      </c>
      <c r="BL147" s="2569">
        <f t="shared" si="130"/>
        <v>-2</v>
      </c>
      <c r="BM147" s="2081">
        <f t="shared" si="144"/>
        <v>2</v>
      </c>
      <c r="BN147" s="2570">
        <f t="shared" si="131"/>
        <v>6</v>
      </c>
      <c r="BO147" s="1607">
        <f t="shared" si="140"/>
        <v>-4</v>
      </c>
    </row>
    <row r="148" spans="1:67" ht="22.5">
      <c r="A148" s="2069" t="s">
        <v>455</v>
      </c>
      <c r="B148" s="2077">
        <v>0</v>
      </c>
      <c r="C148" s="1287">
        <v>0</v>
      </c>
      <c r="D148" s="2075">
        <v>0</v>
      </c>
      <c r="E148" s="2717">
        <v>0</v>
      </c>
      <c r="F148" s="1287">
        <v>0</v>
      </c>
      <c r="G148" s="2569">
        <v>0</v>
      </c>
      <c r="H148" s="2077">
        <v>0</v>
      </c>
      <c r="I148" s="1287">
        <v>0</v>
      </c>
      <c r="J148" s="2075">
        <v>0</v>
      </c>
      <c r="K148" s="2716">
        <v>0</v>
      </c>
      <c r="L148" s="1284">
        <v>0</v>
      </c>
      <c r="M148" s="2569">
        <f t="shared" si="112"/>
        <v>0</v>
      </c>
      <c r="N148" s="2081">
        <f t="shared" si="141"/>
        <v>0</v>
      </c>
      <c r="O148" s="2570">
        <f t="shared" si="113"/>
        <v>0</v>
      </c>
      <c r="P148" s="1607">
        <f t="shared" si="137"/>
        <v>0</v>
      </c>
      <c r="R148" s="2069" t="s">
        <v>455</v>
      </c>
      <c r="S148" s="2077"/>
      <c r="T148" s="1287"/>
      <c r="U148" s="2075">
        <v>0</v>
      </c>
      <c r="V148" s="2717"/>
      <c r="W148" s="1287"/>
      <c r="X148" s="2569">
        <v>0</v>
      </c>
      <c r="Y148" s="2077"/>
      <c r="Z148" s="1287"/>
      <c r="AA148" s="2075">
        <v>0</v>
      </c>
      <c r="AB148" s="2716"/>
      <c r="AC148" s="1284"/>
      <c r="AD148" s="2569">
        <f t="shared" si="118"/>
        <v>0</v>
      </c>
      <c r="AE148" s="2081">
        <f t="shared" si="142"/>
        <v>0</v>
      </c>
      <c r="AF148" s="2570">
        <f t="shared" si="119"/>
        <v>0</v>
      </c>
      <c r="AG148" s="1607">
        <f t="shared" si="138"/>
        <v>0</v>
      </c>
      <c r="AI148" s="2069" t="s">
        <v>455</v>
      </c>
      <c r="AJ148" s="2077">
        <v>0</v>
      </c>
      <c r="AK148" s="1287">
        <v>0</v>
      </c>
      <c r="AL148" s="2075">
        <v>0</v>
      </c>
      <c r="AM148" s="2717">
        <v>0</v>
      </c>
      <c r="AN148" s="1287">
        <v>0</v>
      </c>
      <c r="AO148" s="2569">
        <v>0</v>
      </c>
      <c r="AP148" s="2077">
        <v>0</v>
      </c>
      <c r="AQ148" s="1287">
        <v>0</v>
      </c>
      <c r="AR148" s="2075">
        <v>0</v>
      </c>
      <c r="AS148" s="2716">
        <v>0</v>
      </c>
      <c r="AT148" s="1284">
        <v>0</v>
      </c>
      <c r="AU148" s="2569">
        <f t="shared" si="124"/>
        <v>0</v>
      </c>
      <c r="AV148" s="2081">
        <f t="shared" si="143"/>
        <v>0</v>
      </c>
      <c r="AW148" s="2570">
        <f t="shared" si="125"/>
        <v>0</v>
      </c>
      <c r="AX148" s="1607">
        <f t="shared" si="139"/>
        <v>0</v>
      </c>
      <c r="AZ148" s="2069" t="s">
        <v>455</v>
      </c>
      <c r="BA148" s="2077">
        <v>0</v>
      </c>
      <c r="BB148" s="1287">
        <v>0</v>
      </c>
      <c r="BC148" s="2075">
        <v>0</v>
      </c>
      <c r="BD148" s="2717">
        <v>0</v>
      </c>
      <c r="BE148" s="1287">
        <v>0</v>
      </c>
      <c r="BF148" s="2569">
        <v>0</v>
      </c>
      <c r="BG148" s="2077">
        <v>0</v>
      </c>
      <c r="BH148" s="1287">
        <v>0</v>
      </c>
      <c r="BI148" s="2075">
        <v>0</v>
      </c>
      <c r="BJ148" s="2716">
        <v>0</v>
      </c>
      <c r="BK148" s="1284">
        <v>0</v>
      </c>
      <c r="BL148" s="2569">
        <f t="shared" si="130"/>
        <v>0</v>
      </c>
      <c r="BM148" s="2081">
        <f t="shared" si="144"/>
        <v>0</v>
      </c>
      <c r="BN148" s="2570">
        <f t="shared" si="131"/>
        <v>0</v>
      </c>
      <c r="BO148" s="1607">
        <f t="shared" si="140"/>
        <v>0</v>
      </c>
    </row>
    <row r="149" spans="1:67">
      <c r="A149" s="2068" t="s">
        <v>451</v>
      </c>
      <c r="B149" s="2076">
        <v>0</v>
      </c>
      <c r="C149" s="1284">
        <v>1</v>
      </c>
      <c r="D149" s="2075">
        <f t="shared" ref="D149:D152" si="145">B149-C149</f>
        <v>-1</v>
      </c>
      <c r="E149" s="2716">
        <v>0</v>
      </c>
      <c r="F149" s="1284">
        <v>0</v>
      </c>
      <c r="G149" s="2569">
        <f t="shared" ref="G149:G152" si="146">E149-F149</f>
        <v>0</v>
      </c>
      <c r="H149" s="2076">
        <v>0</v>
      </c>
      <c r="I149" s="1284">
        <v>0</v>
      </c>
      <c r="J149" s="2075">
        <f t="shared" ref="J149:J152" si="147">H149-I149</f>
        <v>0</v>
      </c>
      <c r="K149" s="2716">
        <v>0</v>
      </c>
      <c r="L149" s="1284">
        <v>1</v>
      </c>
      <c r="M149" s="2569">
        <f t="shared" si="112"/>
        <v>-1</v>
      </c>
      <c r="N149" s="2081">
        <f t="shared" si="141"/>
        <v>0</v>
      </c>
      <c r="O149" s="2570">
        <f t="shared" si="113"/>
        <v>2</v>
      </c>
      <c r="P149" s="1607">
        <f t="shared" si="137"/>
        <v>-2</v>
      </c>
      <c r="R149" s="2068" t="s">
        <v>451</v>
      </c>
      <c r="S149" s="2076">
        <v>0</v>
      </c>
      <c r="T149" s="1284">
        <v>1</v>
      </c>
      <c r="U149" s="2075">
        <f t="shared" ref="U149:U152" si="148">S149-T149</f>
        <v>-1</v>
      </c>
      <c r="V149" s="2716">
        <v>0</v>
      </c>
      <c r="W149" s="1284">
        <v>0</v>
      </c>
      <c r="X149" s="2569">
        <f t="shared" ref="X149:X152" si="149">V149-W149</f>
        <v>0</v>
      </c>
      <c r="Y149" s="2076">
        <v>0</v>
      </c>
      <c r="Z149" s="1284">
        <v>1</v>
      </c>
      <c r="AA149" s="2075">
        <f t="shared" ref="AA149:AA152" si="150">Y149-Z149</f>
        <v>-1</v>
      </c>
      <c r="AB149" s="2716">
        <v>0</v>
      </c>
      <c r="AC149" s="1284">
        <v>0</v>
      </c>
      <c r="AD149" s="2569">
        <f t="shared" si="118"/>
        <v>0</v>
      </c>
      <c r="AE149" s="2081">
        <f t="shared" si="142"/>
        <v>0</v>
      </c>
      <c r="AF149" s="2570">
        <f t="shared" si="119"/>
        <v>2</v>
      </c>
      <c r="AG149" s="1607">
        <f t="shared" si="138"/>
        <v>-2</v>
      </c>
      <c r="AI149" s="2068" t="s">
        <v>451</v>
      </c>
      <c r="AJ149" s="2076">
        <v>0</v>
      </c>
      <c r="AK149" s="1284">
        <v>0</v>
      </c>
      <c r="AL149" s="2075">
        <f t="shared" ref="AL149:AL152" si="151">AJ149-AK149</f>
        <v>0</v>
      </c>
      <c r="AM149" s="2716">
        <v>0</v>
      </c>
      <c r="AN149" s="1284">
        <v>1</v>
      </c>
      <c r="AO149" s="2569">
        <f t="shared" ref="AO149:AO152" si="152">AM149-AN149</f>
        <v>-1</v>
      </c>
      <c r="AP149" s="2076">
        <v>0</v>
      </c>
      <c r="AQ149" s="1284">
        <v>0</v>
      </c>
      <c r="AR149" s="2075">
        <f t="shared" ref="AR149:AR152" si="153">AP149-AQ149</f>
        <v>0</v>
      </c>
      <c r="AS149" s="2716">
        <v>0</v>
      </c>
      <c r="AT149" s="1284">
        <v>0</v>
      </c>
      <c r="AU149" s="2569">
        <f t="shared" si="124"/>
        <v>0</v>
      </c>
      <c r="AV149" s="2081">
        <f t="shared" si="143"/>
        <v>0</v>
      </c>
      <c r="AW149" s="2570">
        <f t="shared" si="125"/>
        <v>1</v>
      </c>
      <c r="AX149" s="1607">
        <f t="shared" si="139"/>
        <v>-1</v>
      </c>
      <c r="AZ149" s="2068" t="s">
        <v>451</v>
      </c>
      <c r="BA149" s="2076">
        <v>0</v>
      </c>
      <c r="BB149" s="1284">
        <v>0</v>
      </c>
      <c r="BC149" s="2075">
        <f t="shared" ref="BC149:BC152" si="154">BA149-BB149</f>
        <v>0</v>
      </c>
      <c r="BD149" s="2716">
        <v>0</v>
      </c>
      <c r="BE149" s="1284">
        <v>0</v>
      </c>
      <c r="BF149" s="2569">
        <f t="shared" ref="BF149:BF152" si="155">BD149-BE149</f>
        <v>0</v>
      </c>
      <c r="BG149" s="2076">
        <v>0</v>
      </c>
      <c r="BH149" s="1284">
        <v>0</v>
      </c>
      <c r="BI149" s="2075">
        <f t="shared" ref="BI149:BI152" si="156">BG149-BH149</f>
        <v>0</v>
      </c>
      <c r="BJ149" s="2716">
        <v>0</v>
      </c>
      <c r="BK149" s="1284">
        <v>0</v>
      </c>
      <c r="BL149" s="2569">
        <f t="shared" si="130"/>
        <v>0</v>
      </c>
      <c r="BM149" s="2081">
        <f t="shared" si="144"/>
        <v>0</v>
      </c>
      <c r="BN149" s="2570">
        <f t="shared" si="131"/>
        <v>0</v>
      </c>
      <c r="BO149" s="1607">
        <f t="shared" si="140"/>
        <v>0</v>
      </c>
    </row>
    <row r="150" spans="1:67">
      <c r="A150" s="2068" t="s">
        <v>452</v>
      </c>
      <c r="B150" s="2076">
        <v>0</v>
      </c>
      <c r="C150" s="1284">
        <v>0</v>
      </c>
      <c r="D150" s="2075">
        <f t="shared" si="145"/>
        <v>0</v>
      </c>
      <c r="E150" s="2716">
        <v>0</v>
      </c>
      <c r="F150" s="1284">
        <v>0</v>
      </c>
      <c r="G150" s="2569">
        <f t="shared" si="146"/>
        <v>0</v>
      </c>
      <c r="H150" s="2076">
        <v>0</v>
      </c>
      <c r="I150" s="1284">
        <v>1</v>
      </c>
      <c r="J150" s="2075">
        <f t="shared" si="147"/>
        <v>-1</v>
      </c>
      <c r="K150" s="2716">
        <v>0</v>
      </c>
      <c r="L150" s="1284">
        <v>0</v>
      </c>
      <c r="M150" s="2569">
        <f t="shared" si="112"/>
        <v>0</v>
      </c>
      <c r="N150" s="2081">
        <f t="shared" si="141"/>
        <v>0</v>
      </c>
      <c r="O150" s="2570">
        <f t="shared" si="113"/>
        <v>1</v>
      </c>
      <c r="P150" s="1607">
        <f t="shared" si="137"/>
        <v>-1</v>
      </c>
      <c r="R150" s="2068" t="s">
        <v>452</v>
      </c>
      <c r="S150" s="2076">
        <v>0</v>
      </c>
      <c r="T150" s="1284">
        <v>0</v>
      </c>
      <c r="U150" s="2075">
        <f t="shared" si="148"/>
        <v>0</v>
      </c>
      <c r="V150" s="2716">
        <v>0</v>
      </c>
      <c r="W150" s="1284">
        <v>0</v>
      </c>
      <c r="X150" s="2569">
        <f t="shared" si="149"/>
        <v>0</v>
      </c>
      <c r="Y150" s="2076">
        <v>0</v>
      </c>
      <c r="Z150" s="1284">
        <v>0</v>
      </c>
      <c r="AA150" s="2075">
        <f t="shared" si="150"/>
        <v>0</v>
      </c>
      <c r="AB150" s="2716">
        <v>0</v>
      </c>
      <c r="AC150" s="1284">
        <v>0</v>
      </c>
      <c r="AD150" s="2569">
        <f t="shared" si="118"/>
        <v>0</v>
      </c>
      <c r="AE150" s="2081">
        <f t="shared" si="142"/>
        <v>0</v>
      </c>
      <c r="AF150" s="2570">
        <f t="shared" si="119"/>
        <v>0</v>
      </c>
      <c r="AG150" s="1607">
        <f t="shared" si="138"/>
        <v>0</v>
      </c>
      <c r="AI150" s="2068" t="s">
        <v>452</v>
      </c>
      <c r="AJ150" s="2076">
        <v>0</v>
      </c>
      <c r="AK150" s="1284">
        <v>0</v>
      </c>
      <c r="AL150" s="2075">
        <f t="shared" si="151"/>
        <v>0</v>
      </c>
      <c r="AM150" s="2716">
        <v>1</v>
      </c>
      <c r="AN150" s="1284">
        <v>0</v>
      </c>
      <c r="AO150" s="2569">
        <f t="shared" si="152"/>
        <v>1</v>
      </c>
      <c r="AP150" s="2076">
        <v>0</v>
      </c>
      <c r="AQ150" s="1284">
        <v>1</v>
      </c>
      <c r="AR150" s="2075">
        <f t="shared" si="153"/>
        <v>-1</v>
      </c>
      <c r="AS150" s="2716">
        <v>0</v>
      </c>
      <c r="AT150" s="1284">
        <v>1</v>
      </c>
      <c r="AU150" s="2569">
        <f t="shared" si="124"/>
        <v>-1</v>
      </c>
      <c r="AV150" s="2081">
        <f t="shared" si="143"/>
        <v>1</v>
      </c>
      <c r="AW150" s="2570">
        <f t="shared" si="125"/>
        <v>2</v>
      </c>
      <c r="AX150" s="1607">
        <f t="shared" si="139"/>
        <v>-1</v>
      </c>
      <c r="AZ150" s="2068" t="s">
        <v>452</v>
      </c>
      <c r="BA150" s="2076">
        <v>0</v>
      </c>
      <c r="BB150" s="1284">
        <v>1</v>
      </c>
      <c r="BC150" s="2075">
        <f t="shared" si="154"/>
        <v>-1</v>
      </c>
      <c r="BD150" s="2716">
        <v>0</v>
      </c>
      <c r="BE150" s="1284">
        <v>0</v>
      </c>
      <c r="BF150" s="2569">
        <f t="shared" si="155"/>
        <v>0</v>
      </c>
      <c r="BG150" s="2076">
        <v>0</v>
      </c>
      <c r="BH150" s="1284">
        <v>0</v>
      </c>
      <c r="BI150" s="2075">
        <f t="shared" si="156"/>
        <v>0</v>
      </c>
      <c r="BJ150" s="2716">
        <v>0</v>
      </c>
      <c r="BK150" s="1284">
        <v>1</v>
      </c>
      <c r="BL150" s="2569">
        <f t="shared" si="130"/>
        <v>-1</v>
      </c>
      <c r="BM150" s="2081">
        <f t="shared" si="144"/>
        <v>0</v>
      </c>
      <c r="BN150" s="2570">
        <f t="shared" si="131"/>
        <v>2</v>
      </c>
      <c r="BO150" s="1607">
        <f t="shared" si="140"/>
        <v>-2</v>
      </c>
    </row>
    <row r="151" spans="1:67" ht="22.5">
      <c r="A151" s="2069" t="s">
        <v>458</v>
      </c>
      <c r="B151" s="2076">
        <v>0</v>
      </c>
      <c r="C151" s="1284">
        <v>1</v>
      </c>
      <c r="D151" s="2075">
        <f t="shared" si="145"/>
        <v>-1</v>
      </c>
      <c r="E151" s="2716">
        <v>1</v>
      </c>
      <c r="F151" s="1284">
        <v>0</v>
      </c>
      <c r="G151" s="2569">
        <f t="shared" si="146"/>
        <v>1</v>
      </c>
      <c r="H151" s="2076">
        <v>1</v>
      </c>
      <c r="I151" s="1284">
        <v>3</v>
      </c>
      <c r="J151" s="2075">
        <f t="shared" si="147"/>
        <v>-2</v>
      </c>
      <c r="K151" s="2716">
        <v>1</v>
      </c>
      <c r="L151" s="1284">
        <v>0</v>
      </c>
      <c r="M151" s="2569">
        <f t="shared" si="112"/>
        <v>1</v>
      </c>
      <c r="N151" s="2081">
        <f t="shared" si="141"/>
        <v>3</v>
      </c>
      <c r="O151" s="2570">
        <f t="shared" si="141"/>
        <v>4</v>
      </c>
      <c r="P151" s="1607">
        <f t="shared" si="137"/>
        <v>-1</v>
      </c>
      <c r="R151" s="2069" t="s">
        <v>458</v>
      </c>
      <c r="S151" s="2076">
        <v>0</v>
      </c>
      <c r="T151" s="1284">
        <v>2</v>
      </c>
      <c r="U151" s="2075">
        <f t="shared" si="148"/>
        <v>-2</v>
      </c>
      <c r="V151" s="2716">
        <v>0</v>
      </c>
      <c r="W151" s="1284">
        <v>0</v>
      </c>
      <c r="X151" s="2569">
        <f t="shared" si="149"/>
        <v>0</v>
      </c>
      <c r="Y151" s="2076">
        <v>0</v>
      </c>
      <c r="Z151" s="1284">
        <v>1</v>
      </c>
      <c r="AA151" s="2075">
        <f t="shared" si="150"/>
        <v>-1</v>
      </c>
      <c r="AB151" s="2716">
        <v>1</v>
      </c>
      <c r="AC151" s="1284">
        <v>0</v>
      </c>
      <c r="AD151" s="2569">
        <f t="shared" si="118"/>
        <v>1</v>
      </c>
      <c r="AE151" s="2081">
        <f t="shared" si="142"/>
        <v>1</v>
      </c>
      <c r="AF151" s="2570">
        <f t="shared" si="142"/>
        <v>3</v>
      </c>
      <c r="AG151" s="1607">
        <f t="shared" si="138"/>
        <v>-2</v>
      </c>
      <c r="AI151" s="2069" t="s">
        <v>458</v>
      </c>
      <c r="AJ151" s="2076">
        <v>0</v>
      </c>
      <c r="AK151" s="1284">
        <v>0</v>
      </c>
      <c r="AL151" s="2075">
        <f t="shared" si="151"/>
        <v>0</v>
      </c>
      <c r="AM151" s="2716">
        <v>1</v>
      </c>
      <c r="AN151" s="1284">
        <v>0</v>
      </c>
      <c r="AO151" s="2569">
        <f t="shared" si="152"/>
        <v>1</v>
      </c>
      <c r="AP151" s="2076">
        <v>3</v>
      </c>
      <c r="AQ151" s="1284">
        <v>1</v>
      </c>
      <c r="AR151" s="2075">
        <f t="shared" si="153"/>
        <v>2</v>
      </c>
      <c r="AS151" s="2716">
        <v>3</v>
      </c>
      <c r="AT151" s="1284">
        <v>0</v>
      </c>
      <c r="AU151" s="2569">
        <f t="shared" si="124"/>
        <v>3</v>
      </c>
      <c r="AV151" s="2081">
        <f t="shared" si="143"/>
        <v>7</v>
      </c>
      <c r="AW151" s="2570">
        <f t="shared" si="143"/>
        <v>1</v>
      </c>
      <c r="AX151" s="1607">
        <f t="shared" si="139"/>
        <v>6</v>
      </c>
      <c r="AZ151" s="2069" t="s">
        <v>458</v>
      </c>
      <c r="BA151" s="2076">
        <v>0</v>
      </c>
      <c r="BB151" s="1284">
        <v>2</v>
      </c>
      <c r="BC151" s="2075">
        <f t="shared" si="154"/>
        <v>-2</v>
      </c>
      <c r="BD151" s="2716">
        <v>0</v>
      </c>
      <c r="BE151" s="1284">
        <v>1</v>
      </c>
      <c r="BF151" s="2569">
        <f t="shared" si="155"/>
        <v>-1</v>
      </c>
      <c r="BG151" s="2076">
        <v>2</v>
      </c>
      <c r="BH151" s="1284">
        <v>3</v>
      </c>
      <c r="BI151" s="2075">
        <f t="shared" si="156"/>
        <v>-1</v>
      </c>
      <c r="BJ151" s="2716">
        <v>1</v>
      </c>
      <c r="BK151" s="1284">
        <v>0</v>
      </c>
      <c r="BL151" s="2569">
        <f t="shared" si="130"/>
        <v>1</v>
      </c>
      <c r="BM151" s="2081">
        <f t="shared" si="144"/>
        <v>3</v>
      </c>
      <c r="BN151" s="2570">
        <f t="shared" si="144"/>
        <v>6</v>
      </c>
      <c r="BO151" s="1607">
        <f t="shared" si="140"/>
        <v>-3</v>
      </c>
    </row>
    <row r="152" spans="1:67">
      <c r="A152" s="2068" t="s">
        <v>453</v>
      </c>
      <c r="B152" s="2076">
        <v>0</v>
      </c>
      <c r="C152" s="1284">
        <v>0</v>
      </c>
      <c r="D152" s="2075">
        <f t="shared" si="145"/>
        <v>0</v>
      </c>
      <c r="E152" s="2716">
        <v>0</v>
      </c>
      <c r="F152" s="1284">
        <v>2</v>
      </c>
      <c r="G152" s="2569">
        <f t="shared" si="146"/>
        <v>-2</v>
      </c>
      <c r="H152" s="2076">
        <v>7</v>
      </c>
      <c r="I152" s="1284">
        <v>8</v>
      </c>
      <c r="J152" s="2075">
        <f t="shared" si="147"/>
        <v>-1</v>
      </c>
      <c r="K152" s="2716">
        <v>0</v>
      </c>
      <c r="L152" s="1284">
        <v>0</v>
      </c>
      <c r="M152" s="2569">
        <f t="shared" si="112"/>
        <v>0</v>
      </c>
      <c r="N152" s="2081">
        <f t="shared" si="141"/>
        <v>7</v>
      </c>
      <c r="O152" s="2570">
        <f t="shared" si="141"/>
        <v>10</v>
      </c>
      <c r="P152" s="1607">
        <f t="shared" si="137"/>
        <v>-3</v>
      </c>
      <c r="R152" s="2068" t="s">
        <v>453</v>
      </c>
      <c r="S152" s="2076">
        <v>0</v>
      </c>
      <c r="T152" s="1284">
        <v>0</v>
      </c>
      <c r="U152" s="2075">
        <f t="shared" si="148"/>
        <v>0</v>
      </c>
      <c r="V152" s="2716">
        <v>0</v>
      </c>
      <c r="W152" s="1284">
        <v>1</v>
      </c>
      <c r="X152" s="2569">
        <f t="shared" si="149"/>
        <v>-1</v>
      </c>
      <c r="Y152" s="2076">
        <v>10</v>
      </c>
      <c r="Z152" s="1284">
        <v>4</v>
      </c>
      <c r="AA152" s="2075">
        <f t="shared" si="150"/>
        <v>6</v>
      </c>
      <c r="AB152" s="2716">
        <v>0</v>
      </c>
      <c r="AC152" s="1284">
        <v>0</v>
      </c>
      <c r="AD152" s="2569">
        <f t="shared" si="118"/>
        <v>0</v>
      </c>
      <c r="AE152" s="2081">
        <f t="shared" si="142"/>
        <v>10</v>
      </c>
      <c r="AF152" s="2570">
        <f t="shared" si="142"/>
        <v>5</v>
      </c>
      <c r="AG152" s="1607">
        <f t="shared" si="138"/>
        <v>5</v>
      </c>
      <c r="AI152" s="2068" t="s">
        <v>453</v>
      </c>
      <c r="AJ152" s="2076">
        <v>0</v>
      </c>
      <c r="AK152" s="1284">
        <v>0</v>
      </c>
      <c r="AL152" s="2075">
        <f t="shared" si="151"/>
        <v>0</v>
      </c>
      <c r="AM152" s="2716">
        <v>0</v>
      </c>
      <c r="AN152" s="1284">
        <v>0</v>
      </c>
      <c r="AO152" s="2569">
        <f t="shared" si="152"/>
        <v>0</v>
      </c>
      <c r="AP152" s="2076">
        <v>7</v>
      </c>
      <c r="AQ152" s="1284">
        <v>1</v>
      </c>
      <c r="AR152" s="2075">
        <f t="shared" si="153"/>
        <v>6</v>
      </c>
      <c r="AS152" s="2716">
        <v>0</v>
      </c>
      <c r="AT152" s="1284">
        <v>0</v>
      </c>
      <c r="AU152" s="2569">
        <f t="shared" si="124"/>
        <v>0</v>
      </c>
      <c r="AV152" s="2081">
        <f t="shared" si="143"/>
        <v>7</v>
      </c>
      <c r="AW152" s="2570">
        <f t="shared" si="143"/>
        <v>1</v>
      </c>
      <c r="AX152" s="1607">
        <f t="shared" si="139"/>
        <v>6</v>
      </c>
      <c r="AZ152" s="2068" t="s">
        <v>453</v>
      </c>
      <c r="BA152" s="2076">
        <v>0</v>
      </c>
      <c r="BB152" s="1284">
        <v>1</v>
      </c>
      <c r="BC152" s="2075">
        <f t="shared" si="154"/>
        <v>-1</v>
      </c>
      <c r="BD152" s="2716">
        <v>1</v>
      </c>
      <c r="BE152" s="1284">
        <v>3</v>
      </c>
      <c r="BF152" s="2569">
        <f t="shared" si="155"/>
        <v>-2</v>
      </c>
      <c r="BG152" s="2076">
        <v>7</v>
      </c>
      <c r="BH152" s="1284">
        <v>6</v>
      </c>
      <c r="BI152" s="2075">
        <f t="shared" si="156"/>
        <v>1</v>
      </c>
      <c r="BJ152" s="2716">
        <v>0</v>
      </c>
      <c r="BK152" s="1284">
        <v>0</v>
      </c>
      <c r="BL152" s="2569">
        <f t="shared" si="130"/>
        <v>0</v>
      </c>
      <c r="BM152" s="2081">
        <f t="shared" si="144"/>
        <v>8</v>
      </c>
      <c r="BN152" s="2570">
        <f t="shared" si="144"/>
        <v>10</v>
      </c>
      <c r="BO152" s="1607">
        <f t="shared" si="140"/>
        <v>-2</v>
      </c>
    </row>
    <row r="153" spans="1:67" ht="22.5">
      <c r="A153" s="2069" t="s">
        <v>457</v>
      </c>
      <c r="B153" s="2077">
        <v>0</v>
      </c>
      <c r="C153" s="1287">
        <v>0</v>
      </c>
      <c r="D153" s="2075">
        <v>0</v>
      </c>
      <c r="E153" s="2717">
        <v>0</v>
      </c>
      <c r="F153" s="1287">
        <v>0</v>
      </c>
      <c r="G153" s="2569">
        <v>0</v>
      </c>
      <c r="H153" s="2077">
        <v>0</v>
      </c>
      <c r="I153" s="1287">
        <v>0</v>
      </c>
      <c r="J153" s="2075">
        <v>0</v>
      </c>
      <c r="K153" s="2716">
        <v>0</v>
      </c>
      <c r="L153" s="1284">
        <v>0</v>
      </c>
      <c r="M153" s="2569">
        <f t="shared" si="112"/>
        <v>0</v>
      </c>
      <c r="N153" s="2081">
        <f t="shared" si="141"/>
        <v>0</v>
      </c>
      <c r="O153" s="2570">
        <f t="shared" si="141"/>
        <v>0</v>
      </c>
      <c r="P153" s="1607">
        <f t="shared" si="137"/>
        <v>0</v>
      </c>
      <c r="R153" s="2069" t="s">
        <v>457</v>
      </c>
      <c r="S153" s="2077"/>
      <c r="T153" s="1287"/>
      <c r="U153" s="2075">
        <v>0</v>
      </c>
      <c r="V153" s="2717"/>
      <c r="W153" s="1287"/>
      <c r="X153" s="2569">
        <v>0</v>
      </c>
      <c r="Y153" s="2077"/>
      <c r="Z153" s="1287"/>
      <c r="AA153" s="2075">
        <v>0</v>
      </c>
      <c r="AB153" s="2716"/>
      <c r="AC153" s="1284"/>
      <c r="AD153" s="2569">
        <f t="shared" si="118"/>
        <v>0</v>
      </c>
      <c r="AE153" s="2081">
        <f t="shared" si="142"/>
        <v>0</v>
      </c>
      <c r="AF153" s="2570">
        <f t="shared" si="142"/>
        <v>0</v>
      </c>
      <c r="AG153" s="1607">
        <f t="shared" si="138"/>
        <v>0</v>
      </c>
      <c r="AI153" s="2069" t="s">
        <v>457</v>
      </c>
      <c r="AJ153" s="2077">
        <v>0</v>
      </c>
      <c r="AK153" s="1287">
        <v>0</v>
      </c>
      <c r="AL153" s="2075">
        <v>0</v>
      </c>
      <c r="AM153" s="2717">
        <v>0</v>
      </c>
      <c r="AN153" s="1287">
        <v>0</v>
      </c>
      <c r="AO153" s="2569">
        <v>0</v>
      </c>
      <c r="AP153" s="2077">
        <v>0</v>
      </c>
      <c r="AQ153" s="1287">
        <v>0</v>
      </c>
      <c r="AR153" s="2075">
        <v>0</v>
      </c>
      <c r="AS153" s="2716">
        <v>0</v>
      </c>
      <c r="AT153" s="1284">
        <v>0</v>
      </c>
      <c r="AU153" s="2569">
        <f t="shared" si="124"/>
        <v>0</v>
      </c>
      <c r="AV153" s="2081">
        <f t="shared" si="143"/>
        <v>0</v>
      </c>
      <c r="AW153" s="2570">
        <f t="shared" si="143"/>
        <v>0</v>
      </c>
      <c r="AX153" s="1607">
        <f t="shared" si="139"/>
        <v>0</v>
      </c>
      <c r="AZ153" s="2069" t="s">
        <v>457</v>
      </c>
      <c r="BA153" s="2077">
        <v>0</v>
      </c>
      <c r="BB153" s="1287">
        <v>0</v>
      </c>
      <c r="BC153" s="2075">
        <v>0</v>
      </c>
      <c r="BD153" s="2717">
        <v>0</v>
      </c>
      <c r="BE153" s="1287">
        <v>0</v>
      </c>
      <c r="BF153" s="2569">
        <v>0</v>
      </c>
      <c r="BG153" s="2077">
        <v>0</v>
      </c>
      <c r="BH153" s="1287">
        <v>0</v>
      </c>
      <c r="BI153" s="2075">
        <v>0</v>
      </c>
      <c r="BJ153" s="2716">
        <v>0</v>
      </c>
      <c r="BK153" s="1284">
        <v>0</v>
      </c>
      <c r="BL153" s="2569">
        <f t="shared" si="130"/>
        <v>0</v>
      </c>
      <c r="BM153" s="2081">
        <f t="shared" si="144"/>
        <v>0</v>
      </c>
      <c r="BN153" s="2570">
        <f t="shared" si="144"/>
        <v>0</v>
      </c>
      <c r="BO153" s="1607">
        <f t="shared" si="140"/>
        <v>0</v>
      </c>
    </row>
    <row r="154" spans="1:67">
      <c r="A154" s="2068" t="s">
        <v>456</v>
      </c>
      <c r="B154" s="2077">
        <v>0</v>
      </c>
      <c r="C154" s="1287">
        <v>0</v>
      </c>
      <c r="D154" s="2075">
        <v>0</v>
      </c>
      <c r="E154" s="2717">
        <v>0</v>
      </c>
      <c r="F154" s="1287">
        <v>0</v>
      </c>
      <c r="G154" s="2569">
        <v>0</v>
      </c>
      <c r="H154" s="2077">
        <v>0</v>
      </c>
      <c r="I154" s="1287">
        <v>0</v>
      </c>
      <c r="J154" s="2075">
        <v>0</v>
      </c>
      <c r="K154" s="2716">
        <v>0</v>
      </c>
      <c r="L154" s="1284">
        <v>0</v>
      </c>
      <c r="M154" s="2569">
        <v>0</v>
      </c>
      <c r="N154" s="2081">
        <f t="shared" si="141"/>
        <v>0</v>
      </c>
      <c r="O154" s="2570">
        <f t="shared" si="141"/>
        <v>0</v>
      </c>
      <c r="P154" s="1607">
        <f t="shared" si="137"/>
        <v>0</v>
      </c>
      <c r="R154" s="2068" t="s">
        <v>456</v>
      </c>
      <c r="S154" s="2077"/>
      <c r="T154" s="1287"/>
      <c r="U154" s="2075">
        <v>0</v>
      </c>
      <c r="V154" s="2717"/>
      <c r="W154" s="1287"/>
      <c r="X154" s="2569">
        <v>0</v>
      </c>
      <c r="Y154" s="2077"/>
      <c r="Z154" s="1287"/>
      <c r="AA154" s="2075">
        <v>0</v>
      </c>
      <c r="AB154" s="2716"/>
      <c r="AC154" s="1284"/>
      <c r="AD154" s="2569">
        <v>0</v>
      </c>
      <c r="AE154" s="2081">
        <f t="shared" si="142"/>
        <v>0</v>
      </c>
      <c r="AF154" s="2570">
        <f t="shared" si="142"/>
        <v>0</v>
      </c>
      <c r="AG154" s="1607">
        <f t="shared" si="138"/>
        <v>0</v>
      </c>
      <c r="AI154" s="2068" t="s">
        <v>456</v>
      </c>
      <c r="AJ154" s="2077">
        <v>0</v>
      </c>
      <c r="AK154" s="1287">
        <v>0</v>
      </c>
      <c r="AL154" s="2075">
        <v>0</v>
      </c>
      <c r="AM154" s="2717">
        <v>0</v>
      </c>
      <c r="AN154" s="1287">
        <v>0</v>
      </c>
      <c r="AO154" s="2569">
        <v>0</v>
      </c>
      <c r="AP154" s="2077">
        <v>0</v>
      </c>
      <c r="AQ154" s="1287">
        <v>0</v>
      </c>
      <c r="AR154" s="2075">
        <v>0</v>
      </c>
      <c r="AS154" s="2716">
        <v>0</v>
      </c>
      <c r="AT154" s="1284">
        <v>0</v>
      </c>
      <c r="AU154" s="2569">
        <v>0</v>
      </c>
      <c r="AV154" s="2081">
        <f t="shared" si="143"/>
        <v>0</v>
      </c>
      <c r="AW154" s="2570">
        <f t="shared" si="143"/>
        <v>0</v>
      </c>
      <c r="AX154" s="1607">
        <f t="shared" si="139"/>
        <v>0</v>
      </c>
      <c r="AZ154" s="2068" t="s">
        <v>456</v>
      </c>
      <c r="BA154" s="2077">
        <v>0</v>
      </c>
      <c r="BB154" s="1287">
        <v>0</v>
      </c>
      <c r="BC154" s="2075">
        <v>0</v>
      </c>
      <c r="BD154" s="2717">
        <v>0</v>
      </c>
      <c r="BE154" s="1287">
        <v>0</v>
      </c>
      <c r="BF154" s="2569">
        <v>0</v>
      </c>
      <c r="BG154" s="2077">
        <v>0</v>
      </c>
      <c r="BH154" s="1287">
        <v>0</v>
      </c>
      <c r="BI154" s="2075">
        <v>0</v>
      </c>
      <c r="BJ154" s="2716">
        <v>0</v>
      </c>
      <c r="BK154" s="1284">
        <v>0</v>
      </c>
      <c r="BL154" s="2569">
        <v>0</v>
      </c>
      <c r="BM154" s="2081">
        <f t="shared" si="144"/>
        <v>0</v>
      </c>
      <c r="BN154" s="2570">
        <f t="shared" si="144"/>
        <v>0</v>
      </c>
      <c r="BO154" s="1607">
        <f t="shared" si="140"/>
        <v>0</v>
      </c>
    </row>
    <row r="155" spans="1:67">
      <c r="A155" s="2068" t="s">
        <v>454</v>
      </c>
      <c r="B155" s="2076">
        <v>18</v>
      </c>
      <c r="C155" s="1284">
        <v>5</v>
      </c>
      <c r="D155" s="2075">
        <f t="shared" ref="D155" si="157">B155-C155</f>
        <v>13</v>
      </c>
      <c r="E155" s="2716">
        <v>8</v>
      </c>
      <c r="F155" s="1284">
        <v>0</v>
      </c>
      <c r="G155" s="2569">
        <f t="shared" ref="G155" si="158">E155-F155</f>
        <v>8</v>
      </c>
      <c r="H155" s="2076">
        <v>23</v>
      </c>
      <c r="I155" s="1284">
        <v>2</v>
      </c>
      <c r="J155" s="2075">
        <f>H155-I155</f>
        <v>21</v>
      </c>
      <c r="K155" s="2716">
        <v>2</v>
      </c>
      <c r="L155" s="1284">
        <v>1</v>
      </c>
      <c r="M155" s="2569">
        <f t="shared" ref="M155:M156" si="159">K155-L155</f>
        <v>1</v>
      </c>
      <c r="N155" s="2081">
        <f t="shared" si="141"/>
        <v>51</v>
      </c>
      <c r="O155" s="2570">
        <f t="shared" si="141"/>
        <v>8</v>
      </c>
      <c r="P155" s="1607">
        <f>N155-O155</f>
        <v>43</v>
      </c>
      <c r="R155" s="2068" t="s">
        <v>454</v>
      </c>
      <c r="S155" s="2076">
        <v>18</v>
      </c>
      <c r="T155" s="1284">
        <v>2</v>
      </c>
      <c r="U155" s="2075">
        <f t="shared" ref="U155" si="160">S155-T155</f>
        <v>16</v>
      </c>
      <c r="V155" s="2716">
        <v>8</v>
      </c>
      <c r="W155" s="1284">
        <v>0</v>
      </c>
      <c r="X155" s="2569">
        <f t="shared" ref="X155" si="161">V155-W155</f>
        <v>8</v>
      </c>
      <c r="Y155" s="2076">
        <v>13</v>
      </c>
      <c r="Z155" s="1284">
        <v>1</v>
      </c>
      <c r="AA155" s="2075">
        <f>Y155-Z155</f>
        <v>12</v>
      </c>
      <c r="AB155" s="2716">
        <v>2</v>
      </c>
      <c r="AC155" s="1284">
        <v>2</v>
      </c>
      <c r="AD155" s="2569">
        <f t="shared" ref="AD155:AD156" si="162">AB155-AC155</f>
        <v>0</v>
      </c>
      <c r="AE155" s="2081">
        <f t="shared" si="142"/>
        <v>41</v>
      </c>
      <c r="AF155" s="2570">
        <f t="shared" si="142"/>
        <v>5</v>
      </c>
      <c r="AG155" s="1607">
        <f>AE155-AF155</f>
        <v>36</v>
      </c>
      <c r="AI155" s="2068" t="s">
        <v>454</v>
      </c>
      <c r="AJ155" s="2076">
        <v>9</v>
      </c>
      <c r="AK155" s="1284">
        <v>1</v>
      </c>
      <c r="AL155" s="2075">
        <f t="shared" ref="AL155" si="163">AJ155-AK155</f>
        <v>8</v>
      </c>
      <c r="AM155" s="2716">
        <v>7</v>
      </c>
      <c r="AN155" s="1284">
        <v>1</v>
      </c>
      <c r="AO155" s="2569">
        <f t="shared" ref="AO155" si="164">AM155-AN155</f>
        <v>6</v>
      </c>
      <c r="AP155" s="2076">
        <v>15</v>
      </c>
      <c r="AQ155" s="1284">
        <v>0</v>
      </c>
      <c r="AR155" s="2075">
        <f>AP155-AQ155</f>
        <v>15</v>
      </c>
      <c r="AS155" s="2716">
        <v>5</v>
      </c>
      <c r="AT155" s="1284">
        <v>0</v>
      </c>
      <c r="AU155" s="2569">
        <f t="shared" ref="AU155:AU156" si="165">AS155-AT155</f>
        <v>5</v>
      </c>
      <c r="AV155" s="2081">
        <f>SUM(AJ155,AM155,AP155,AS155)</f>
        <v>36</v>
      </c>
      <c r="AW155" s="2570">
        <f t="shared" si="143"/>
        <v>2</v>
      </c>
      <c r="AX155" s="1607">
        <f>AV155-AW155</f>
        <v>34</v>
      </c>
      <c r="AZ155" s="2068" t="s">
        <v>454</v>
      </c>
      <c r="BA155" s="2076">
        <v>15</v>
      </c>
      <c r="BB155" s="1284">
        <v>4</v>
      </c>
      <c r="BC155" s="2075">
        <f t="shared" ref="BC155" si="166">BA155-BB155</f>
        <v>11</v>
      </c>
      <c r="BD155" s="2716">
        <v>12</v>
      </c>
      <c r="BE155" s="1284">
        <v>5</v>
      </c>
      <c r="BF155" s="2569">
        <f t="shared" ref="BF155" si="167">BD155-BE155</f>
        <v>7</v>
      </c>
      <c r="BG155" s="2076">
        <v>22</v>
      </c>
      <c r="BH155" s="1284">
        <v>3</v>
      </c>
      <c r="BI155" s="2075">
        <f>BG155-BH155</f>
        <v>19</v>
      </c>
      <c r="BJ155" s="2716">
        <v>1</v>
      </c>
      <c r="BK155" s="1284">
        <v>2</v>
      </c>
      <c r="BL155" s="2569">
        <f t="shared" ref="BL155:BL156" si="168">BJ155-BK155</f>
        <v>-1</v>
      </c>
      <c r="BM155" s="2081">
        <f>SUM(BA155,BD155,BG155,BJ155)</f>
        <v>50</v>
      </c>
      <c r="BN155" s="2570">
        <f t="shared" si="144"/>
        <v>14</v>
      </c>
      <c r="BO155" s="1607">
        <f>BM155-BN155</f>
        <v>36</v>
      </c>
    </row>
    <row r="156" spans="1:67" ht="13.5" thickBot="1">
      <c r="A156" s="2072" t="s">
        <v>156</v>
      </c>
      <c r="B156" s="2078">
        <f>SUM(B134:B155)</f>
        <v>38</v>
      </c>
      <c r="C156" s="1289">
        <f>SUM(C134:C155)</f>
        <v>36</v>
      </c>
      <c r="D156" s="2012">
        <f>B156-C156</f>
        <v>2</v>
      </c>
      <c r="E156" s="2073">
        <f>SUM(E134:E155)</f>
        <v>31</v>
      </c>
      <c r="F156" s="1289">
        <f>SUM(F134:F155)</f>
        <v>25</v>
      </c>
      <c r="G156" s="2080">
        <f>E156-F156</f>
        <v>6</v>
      </c>
      <c r="H156" s="2078">
        <f>SUM(H134:H155)</f>
        <v>161</v>
      </c>
      <c r="I156" s="1289">
        <f>SUM(I134:I155)</f>
        <v>350</v>
      </c>
      <c r="J156" s="2012">
        <f>H156-I156</f>
        <v>-189</v>
      </c>
      <c r="K156" s="2073">
        <f>SUM(K134:K155)</f>
        <v>9</v>
      </c>
      <c r="L156" s="1289">
        <f>SUM(L134:L155)</f>
        <v>14</v>
      </c>
      <c r="M156" s="2080">
        <f t="shared" si="159"/>
        <v>-5</v>
      </c>
      <c r="N156" s="2082">
        <f>SUM(B156,E156,H156,K156)</f>
        <v>239</v>
      </c>
      <c r="O156" s="2011">
        <f>SUM(C156,F156,I156,L156)</f>
        <v>425</v>
      </c>
      <c r="P156" s="2012">
        <f>N156-O156</f>
        <v>-186</v>
      </c>
      <c r="R156" s="2072" t="s">
        <v>156</v>
      </c>
      <c r="S156" s="2078">
        <f>SUM(S134:S155)</f>
        <v>37</v>
      </c>
      <c r="T156" s="1289">
        <f>SUM(T134:T155)</f>
        <v>14</v>
      </c>
      <c r="U156" s="2012">
        <f>S156-T156</f>
        <v>23</v>
      </c>
      <c r="V156" s="2073">
        <f>SUM(V134:V155)</f>
        <v>20</v>
      </c>
      <c r="W156" s="1289">
        <f>SUM(W134:W155)</f>
        <v>11</v>
      </c>
      <c r="X156" s="2080">
        <f>V156-W156</f>
        <v>9</v>
      </c>
      <c r="Y156" s="2078">
        <f>SUM(Y134:Y155)</f>
        <v>131</v>
      </c>
      <c r="Z156" s="1289">
        <f>SUM(Z134:Z155)</f>
        <v>171</v>
      </c>
      <c r="AA156" s="2012">
        <f>Y156-Z156</f>
        <v>-40</v>
      </c>
      <c r="AB156" s="2073">
        <f>SUM(AB134:AB155)</f>
        <v>7</v>
      </c>
      <c r="AC156" s="1289">
        <f>SUM(AC134:AC155)</f>
        <v>6</v>
      </c>
      <c r="AD156" s="2080">
        <f t="shared" si="162"/>
        <v>1</v>
      </c>
      <c r="AE156" s="2082">
        <f>SUM(S156,V156,Y156,AB156)</f>
        <v>195</v>
      </c>
      <c r="AF156" s="2011">
        <f>SUM(T156,W156,Z156,AC156)</f>
        <v>202</v>
      </c>
      <c r="AG156" s="2012">
        <f>AE156-AF156</f>
        <v>-7</v>
      </c>
      <c r="AI156" s="2072" t="s">
        <v>156</v>
      </c>
      <c r="AJ156" s="2078">
        <f>SUM(AJ134:AJ155)</f>
        <v>20</v>
      </c>
      <c r="AK156" s="1289">
        <f>SUM(AK134:AK155)</f>
        <v>6</v>
      </c>
      <c r="AL156" s="2012">
        <f>AJ156-AK156</f>
        <v>14</v>
      </c>
      <c r="AM156" s="2073">
        <f>SUM(AM134:AM155)</f>
        <v>18</v>
      </c>
      <c r="AN156" s="1289">
        <f>SUM(AN134:AN155)</f>
        <v>15</v>
      </c>
      <c r="AO156" s="2080">
        <f>AM156-AN156</f>
        <v>3</v>
      </c>
      <c r="AP156" s="2078">
        <f>SUM(AP134:AP155)</f>
        <v>112</v>
      </c>
      <c r="AQ156" s="1289">
        <f>SUM(AQ134:AQ155)</f>
        <v>121</v>
      </c>
      <c r="AR156" s="2012">
        <f>AP156-AQ156</f>
        <v>-9</v>
      </c>
      <c r="AS156" s="2073">
        <f>SUM(AS134:AS155)</f>
        <v>18</v>
      </c>
      <c r="AT156" s="1289">
        <f>SUM(AT134:AT155)</f>
        <v>2</v>
      </c>
      <c r="AU156" s="2080">
        <f t="shared" si="165"/>
        <v>16</v>
      </c>
      <c r="AV156" s="2082">
        <f>SUM(AJ156,AM156,AP156,AS156)</f>
        <v>168</v>
      </c>
      <c r="AW156" s="2011">
        <f>SUM(AK156,AN156,AQ156,AT156)</f>
        <v>144</v>
      </c>
      <c r="AX156" s="2012">
        <f>AV156-AW156</f>
        <v>24</v>
      </c>
      <c r="AZ156" s="2072" t="s">
        <v>156</v>
      </c>
      <c r="BA156" s="2078">
        <f>SUM(BA134:BA155)</f>
        <v>25</v>
      </c>
      <c r="BB156" s="1289">
        <f>SUM(BB134:BB155)</f>
        <v>28</v>
      </c>
      <c r="BC156" s="2012">
        <f>BA156-BB156</f>
        <v>-3</v>
      </c>
      <c r="BD156" s="2073">
        <f>SUM(BD134:BD155)</f>
        <v>23</v>
      </c>
      <c r="BE156" s="1289">
        <f>SUM(BE134:BE155)</f>
        <v>67</v>
      </c>
      <c r="BF156" s="2080">
        <f>BD156-BE156</f>
        <v>-44</v>
      </c>
      <c r="BG156" s="2078">
        <f>SUM(BG134:BG155)</f>
        <v>107</v>
      </c>
      <c r="BH156" s="1289">
        <f>SUM(BH134:BH155)</f>
        <v>136</v>
      </c>
      <c r="BI156" s="2012">
        <f>BG156-BH156</f>
        <v>-29</v>
      </c>
      <c r="BJ156" s="2073">
        <f>SUM(BJ134:BJ155)</f>
        <v>6</v>
      </c>
      <c r="BK156" s="1289">
        <f>SUM(BK134:BK155)</f>
        <v>6</v>
      </c>
      <c r="BL156" s="2080">
        <f t="shared" si="168"/>
        <v>0</v>
      </c>
      <c r="BM156" s="2082">
        <f>SUM(BA156,BD156,BG156,BJ156)</f>
        <v>161</v>
      </c>
      <c r="BN156" s="2011">
        <f>SUM(BB156,BE156,BH156,BK156)</f>
        <v>237</v>
      </c>
      <c r="BO156" s="2012">
        <f>BM156-BN156</f>
        <v>-76</v>
      </c>
    </row>
    <row r="157" spans="1:67">
      <c r="A157" s="269"/>
    </row>
    <row r="158" spans="1:67" ht="13.5" thickBot="1">
      <c r="A158" s="269"/>
    </row>
    <row r="159" spans="1:67" ht="48" thickBot="1">
      <c r="A159" s="929" t="s">
        <v>754</v>
      </c>
      <c r="B159" s="930" t="s">
        <v>164</v>
      </c>
      <c r="C159" s="931" t="s">
        <v>164</v>
      </c>
      <c r="D159" s="932"/>
      <c r="E159" s="930" t="s">
        <v>165</v>
      </c>
      <c r="F159" s="931" t="s">
        <v>166</v>
      </c>
      <c r="G159" s="932"/>
      <c r="H159" s="930" t="s">
        <v>167</v>
      </c>
      <c r="I159" s="931" t="s">
        <v>167</v>
      </c>
      <c r="J159" s="932"/>
      <c r="K159" s="931" t="s">
        <v>168</v>
      </c>
      <c r="L159" s="931" t="s">
        <v>168</v>
      </c>
      <c r="M159" s="932"/>
      <c r="N159" s="930" t="s">
        <v>156</v>
      </c>
      <c r="O159" s="931" t="s">
        <v>156</v>
      </c>
      <c r="P159" s="933"/>
      <c r="R159" s="929" t="s">
        <v>920</v>
      </c>
      <c r="S159" s="930" t="s">
        <v>164</v>
      </c>
      <c r="T159" s="931" t="s">
        <v>164</v>
      </c>
      <c r="U159" s="932"/>
      <c r="V159" s="930" t="s">
        <v>165</v>
      </c>
      <c r="W159" s="931" t="s">
        <v>166</v>
      </c>
      <c r="X159" s="932"/>
      <c r="Y159" s="930" t="s">
        <v>167</v>
      </c>
      <c r="Z159" s="931" t="s">
        <v>167</v>
      </c>
      <c r="AA159" s="932"/>
      <c r="AB159" s="931" t="s">
        <v>168</v>
      </c>
      <c r="AC159" s="931" t="s">
        <v>168</v>
      </c>
      <c r="AD159" s="932"/>
      <c r="AE159" s="930" t="s">
        <v>156</v>
      </c>
      <c r="AF159" s="931" t="s">
        <v>156</v>
      </c>
      <c r="AG159" s="933"/>
      <c r="AI159" s="929" t="s">
        <v>796</v>
      </c>
      <c r="AJ159" s="930" t="s">
        <v>164</v>
      </c>
      <c r="AK159" s="931" t="s">
        <v>164</v>
      </c>
      <c r="AL159" s="1974"/>
      <c r="AM159" s="930" t="s">
        <v>165</v>
      </c>
      <c r="AN159" s="931" t="s">
        <v>166</v>
      </c>
      <c r="AO159" s="1974"/>
      <c r="AP159" s="930" t="s">
        <v>167</v>
      </c>
      <c r="AQ159" s="931" t="s">
        <v>167</v>
      </c>
      <c r="AR159" s="1974"/>
      <c r="AS159" s="931" t="s">
        <v>168</v>
      </c>
      <c r="AT159" s="931" t="s">
        <v>168</v>
      </c>
      <c r="AU159" s="1974"/>
      <c r="AV159" s="930" t="s">
        <v>156</v>
      </c>
      <c r="AW159" s="931" t="s">
        <v>156</v>
      </c>
      <c r="AX159" s="1976"/>
      <c r="AZ159" s="2067" t="s">
        <v>804</v>
      </c>
      <c r="BA159" s="930" t="s">
        <v>164</v>
      </c>
      <c r="BB159" s="931" t="s">
        <v>164</v>
      </c>
      <c r="BC159" s="1974"/>
      <c r="BD159" s="931" t="s">
        <v>165</v>
      </c>
      <c r="BE159" s="931" t="s">
        <v>166</v>
      </c>
      <c r="BF159" s="2079"/>
      <c r="BG159" s="930" t="s">
        <v>167</v>
      </c>
      <c r="BH159" s="931" t="s">
        <v>167</v>
      </c>
      <c r="BI159" s="1974"/>
      <c r="BJ159" s="931" t="s">
        <v>168</v>
      </c>
      <c r="BK159" s="931" t="s">
        <v>168</v>
      </c>
      <c r="BL159" s="2079"/>
      <c r="BM159" s="930" t="s">
        <v>156</v>
      </c>
      <c r="BN159" s="931" t="s">
        <v>156</v>
      </c>
      <c r="BO159" s="1976"/>
    </row>
    <row r="160" spans="1:67" ht="45.75" thickBot="1">
      <c r="A160" s="2719" t="s">
        <v>627</v>
      </c>
      <c r="B160" s="506" t="s">
        <v>169</v>
      </c>
      <c r="C160" s="620" t="s">
        <v>170</v>
      </c>
      <c r="D160" s="508" t="s">
        <v>171</v>
      </c>
      <c r="E160" s="506" t="s">
        <v>169</v>
      </c>
      <c r="F160" s="507" t="s">
        <v>170</v>
      </c>
      <c r="G160" s="508" t="s">
        <v>171</v>
      </c>
      <c r="H160" s="506" t="s">
        <v>169</v>
      </c>
      <c r="I160" s="507" t="s">
        <v>170</v>
      </c>
      <c r="J160" s="508" t="s">
        <v>171</v>
      </c>
      <c r="K160" s="506" t="s">
        <v>169</v>
      </c>
      <c r="L160" s="507" t="s">
        <v>170</v>
      </c>
      <c r="M160" s="508" t="s">
        <v>171</v>
      </c>
      <c r="N160" s="506" t="s">
        <v>169</v>
      </c>
      <c r="O160" s="620" t="s">
        <v>170</v>
      </c>
      <c r="P160" s="508" t="s">
        <v>161</v>
      </c>
      <c r="R160" s="2719" t="s">
        <v>627</v>
      </c>
      <c r="S160" s="506" t="s">
        <v>169</v>
      </c>
      <c r="T160" s="620" t="s">
        <v>170</v>
      </c>
      <c r="U160" s="508" t="s">
        <v>171</v>
      </c>
      <c r="V160" s="506" t="s">
        <v>169</v>
      </c>
      <c r="W160" s="507" t="s">
        <v>170</v>
      </c>
      <c r="X160" s="508" t="s">
        <v>171</v>
      </c>
      <c r="Y160" s="506" t="s">
        <v>169</v>
      </c>
      <c r="Z160" s="507" t="s">
        <v>170</v>
      </c>
      <c r="AA160" s="508" t="s">
        <v>171</v>
      </c>
      <c r="AB160" s="506" t="s">
        <v>169</v>
      </c>
      <c r="AC160" s="507" t="s">
        <v>170</v>
      </c>
      <c r="AD160" s="508" t="s">
        <v>171</v>
      </c>
      <c r="AE160" s="506" t="s">
        <v>169</v>
      </c>
      <c r="AF160" s="620" t="s">
        <v>170</v>
      </c>
      <c r="AG160" s="508" t="s">
        <v>161</v>
      </c>
      <c r="AI160" s="2719" t="s">
        <v>627</v>
      </c>
      <c r="AJ160" s="506" t="s">
        <v>169</v>
      </c>
      <c r="AK160" s="620" t="s">
        <v>170</v>
      </c>
      <c r="AL160" s="1975" t="s">
        <v>171</v>
      </c>
      <c r="AM160" s="506" t="s">
        <v>169</v>
      </c>
      <c r="AN160" s="507" t="s">
        <v>170</v>
      </c>
      <c r="AO160" s="1975" t="s">
        <v>171</v>
      </c>
      <c r="AP160" s="506" t="s">
        <v>169</v>
      </c>
      <c r="AQ160" s="507" t="s">
        <v>170</v>
      </c>
      <c r="AR160" s="1975" t="s">
        <v>171</v>
      </c>
      <c r="AS160" s="506" t="s">
        <v>169</v>
      </c>
      <c r="AT160" s="507" t="s">
        <v>170</v>
      </c>
      <c r="AU160" s="1975" t="s">
        <v>171</v>
      </c>
      <c r="AV160" s="506" t="s">
        <v>169</v>
      </c>
      <c r="AW160" s="620" t="s">
        <v>170</v>
      </c>
      <c r="AX160" s="1975" t="s">
        <v>161</v>
      </c>
      <c r="AZ160" s="2566" t="s">
        <v>627</v>
      </c>
      <c r="BA160" s="506" t="s">
        <v>169</v>
      </c>
      <c r="BB160" s="620" t="s">
        <v>170</v>
      </c>
      <c r="BC160" s="1975" t="s">
        <v>171</v>
      </c>
      <c r="BD160" s="507" t="s">
        <v>169</v>
      </c>
      <c r="BE160" s="507" t="s">
        <v>170</v>
      </c>
      <c r="BF160" s="620" t="s">
        <v>171</v>
      </c>
      <c r="BG160" s="506" t="s">
        <v>169</v>
      </c>
      <c r="BH160" s="507" t="s">
        <v>170</v>
      </c>
      <c r="BI160" s="1975" t="s">
        <v>171</v>
      </c>
      <c r="BJ160" s="507" t="s">
        <v>169</v>
      </c>
      <c r="BK160" s="507" t="s">
        <v>170</v>
      </c>
      <c r="BL160" s="620" t="s">
        <v>171</v>
      </c>
      <c r="BM160" s="506" t="s">
        <v>169</v>
      </c>
      <c r="BN160" s="620" t="s">
        <v>170</v>
      </c>
      <c r="BO160" s="1975" t="s">
        <v>161</v>
      </c>
    </row>
    <row r="161" spans="1:67">
      <c r="A161" s="1606" t="s">
        <v>437</v>
      </c>
      <c r="B161" s="2567">
        <v>1</v>
      </c>
      <c r="C161" s="2567">
        <v>1</v>
      </c>
      <c r="D161" s="2567">
        <f>B161-C161</f>
        <v>0</v>
      </c>
      <c r="E161" s="2567">
        <v>0</v>
      </c>
      <c r="F161" s="2567">
        <v>2</v>
      </c>
      <c r="G161" s="2567">
        <f>E161-F161</f>
        <v>-2</v>
      </c>
      <c r="H161" s="2567">
        <v>54</v>
      </c>
      <c r="I161" s="2567">
        <v>101</v>
      </c>
      <c r="J161" s="2567">
        <f>H161-I161</f>
        <v>-47</v>
      </c>
      <c r="K161" s="2567">
        <v>0</v>
      </c>
      <c r="L161" s="2567">
        <v>2</v>
      </c>
      <c r="M161" s="2567">
        <f>K161-L161</f>
        <v>-2</v>
      </c>
      <c r="N161" s="2570">
        <f>B161+E161+H161+K161</f>
        <v>55</v>
      </c>
      <c r="O161" s="2570">
        <f>C161+F161+I161+L161</f>
        <v>106</v>
      </c>
      <c r="P161" s="1607">
        <f>N161-O161</f>
        <v>-51</v>
      </c>
      <c r="R161" s="1606" t="s">
        <v>437</v>
      </c>
      <c r="S161" s="2567">
        <v>0</v>
      </c>
      <c r="T161" s="2567">
        <v>1</v>
      </c>
      <c r="U161" s="2567">
        <f>S161-T161</f>
        <v>-1</v>
      </c>
      <c r="V161" s="2567">
        <v>0</v>
      </c>
      <c r="W161" s="2567">
        <v>0</v>
      </c>
      <c r="X161" s="2567">
        <f>V161-W161</f>
        <v>0</v>
      </c>
      <c r="Y161" s="2567">
        <v>27</v>
      </c>
      <c r="Z161" s="2567">
        <v>10</v>
      </c>
      <c r="AA161" s="2567">
        <f>Y161-Z161</f>
        <v>17</v>
      </c>
      <c r="AB161" s="2567">
        <v>0</v>
      </c>
      <c r="AC161" s="2567">
        <v>0</v>
      </c>
      <c r="AD161" s="2567">
        <f>AB161-AC161</f>
        <v>0</v>
      </c>
      <c r="AE161" s="2570">
        <f>S161+V161+Y161+AB161</f>
        <v>27</v>
      </c>
      <c r="AF161" s="2570">
        <f>T161+W161+Z161+AC161</f>
        <v>11</v>
      </c>
      <c r="AG161" s="1607">
        <f>AE161-AF161</f>
        <v>16</v>
      </c>
      <c r="AI161" s="1606" t="s">
        <v>437</v>
      </c>
      <c r="AJ161" s="2567">
        <v>0</v>
      </c>
      <c r="AK161" s="2567">
        <v>0</v>
      </c>
      <c r="AL161" s="2567">
        <f>AJ161-AK161</f>
        <v>0</v>
      </c>
      <c r="AM161" s="2567">
        <v>2</v>
      </c>
      <c r="AN161" s="2567">
        <v>0</v>
      </c>
      <c r="AO161" s="2567">
        <f>AM161-AN161</f>
        <v>2</v>
      </c>
      <c r="AP161" s="2567">
        <v>4</v>
      </c>
      <c r="AQ161" s="2567">
        <v>15</v>
      </c>
      <c r="AR161" s="2567">
        <f>AP161-AQ161</f>
        <v>-11</v>
      </c>
      <c r="AS161" s="2567">
        <v>0</v>
      </c>
      <c r="AT161" s="2567">
        <v>0</v>
      </c>
      <c r="AU161" s="2567">
        <f>AS161-AT161</f>
        <v>0</v>
      </c>
      <c r="AV161" s="2570">
        <f>SUM(AJ161,AM161,AP161,AS161)</f>
        <v>6</v>
      </c>
      <c r="AW161" s="2570">
        <f>SUM(AK161,AN161,AQ161,AT161)</f>
        <v>15</v>
      </c>
      <c r="AX161" s="1607">
        <f>AV161-AW161</f>
        <v>-9</v>
      </c>
      <c r="AZ161" s="839" t="s">
        <v>437</v>
      </c>
      <c r="BA161" s="2074">
        <v>0</v>
      </c>
      <c r="BB161" s="2567">
        <v>0</v>
      </c>
      <c r="BC161" s="2075">
        <f>BA161-BB161</f>
        <v>0</v>
      </c>
      <c r="BD161" s="2568">
        <v>0</v>
      </c>
      <c r="BE161" s="2567">
        <v>1</v>
      </c>
      <c r="BF161" s="2569">
        <f>BD161-BE161</f>
        <v>-1</v>
      </c>
      <c r="BG161" s="2074">
        <v>9</v>
      </c>
      <c r="BH161" s="2567">
        <v>19</v>
      </c>
      <c r="BI161" s="2075">
        <f>BG161-BH161</f>
        <v>-10</v>
      </c>
      <c r="BJ161" s="2568">
        <v>0</v>
      </c>
      <c r="BK161" s="2567">
        <v>0</v>
      </c>
      <c r="BL161" s="2569">
        <f>BJ161-BK161</f>
        <v>0</v>
      </c>
      <c r="BM161" s="2081">
        <f>SUM(BA161,BD161,BG161,BJ161)</f>
        <v>9</v>
      </c>
      <c r="BN161" s="2570">
        <f>SUM(BB161,BE161,BH161,BK161)</f>
        <v>20</v>
      </c>
      <c r="BO161" s="1607">
        <f>BM161-BN161</f>
        <v>-11</v>
      </c>
    </row>
    <row r="162" spans="1:67">
      <c r="A162" s="926" t="s">
        <v>438</v>
      </c>
      <c r="B162" s="1284">
        <v>0</v>
      </c>
      <c r="C162" s="1284">
        <v>0</v>
      </c>
      <c r="D162" s="1284">
        <f t="shared" ref="D162:D183" si="169">B162-C162</f>
        <v>0</v>
      </c>
      <c r="E162" s="1284">
        <v>0</v>
      </c>
      <c r="F162" s="1284">
        <v>1</v>
      </c>
      <c r="G162" s="1284">
        <f t="shared" ref="G162:G183" si="170">E162-F162</f>
        <v>-1</v>
      </c>
      <c r="H162" s="1284">
        <v>0</v>
      </c>
      <c r="I162" s="1284">
        <v>1</v>
      </c>
      <c r="J162" s="1284">
        <f t="shared" ref="J162:J183" si="171">H162-I162</f>
        <v>-1</v>
      </c>
      <c r="K162" s="1284">
        <v>0</v>
      </c>
      <c r="L162" s="1284">
        <v>0</v>
      </c>
      <c r="M162" s="1284">
        <f t="shared" ref="M162:M183" si="172">K162-L162</f>
        <v>0</v>
      </c>
      <c r="N162" s="1285">
        <f t="shared" ref="N162:O182" si="173">B162+E162+H162+K162</f>
        <v>0</v>
      </c>
      <c r="O162" s="1285">
        <f t="shared" si="173"/>
        <v>2</v>
      </c>
      <c r="P162" s="1286">
        <f t="shared" ref="P162:P183" si="174">N162-O162</f>
        <v>-2</v>
      </c>
      <c r="R162" s="926" t="s">
        <v>438</v>
      </c>
      <c r="S162" s="1284">
        <v>0</v>
      </c>
      <c r="T162" s="1284">
        <v>0</v>
      </c>
      <c r="U162" s="1284">
        <f t="shared" ref="U162:U183" si="175">S162-T162</f>
        <v>0</v>
      </c>
      <c r="V162" s="1284">
        <v>0</v>
      </c>
      <c r="W162" s="1284">
        <v>0</v>
      </c>
      <c r="X162" s="1284">
        <f t="shared" ref="X162:X182" si="176">V162-W162</f>
        <v>0</v>
      </c>
      <c r="Y162" s="1284">
        <v>0</v>
      </c>
      <c r="Z162" s="1284">
        <v>0</v>
      </c>
      <c r="AA162" s="1284">
        <f t="shared" ref="AA162:AA183" si="177">Y162-Z162</f>
        <v>0</v>
      </c>
      <c r="AB162" s="1284">
        <v>0</v>
      </c>
      <c r="AC162" s="1284">
        <v>0</v>
      </c>
      <c r="AD162" s="1284">
        <f t="shared" ref="AD162:AD182" si="178">AB162-AC162</f>
        <v>0</v>
      </c>
      <c r="AE162" s="1285">
        <f t="shared" ref="AE162:AF177" si="179">S162+V162+Y162+AB162</f>
        <v>0</v>
      </c>
      <c r="AF162" s="1285">
        <f t="shared" si="179"/>
        <v>0</v>
      </c>
      <c r="AG162" s="1286">
        <f t="shared" ref="AG162:AG183" si="180">AE162-AF162</f>
        <v>0</v>
      </c>
      <c r="AI162" s="926" t="s">
        <v>438</v>
      </c>
      <c r="AJ162" s="1284">
        <v>0</v>
      </c>
      <c r="AK162" s="1284">
        <v>0</v>
      </c>
      <c r="AL162" s="2567">
        <f t="shared" ref="AL162:AL182" si="181">AJ162-AK162</f>
        <v>0</v>
      </c>
      <c r="AM162" s="1284">
        <v>0</v>
      </c>
      <c r="AN162" s="1284">
        <v>1</v>
      </c>
      <c r="AO162" s="2567">
        <f t="shared" ref="AO162:AO182" si="182">AM162-AN162</f>
        <v>-1</v>
      </c>
      <c r="AP162" s="1284">
        <v>0</v>
      </c>
      <c r="AQ162" s="1284">
        <v>0</v>
      </c>
      <c r="AR162" s="2567">
        <f t="shared" ref="AR162:AR181" si="183">AP162-AQ162</f>
        <v>0</v>
      </c>
      <c r="AS162" s="1284">
        <v>0</v>
      </c>
      <c r="AT162" s="1284">
        <v>0</v>
      </c>
      <c r="AU162" s="2567">
        <f t="shared" ref="AU162:AU183" si="184">AS162-AT162</f>
        <v>0</v>
      </c>
      <c r="AV162" s="2570">
        <f t="shared" ref="AV162:AW177" si="185">SUM(AJ162,AM162,AP162,AS162)</f>
        <v>0</v>
      </c>
      <c r="AW162" s="2570">
        <f t="shared" si="185"/>
        <v>1</v>
      </c>
      <c r="AX162" s="1607">
        <f t="shared" ref="AX162" si="186">AV162-AW162</f>
        <v>-1</v>
      </c>
      <c r="AZ162" s="2068" t="s">
        <v>438</v>
      </c>
      <c r="BA162" s="2076">
        <v>0</v>
      </c>
      <c r="BB162" s="1284">
        <v>0</v>
      </c>
      <c r="BC162" s="2075">
        <f t="shared" ref="BC162:BC182" si="187">BA162-BB162</f>
        <v>0</v>
      </c>
      <c r="BD162" s="2716">
        <v>0</v>
      </c>
      <c r="BE162" s="1284">
        <v>1</v>
      </c>
      <c r="BF162" s="2569">
        <f t="shared" ref="BF162:BF182" si="188">BD162-BE162</f>
        <v>-1</v>
      </c>
      <c r="BG162" s="2076">
        <v>0</v>
      </c>
      <c r="BH162" s="1284">
        <v>0</v>
      </c>
      <c r="BI162" s="2075">
        <f t="shared" ref="BI162:BI181" si="189">BG162-BH162</f>
        <v>0</v>
      </c>
      <c r="BJ162" s="2716">
        <v>0</v>
      </c>
      <c r="BK162" s="1284">
        <v>0</v>
      </c>
      <c r="BL162" s="2569">
        <f t="shared" ref="BL162:BL183" si="190">BJ162-BK162</f>
        <v>0</v>
      </c>
      <c r="BM162" s="2081">
        <f t="shared" ref="BM162:BN177" si="191">SUM(BA162,BD162,BG162,BJ162)</f>
        <v>0</v>
      </c>
      <c r="BN162" s="2570">
        <f t="shared" si="191"/>
        <v>1</v>
      </c>
      <c r="BO162" s="1607">
        <f t="shared" ref="BO162" si="192">BM162-BN162</f>
        <v>-1</v>
      </c>
    </row>
    <row r="163" spans="1:67">
      <c r="A163" s="926" t="s">
        <v>439</v>
      </c>
      <c r="B163" s="1284">
        <v>1</v>
      </c>
      <c r="C163" s="1284">
        <v>2</v>
      </c>
      <c r="D163" s="1284">
        <f t="shared" si="169"/>
        <v>-1</v>
      </c>
      <c r="E163" s="1284">
        <v>1</v>
      </c>
      <c r="F163" s="1284">
        <v>4</v>
      </c>
      <c r="G163" s="1284">
        <f t="shared" si="170"/>
        <v>-3</v>
      </c>
      <c r="H163" s="1284">
        <v>9</v>
      </c>
      <c r="I163" s="1284">
        <v>22</v>
      </c>
      <c r="J163" s="1284">
        <f t="shared" si="171"/>
        <v>-13</v>
      </c>
      <c r="K163" s="1284">
        <v>0</v>
      </c>
      <c r="L163" s="1284">
        <v>1</v>
      </c>
      <c r="M163" s="1284">
        <f t="shared" si="172"/>
        <v>-1</v>
      </c>
      <c r="N163" s="1285">
        <f t="shared" si="173"/>
        <v>11</v>
      </c>
      <c r="O163" s="1285">
        <f t="shared" si="173"/>
        <v>29</v>
      </c>
      <c r="P163" s="1286">
        <f t="shared" si="174"/>
        <v>-18</v>
      </c>
      <c r="R163" s="926" t="s">
        <v>439</v>
      </c>
      <c r="S163" s="1284">
        <v>2</v>
      </c>
      <c r="T163" s="1284">
        <v>1</v>
      </c>
      <c r="U163" s="1284">
        <f t="shared" si="175"/>
        <v>1</v>
      </c>
      <c r="V163" s="1284">
        <v>1</v>
      </c>
      <c r="W163" s="1284">
        <v>1</v>
      </c>
      <c r="X163" s="1284">
        <f t="shared" si="176"/>
        <v>0</v>
      </c>
      <c r="Y163" s="1284">
        <v>2</v>
      </c>
      <c r="Z163" s="1284">
        <v>9</v>
      </c>
      <c r="AA163" s="1284">
        <f t="shared" si="177"/>
        <v>-7</v>
      </c>
      <c r="AB163" s="1284">
        <v>0</v>
      </c>
      <c r="AC163" s="1284">
        <v>0</v>
      </c>
      <c r="AD163" s="1284">
        <f t="shared" si="178"/>
        <v>0</v>
      </c>
      <c r="AE163" s="1285">
        <f t="shared" si="179"/>
        <v>5</v>
      </c>
      <c r="AF163" s="1285">
        <f t="shared" si="179"/>
        <v>11</v>
      </c>
      <c r="AG163" s="1286">
        <f t="shared" si="180"/>
        <v>-6</v>
      </c>
      <c r="AI163" s="926" t="s">
        <v>439</v>
      </c>
      <c r="AJ163" s="1284">
        <v>0</v>
      </c>
      <c r="AK163" s="1284">
        <v>2</v>
      </c>
      <c r="AL163" s="2567">
        <f t="shared" si="181"/>
        <v>-2</v>
      </c>
      <c r="AM163" s="1284">
        <v>0</v>
      </c>
      <c r="AN163" s="1284">
        <v>1</v>
      </c>
      <c r="AO163" s="2567">
        <f t="shared" si="182"/>
        <v>-1</v>
      </c>
      <c r="AP163" s="1284">
        <v>4</v>
      </c>
      <c r="AQ163" s="1284">
        <v>5</v>
      </c>
      <c r="AR163" s="2567">
        <f t="shared" si="183"/>
        <v>-1</v>
      </c>
      <c r="AS163" s="1284">
        <v>0</v>
      </c>
      <c r="AT163" s="1284">
        <v>0</v>
      </c>
      <c r="AU163" s="2567">
        <f t="shared" si="184"/>
        <v>0</v>
      </c>
      <c r="AV163" s="2570">
        <f t="shared" si="185"/>
        <v>4</v>
      </c>
      <c r="AW163" s="2570">
        <f t="shared" si="185"/>
        <v>8</v>
      </c>
      <c r="AX163" s="1607">
        <f>AV163-AW163</f>
        <v>-4</v>
      </c>
      <c r="AZ163" s="2068" t="s">
        <v>439</v>
      </c>
      <c r="BA163" s="2076">
        <v>0</v>
      </c>
      <c r="BB163" s="1284">
        <v>3</v>
      </c>
      <c r="BC163" s="2075">
        <f t="shared" si="187"/>
        <v>-3</v>
      </c>
      <c r="BD163" s="2716">
        <v>1</v>
      </c>
      <c r="BE163" s="1284">
        <v>7</v>
      </c>
      <c r="BF163" s="2569">
        <f t="shared" si="188"/>
        <v>-6</v>
      </c>
      <c r="BG163" s="2076">
        <v>2</v>
      </c>
      <c r="BH163" s="1284">
        <v>12</v>
      </c>
      <c r="BI163" s="2075">
        <f t="shared" si="189"/>
        <v>-10</v>
      </c>
      <c r="BJ163" s="2716">
        <v>1</v>
      </c>
      <c r="BK163" s="1284">
        <v>0</v>
      </c>
      <c r="BL163" s="2569">
        <f t="shared" si="190"/>
        <v>1</v>
      </c>
      <c r="BM163" s="2081">
        <f t="shared" si="191"/>
        <v>4</v>
      </c>
      <c r="BN163" s="2570">
        <f t="shared" si="191"/>
        <v>22</v>
      </c>
      <c r="BO163" s="1607">
        <f>BM163-BN163</f>
        <v>-18</v>
      </c>
    </row>
    <row r="164" spans="1:67" ht="22.5">
      <c r="A164" s="927" t="s">
        <v>440</v>
      </c>
      <c r="B164" s="1284">
        <v>0</v>
      </c>
      <c r="C164" s="1284">
        <v>0</v>
      </c>
      <c r="D164" s="1284">
        <f t="shared" si="169"/>
        <v>0</v>
      </c>
      <c r="E164" s="1284">
        <v>0</v>
      </c>
      <c r="F164" s="1284">
        <v>0</v>
      </c>
      <c r="G164" s="1284">
        <f t="shared" si="170"/>
        <v>0</v>
      </c>
      <c r="H164" s="1284">
        <v>0</v>
      </c>
      <c r="I164" s="1284">
        <v>1</v>
      </c>
      <c r="J164" s="1284">
        <f t="shared" si="171"/>
        <v>-1</v>
      </c>
      <c r="K164" s="1284">
        <v>0</v>
      </c>
      <c r="L164" s="1284">
        <v>0</v>
      </c>
      <c r="M164" s="1284">
        <f t="shared" si="172"/>
        <v>0</v>
      </c>
      <c r="N164" s="1285">
        <f t="shared" si="173"/>
        <v>0</v>
      </c>
      <c r="O164" s="1285">
        <f t="shared" si="173"/>
        <v>1</v>
      </c>
      <c r="P164" s="1286">
        <f t="shared" si="174"/>
        <v>-1</v>
      </c>
      <c r="R164" s="927" t="s">
        <v>440</v>
      </c>
      <c r="S164" s="1284">
        <v>1</v>
      </c>
      <c r="T164" s="1284">
        <v>0</v>
      </c>
      <c r="U164" s="1284">
        <f t="shared" si="175"/>
        <v>1</v>
      </c>
      <c r="V164" s="1284">
        <v>0</v>
      </c>
      <c r="W164" s="1284">
        <v>0</v>
      </c>
      <c r="X164" s="1284">
        <f t="shared" si="176"/>
        <v>0</v>
      </c>
      <c r="Y164" s="1284">
        <v>1</v>
      </c>
      <c r="Z164" s="1284">
        <v>0</v>
      </c>
      <c r="AA164" s="1284">
        <f t="shared" si="177"/>
        <v>1</v>
      </c>
      <c r="AB164" s="1284">
        <v>0</v>
      </c>
      <c r="AC164" s="1284">
        <v>0</v>
      </c>
      <c r="AD164" s="1284">
        <f t="shared" si="178"/>
        <v>0</v>
      </c>
      <c r="AE164" s="1285">
        <f t="shared" si="179"/>
        <v>2</v>
      </c>
      <c r="AF164" s="1285">
        <f t="shared" si="179"/>
        <v>0</v>
      </c>
      <c r="AG164" s="1286">
        <f t="shared" si="180"/>
        <v>2</v>
      </c>
      <c r="AI164" s="927" t="s">
        <v>440</v>
      </c>
      <c r="AJ164" s="1284">
        <v>1</v>
      </c>
      <c r="AK164" s="1284">
        <v>0</v>
      </c>
      <c r="AL164" s="2567">
        <f t="shared" si="181"/>
        <v>1</v>
      </c>
      <c r="AM164" s="1284">
        <v>0</v>
      </c>
      <c r="AN164" s="1284">
        <v>0</v>
      </c>
      <c r="AO164" s="2567">
        <f t="shared" si="182"/>
        <v>0</v>
      </c>
      <c r="AP164" s="1284">
        <v>0</v>
      </c>
      <c r="AQ164" s="1284">
        <v>0</v>
      </c>
      <c r="AR164" s="2567">
        <f t="shared" si="183"/>
        <v>0</v>
      </c>
      <c r="AS164" s="1284">
        <v>0</v>
      </c>
      <c r="AT164" s="1284">
        <v>0</v>
      </c>
      <c r="AU164" s="2567">
        <f t="shared" si="184"/>
        <v>0</v>
      </c>
      <c r="AV164" s="2570">
        <f t="shared" si="185"/>
        <v>1</v>
      </c>
      <c r="AW164" s="2570">
        <f t="shared" si="185"/>
        <v>0</v>
      </c>
      <c r="AX164" s="1607">
        <f t="shared" ref="AX164:AX167" si="193">AV164-AW164</f>
        <v>1</v>
      </c>
      <c r="AZ164" s="2069" t="s">
        <v>440</v>
      </c>
      <c r="BA164" s="2076">
        <v>0</v>
      </c>
      <c r="BB164" s="1284">
        <v>0</v>
      </c>
      <c r="BC164" s="2075">
        <f t="shared" si="187"/>
        <v>0</v>
      </c>
      <c r="BD164" s="2716">
        <v>0</v>
      </c>
      <c r="BE164" s="1284">
        <v>0</v>
      </c>
      <c r="BF164" s="2569">
        <f t="shared" si="188"/>
        <v>0</v>
      </c>
      <c r="BG164" s="2076">
        <v>0</v>
      </c>
      <c r="BH164" s="1284">
        <v>0</v>
      </c>
      <c r="BI164" s="2075">
        <f t="shared" si="189"/>
        <v>0</v>
      </c>
      <c r="BJ164" s="2716">
        <v>0</v>
      </c>
      <c r="BK164" s="1284">
        <v>0</v>
      </c>
      <c r="BL164" s="2569">
        <f t="shared" si="190"/>
        <v>0</v>
      </c>
      <c r="BM164" s="2081">
        <f t="shared" si="191"/>
        <v>0</v>
      </c>
      <c r="BN164" s="2570">
        <f t="shared" si="191"/>
        <v>0</v>
      </c>
      <c r="BO164" s="1607">
        <f t="shared" ref="BO164:BO167" si="194">BM164-BN164</f>
        <v>0</v>
      </c>
    </row>
    <row r="165" spans="1:67" ht="22.5">
      <c r="A165" s="927" t="s">
        <v>441</v>
      </c>
      <c r="B165" s="1284">
        <v>0</v>
      </c>
      <c r="C165" s="1284">
        <v>0</v>
      </c>
      <c r="D165" s="1284">
        <f t="shared" si="169"/>
        <v>0</v>
      </c>
      <c r="E165" s="1284">
        <v>0</v>
      </c>
      <c r="F165" s="1284">
        <v>0</v>
      </c>
      <c r="G165" s="1284">
        <f t="shared" si="170"/>
        <v>0</v>
      </c>
      <c r="H165" s="1284">
        <v>0</v>
      </c>
      <c r="I165" s="1284">
        <v>0</v>
      </c>
      <c r="J165" s="1284">
        <f t="shared" si="171"/>
        <v>0</v>
      </c>
      <c r="K165" s="1284">
        <v>0</v>
      </c>
      <c r="L165" s="1284">
        <v>0</v>
      </c>
      <c r="M165" s="1284">
        <f t="shared" si="172"/>
        <v>0</v>
      </c>
      <c r="N165" s="1285">
        <f t="shared" si="173"/>
        <v>0</v>
      </c>
      <c r="O165" s="1285">
        <f t="shared" si="173"/>
        <v>0</v>
      </c>
      <c r="P165" s="1286">
        <f t="shared" si="174"/>
        <v>0</v>
      </c>
      <c r="R165" s="927" t="s">
        <v>441</v>
      </c>
      <c r="S165" s="1284">
        <v>0</v>
      </c>
      <c r="T165" s="1284">
        <v>1</v>
      </c>
      <c r="U165" s="1284">
        <f t="shared" si="175"/>
        <v>-1</v>
      </c>
      <c r="V165" s="1284">
        <v>0</v>
      </c>
      <c r="W165" s="1284">
        <v>0</v>
      </c>
      <c r="X165" s="1284">
        <f t="shared" si="176"/>
        <v>0</v>
      </c>
      <c r="Y165" s="1284">
        <v>0</v>
      </c>
      <c r="Z165" s="1284">
        <v>0</v>
      </c>
      <c r="AA165" s="1284">
        <f t="shared" si="177"/>
        <v>0</v>
      </c>
      <c r="AB165" s="1284">
        <v>0</v>
      </c>
      <c r="AC165" s="1284">
        <v>0</v>
      </c>
      <c r="AD165" s="1284">
        <f t="shared" si="178"/>
        <v>0</v>
      </c>
      <c r="AE165" s="1285">
        <f t="shared" si="179"/>
        <v>0</v>
      </c>
      <c r="AF165" s="1285">
        <f t="shared" si="179"/>
        <v>1</v>
      </c>
      <c r="AG165" s="1286">
        <f t="shared" si="180"/>
        <v>-1</v>
      </c>
      <c r="AI165" s="927" t="s">
        <v>441</v>
      </c>
      <c r="AJ165" s="1284">
        <v>0</v>
      </c>
      <c r="AK165" s="1284">
        <v>0</v>
      </c>
      <c r="AL165" s="2567">
        <f t="shared" si="181"/>
        <v>0</v>
      </c>
      <c r="AM165" s="1284">
        <v>0</v>
      </c>
      <c r="AN165" s="1284">
        <v>0</v>
      </c>
      <c r="AO165" s="2567">
        <f t="shared" si="182"/>
        <v>0</v>
      </c>
      <c r="AP165" s="1284">
        <v>0</v>
      </c>
      <c r="AQ165" s="1284">
        <v>0</v>
      </c>
      <c r="AR165" s="2567">
        <f t="shared" si="183"/>
        <v>0</v>
      </c>
      <c r="AS165" s="1284">
        <v>0</v>
      </c>
      <c r="AT165" s="1284">
        <v>0</v>
      </c>
      <c r="AU165" s="2567">
        <f t="shared" si="184"/>
        <v>0</v>
      </c>
      <c r="AV165" s="2570">
        <f>SUM(AJ165,AM165,AP165,AS165)</f>
        <v>0</v>
      </c>
      <c r="AW165" s="2570">
        <f t="shared" si="185"/>
        <v>0</v>
      </c>
      <c r="AX165" s="1607">
        <f t="shared" si="193"/>
        <v>0</v>
      </c>
      <c r="AZ165" s="2069" t="s">
        <v>441</v>
      </c>
      <c r="BA165" s="2076">
        <v>0</v>
      </c>
      <c r="BB165" s="1284">
        <v>0</v>
      </c>
      <c r="BC165" s="2075">
        <f t="shared" si="187"/>
        <v>0</v>
      </c>
      <c r="BD165" s="2716">
        <v>0</v>
      </c>
      <c r="BE165" s="1284">
        <v>0</v>
      </c>
      <c r="BF165" s="2569">
        <f t="shared" si="188"/>
        <v>0</v>
      </c>
      <c r="BG165" s="2076">
        <v>0</v>
      </c>
      <c r="BH165" s="1284">
        <v>0</v>
      </c>
      <c r="BI165" s="2075">
        <f t="shared" si="189"/>
        <v>0</v>
      </c>
      <c r="BJ165" s="2716">
        <v>0</v>
      </c>
      <c r="BK165" s="1284">
        <v>0</v>
      </c>
      <c r="BL165" s="2569">
        <f t="shared" si="190"/>
        <v>0</v>
      </c>
      <c r="BM165" s="2081">
        <f>SUM(BA165,BD165,BG165,BJ165)</f>
        <v>0</v>
      </c>
      <c r="BN165" s="2570">
        <f t="shared" si="191"/>
        <v>0</v>
      </c>
      <c r="BO165" s="1607">
        <f t="shared" si="194"/>
        <v>0</v>
      </c>
    </row>
    <row r="166" spans="1:67">
      <c r="A166" s="934" t="s">
        <v>442</v>
      </c>
      <c r="B166" s="1284">
        <v>4</v>
      </c>
      <c r="C166" s="1284">
        <v>4</v>
      </c>
      <c r="D166" s="1284">
        <f t="shared" si="169"/>
        <v>0</v>
      </c>
      <c r="E166" s="1284">
        <v>5</v>
      </c>
      <c r="F166" s="1284">
        <v>1</v>
      </c>
      <c r="G166" s="1284">
        <f t="shared" si="170"/>
        <v>4</v>
      </c>
      <c r="H166" s="1284">
        <v>38</v>
      </c>
      <c r="I166" s="1284">
        <v>81</v>
      </c>
      <c r="J166" s="1284">
        <f t="shared" si="171"/>
        <v>-43</v>
      </c>
      <c r="K166" s="1284">
        <v>0</v>
      </c>
      <c r="L166" s="1284">
        <v>0</v>
      </c>
      <c r="M166" s="1284">
        <f t="shared" si="172"/>
        <v>0</v>
      </c>
      <c r="N166" s="1285">
        <f t="shared" si="173"/>
        <v>47</v>
      </c>
      <c r="O166" s="1285">
        <f t="shared" si="173"/>
        <v>86</v>
      </c>
      <c r="P166" s="1286">
        <f t="shared" si="174"/>
        <v>-39</v>
      </c>
      <c r="R166" s="934" t="s">
        <v>442</v>
      </c>
      <c r="S166" s="1284">
        <v>2</v>
      </c>
      <c r="T166" s="1284">
        <v>2</v>
      </c>
      <c r="U166" s="1284">
        <f t="shared" si="175"/>
        <v>0</v>
      </c>
      <c r="V166" s="1284">
        <v>0</v>
      </c>
      <c r="W166" s="1284">
        <v>2</v>
      </c>
      <c r="X166" s="1284">
        <f t="shared" si="176"/>
        <v>-2</v>
      </c>
      <c r="Y166" s="1284">
        <v>36</v>
      </c>
      <c r="Z166" s="1284">
        <v>35</v>
      </c>
      <c r="AA166" s="1284">
        <f t="shared" si="177"/>
        <v>1</v>
      </c>
      <c r="AB166" s="1284">
        <v>0</v>
      </c>
      <c r="AC166" s="1284">
        <v>0</v>
      </c>
      <c r="AD166" s="1284">
        <f t="shared" si="178"/>
        <v>0</v>
      </c>
      <c r="AE166" s="1285">
        <f t="shared" si="179"/>
        <v>38</v>
      </c>
      <c r="AF166" s="1285">
        <f t="shared" si="179"/>
        <v>39</v>
      </c>
      <c r="AG166" s="1286">
        <f t="shared" si="180"/>
        <v>-1</v>
      </c>
      <c r="AI166" s="934" t="s">
        <v>442</v>
      </c>
      <c r="AJ166" s="1284">
        <v>1</v>
      </c>
      <c r="AK166" s="1284">
        <v>3</v>
      </c>
      <c r="AL166" s="2567">
        <f t="shared" si="181"/>
        <v>-2</v>
      </c>
      <c r="AM166" s="1284">
        <v>1</v>
      </c>
      <c r="AN166" s="1284">
        <v>2</v>
      </c>
      <c r="AO166" s="2567">
        <f t="shared" si="182"/>
        <v>-1</v>
      </c>
      <c r="AP166" s="1284">
        <v>17</v>
      </c>
      <c r="AQ166" s="1284">
        <v>23</v>
      </c>
      <c r="AR166" s="2567">
        <f t="shared" si="183"/>
        <v>-6</v>
      </c>
      <c r="AS166" s="1284">
        <v>0</v>
      </c>
      <c r="AT166" s="1284">
        <v>0</v>
      </c>
      <c r="AU166" s="2567">
        <f t="shared" si="184"/>
        <v>0</v>
      </c>
      <c r="AV166" s="2570">
        <f>SUM(AJ166,AM166,AP166,AS166)</f>
        <v>19</v>
      </c>
      <c r="AW166" s="2570">
        <f t="shared" si="185"/>
        <v>28</v>
      </c>
      <c r="AX166" s="1607">
        <f t="shared" si="193"/>
        <v>-9</v>
      </c>
      <c r="AZ166" s="2070" t="s">
        <v>442</v>
      </c>
      <c r="BA166" s="2076">
        <v>1</v>
      </c>
      <c r="BB166" s="1284">
        <v>7</v>
      </c>
      <c r="BC166" s="2075">
        <f t="shared" si="187"/>
        <v>-6</v>
      </c>
      <c r="BD166" s="2716">
        <v>2</v>
      </c>
      <c r="BE166" s="1284">
        <v>8</v>
      </c>
      <c r="BF166" s="2569">
        <f t="shared" si="188"/>
        <v>-6</v>
      </c>
      <c r="BG166" s="2076">
        <v>9</v>
      </c>
      <c r="BH166" s="1284">
        <v>32</v>
      </c>
      <c r="BI166" s="2075">
        <f t="shared" si="189"/>
        <v>-23</v>
      </c>
      <c r="BJ166" s="2716">
        <v>2</v>
      </c>
      <c r="BK166" s="1284">
        <v>1</v>
      </c>
      <c r="BL166" s="2569">
        <f t="shared" si="190"/>
        <v>1</v>
      </c>
      <c r="BM166" s="2081">
        <f>SUM(BA166,BD166,BG166,BJ166)</f>
        <v>14</v>
      </c>
      <c r="BN166" s="2570">
        <f t="shared" si="191"/>
        <v>48</v>
      </c>
      <c r="BO166" s="1607">
        <f t="shared" si="194"/>
        <v>-34</v>
      </c>
    </row>
    <row r="167" spans="1:67" ht="22.5">
      <c r="A167" s="935" t="s">
        <v>443</v>
      </c>
      <c r="B167" s="1284">
        <v>1</v>
      </c>
      <c r="C167" s="1284">
        <v>7</v>
      </c>
      <c r="D167" s="1284">
        <f t="shared" si="169"/>
        <v>-6</v>
      </c>
      <c r="E167" s="1284">
        <v>5</v>
      </c>
      <c r="F167" s="1284">
        <v>6</v>
      </c>
      <c r="G167" s="1284">
        <f t="shared" si="170"/>
        <v>-1</v>
      </c>
      <c r="H167" s="1284">
        <v>38</v>
      </c>
      <c r="I167" s="1284">
        <v>70</v>
      </c>
      <c r="J167" s="1284">
        <f t="shared" si="171"/>
        <v>-32</v>
      </c>
      <c r="K167" s="1284">
        <v>0</v>
      </c>
      <c r="L167" s="1284">
        <v>0</v>
      </c>
      <c r="M167" s="1284">
        <f t="shared" si="172"/>
        <v>0</v>
      </c>
      <c r="N167" s="1285">
        <f t="shared" si="173"/>
        <v>44</v>
      </c>
      <c r="O167" s="1285">
        <f t="shared" si="173"/>
        <v>83</v>
      </c>
      <c r="P167" s="1286">
        <f t="shared" si="174"/>
        <v>-39</v>
      </c>
      <c r="R167" s="935" t="s">
        <v>443</v>
      </c>
      <c r="S167" s="1284">
        <v>1</v>
      </c>
      <c r="T167" s="1284">
        <v>2</v>
      </c>
      <c r="U167" s="1284">
        <f t="shared" si="175"/>
        <v>-1</v>
      </c>
      <c r="V167" s="1284">
        <v>0</v>
      </c>
      <c r="W167" s="1284">
        <v>1</v>
      </c>
      <c r="X167" s="1284">
        <f t="shared" si="176"/>
        <v>-1</v>
      </c>
      <c r="Y167" s="1284">
        <v>25</v>
      </c>
      <c r="Z167" s="1284">
        <v>30</v>
      </c>
      <c r="AA167" s="1284">
        <f t="shared" si="177"/>
        <v>-5</v>
      </c>
      <c r="AB167" s="1284">
        <v>0</v>
      </c>
      <c r="AC167" s="1284">
        <v>2</v>
      </c>
      <c r="AD167" s="1284">
        <f t="shared" si="178"/>
        <v>-2</v>
      </c>
      <c r="AE167" s="1285">
        <f t="shared" si="179"/>
        <v>26</v>
      </c>
      <c r="AF167" s="1285">
        <f t="shared" si="179"/>
        <v>35</v>
      </c>
      <c r="AG167" s="1286">
        <f t="shared" si="180"/>
        <v>-9</v>
      </c>
      <c r="AI167" s="935" t="s">
        <v>443</v>
      </c>
      <c r="AJ167" s="1284">
        <v>1</v>
      </c>
      <c r="AK167" s="1284">
        <v>1</v>
      </c>
      <c r="AL167" s="2567">
        <f t="shared" si="181"/>
        <v>0</v>
      </c>
      <c r="AM167" s="1284">
        <v>0</v>
      </c>
      <c r="AN167" s="1284">
        <v>9</v>
      </c>
      <c r="AO167" s="2567">
        <f t="shared" si="182"/>
        <v>-9</v>
      </c>
      <c r="AP167" s="1284">
        <v>24</v>
      </c>
      <c r="AQ167" s="1284">
        <v>28</v>
      </c>
      <c r="AR167" s="2567">
        <f t="shared" si="183"/>
        <v>-4</v>
      </c>
      <c r="AS167" s="1284">
        <v>0</v>
      </c>
      <c r="AT167" s="1284">
        <v>0</v>
      </c>
      <c r="AU167" s="2567">
        <f t="shared" si="184"/>
        <v>0</v>
      </c>
      <c r="AV167" s="2570">
        <f>SUM(AJ167,AM167,AP167,AS167)</f>
        <v>25</v>
      </c>
      <c r="AW167" s="2570">
        <f t="shared" si="185"/>
        <v>38</v>
      </c>
      <c r="AX167" s="1607">
        <f t="shared" si="193"/>
        <v>-13</v>
      </c>
      <c r="AZ167" s="2071" t="s">
        <v>443</v>
      </c>
      <c r="BA167" s="2076">
        <v>3</v>
      </c>
      <c r="BB167" s="1284">
        <v>3</v>
      </c>
      <c r="BC167" s="2075">
        <f t="shared" si="187"/>
        <v>0</v>
      </c>
      <c r="BD167" s="2716">
        <v>3</v>
      </c>
      <c r="BE167" s="1284">
        <v>17</v>
      </c>
      <c r="BF167" s="2569">
        <f t="shared" si="188"/>
        <v>-14</v>
      </c>
      <c r="BG167" s="2076">
        <v>25</v>
      </c>
      <c r="BH167" s="1284">
        <v>40</v>
      </c>
      <c r="BI167" s="2075">
        <f t="shared" si="189"/>
        <v>-15</v>
      </c>
      <c r="BJ167" s="2716">
        <v>0</v>
      </c>
      <c r="BK167" s="1284">
        <v>0</v>
      </c>
      <c r="BL167" s="2569">
        <f t="shared" si="190"/>
        <v>0</v>
      </c>
      <c r="BM167" s="2081">
        <f>SUM(BA167,BD167,BG167,BJ167)</f>
        <v>31</v>
      </c>
      <c r="BN167" s="2570">
        <f t="shared" si="191"/>
        <v>60</v>
      </c>
      <c r="BO167" s="1607">
        <f t="shared" si="194"/>
        <v>-29</v>
      </c>
    </row>
    <row r="168" spans="1:67">
      <c r="A168" s="926" t="s">
        <v>444</v>
      </c>
      <c r="B168" s="1284">
        <v>0</v>
      </c>
      <c r="C168" s="1284">
        <v>2</v>
      </c>
      <c r="D168" s="1284">
        <f t="shared" si="169"/>
        <v>-2</v>
      </c>
      <c r="E168" s="1284">
        <v>0</v>
      </c>
      <c r="F168" s="1284">
        <v>1</v>
      </c>
      <c r="G168" s="1284">
        <f t="shared" si="170"/>
        <v>-1</v>
      </c>
      <c r="H168" s="1284">
        <v>10</v>
      </c>
      <c r="I168" s="1284">
        <v>9</v>
      </c>
      <c r="J168" s="1284">
        <f t="shared" si="171"/>
        <v>1</v>
      </c>
      <c r="K168" s="1284">
        <v>0</v>
      </c>
      <c r="L168" s="1284">
        <v>0</v>
      </c>
      <c r="M168" s="1284">
        <f t="shared" si="172"/>
        <v>0</v>
      </c>
      <c r="N168" s="1285">
        <f t="shared" si="173"/>
        <v>10</v>
      </c>
      <c r="O168" s="1285">
        <f t="shared" si="173"/>
        <v>12</v>
      </c>
      <c r="P168" s="1286">
        <f t="shared" si="174"/>
        <v>-2</v>
      </c>
      <c r="R168" s="926" t="s">
        <v>444</v>
      </c>
      <c r="S168" s="1284">
        <v>0</v>
      </c>
      <c r="T168" s="1284">
        <v>0</v>
      </c>
      <c r="U168" s="1284">
        <f t="shared" si="175"/>
        <v>0</v>
      </c>
      <c r="V168" s="1284">
        <v>0</v>
      </c>
      <c r="W168" s="1284">
        <v>0</v>
      </c>
      <c r="X168" s="1284">
        <f t="shared" si="176"/>
        <v>0</v>
      </c>
      <c r="Y168" s="1284">
        <v>2</v>
      </c>
      <c r="Z168" s="1284">
        <v>2</v>
      </c>
      <c r="AA168" s="1284">
        <f t="shared" si="177"/>
        <v>0</v>
      </c>
      <c r="AB168" s="1284">
        <v>0</v>
      </c>
      <c r="AC168" s="1284">
        <v>0</v>
      </c>
      <c r="AD168" s="1284">
        <f t="shared" si="178"/>
        <v>0</v>
      </c>
      <c r="AE168" s="1285">
        <f t="shared" si="179"/>
        <v>2</v>
      </c>
      <c r="AF168" s="1285">
        <f t="shared" si="179"/>
        <v>2</v>
      </c>
      <c r="AG168" s="1286">
        <f t="shared" si="180"/>
        <v>0</v>
      </c>
      <c r="AI168" s="926" t="s">
        <v>444</v>
      </c>
      <c r="AJ168" s="1284">
        <v>0</v>
      </c>
      <c r="AK168" s="1284">
        <v>0</v>
      </c>
      <c r="AL168" s="2567">
        <f t="shared" si="181"/>
        <v>0</v>
      </c>
      <c r="AM168" s="1284">
        <v>0</v>
      </c>
      <c r="AN168" s="1284">
        <v>0</v>
      </c>
      <c r="AO168" s="2567">
        <f t="shared" si="182"/>
        <v>0</v>
      </c>
      <c r="AP168" s="1284">
        <v>1</v>
      </c>
      <c r="AQ168" s="1284">
        <v>6</v>
      </c>
      <c r="AR168" s="2567">
        <f t="shared" si="183"/>
        <v>-5</v>
      </c>
      <c r="AS168" s="1284">
        <v>0</v>
      </c>
      <c r="AT168" s="1284">
        <v>0</v>
      </c>
      <c r="AU168" s="2567">
        <f t="shared" si="184"/>
        <v>0</v>
      </c>
      <c r="AV168" s="2570">
        <f>SUM(AJ168,AM168,AP168,AS168)</f>
        <v>1</v>
      </c>
      <c r="AW168" s="2570">
        <f t="shared" si="185"/>
        <v>6</v>
      </c>
      <c r="AX168" s="1607">
        <f>AV168-AW168</f>
        <v>-5</v>
      </c>
      <c r="AZ168" s="2068" t="s">
        <v>444</v>
      </c>
      <c r="BA168" s="2076">
        <v>0</v>
      </c>
      <c r="BB168" s="1284">
        <v>0</v>
      </c>
      <c r="BC168" s="2075">
        <f t="shared" si="187"/>
        <v>0</v>
      </c>
      <c r="BD168" s="2716">
        <v>1</v>
      </c>
      <c r="BE168" s="1284">
        <v>0</v>
      </c>
      <c r="BF168" s="2569">
        <f t="shared" si="188"/>
        <v>1</v>
      </c>
      <c r="BG168" s="2076">
        <v>0</v>
      </c>
      <c r="BH168" s="1284">
        <v>5</v>
      </c>
      <c r="BI168" s="2075">
        <f t="shared" si="189"/>
        <v>-5</v>
      </c>
      <c r="BJ168" s="2716">
        <v>0</v>
      </c>
      <c r="BK168" s="1284">
        <v>1</v>
      </c>
      <c r="BL168" s="2569">
        <f t="shared" si="190"/>
        <v>-1</v>
      </c>
      <c r="BM168" s="2081">
        <f>SUM(BA168,BD168,BG168,BJ168)</f>
        <v>1</v>
      </c>
      <c r="BN168" s="2570">
        <f t="shared" si="191"/>
        <v>6</v>
      </c>
      <c r="BO168" s="1607">
        <f>BM168-BN168</f>
        <v>-5</v>
      </c>
    </row>
    <row r="169" spans="1:67">
      <c r="A169" s="926" t="s">
        <v>445</v>
      </c>
      <c r="B169" s="1284">
        <v>3</v>
      </c>
      <c r="C169" s="1284">
        <v>3</v>
      </c>
      <c r="D169" s="1284">
        <f t="shared" si="169"/>
        <v>0</v>
      </c>
      <c r="E169" s="1284">
        <v>4</v>
      </c>
      <c r="F169" s="1284">
        <v>6</v>
      </c>
      <c r="G169" s="1284">
        <f t="shared" si="170"/>
        <v>-2</v>
      </c>
      <c r="H169" s="1284">
        <v>12</v>
      </c>
      <c r="I169" s="1284">
        <v>19</v>
      </c>
      <c r="J169" s="1284">
        <f t="shared" si="171"/>
        <v>-7</v>
      </c>
      <c r="K169" s="1284">
        <v>0</v>
      </c>
      <c r="L169" s="1284">
        <v>0</v>
      </c>
      <c r="M169" s="1284">
        <f t="shared" si="172"/>
        <v>0</v>
      </c>
      <c r="N169" s="1285">
        <f t="shared" si="173"/>
        <v>19</v>
      </c>
      <c r="O169" s="1285">
        <f t="shared" si="173"/>
        <v>28</v>
      </c>
      <c r="P169" s="1286">
        <f t="shared" si="174"/>
        <v>-9</v>
      </c>
      <c r="R169" s="926" t="s">
        <v>445</v>
      </c>
      <c r="S169" s="1284">
        <v>1</v>
      </c>
      <c r="T169" s="1284">
        <v>0</v>
      </c>
      <c r="U169" s="1284">
        <f t="shared" si="175"/>
        <v>1</v>
      </c>
      <c r="V169" s="1284">
        <v>8</v>
      </c>
      <c r="W169" s="1284">
        <v>2</v>
      </c>
      <c r="X169" s="1284">
        <f t="shared" si="176"/>
        <v>6</v>
      </c>
      <c r="Y169" s="1284">
        <v>20</v>
      </c>
      <c r="Z169" s="1284">
        <v>14</v>
      </c>
      <c r="AA169" s="1284">
        <f t="shared" si="177"/>
        <v>6</v>
      </c>
      <c r="AB169" s="1284">
        <v>0</v>
      </c>
      <c r="AC169" s="1284">
        <v>0</v>
      </c>
      <c r="AD169" s="1284">
        <f t="shared" si="178"/>
        <v>0</v>
      </c>
      <c r="AE169" s="1285">
        <f t="shared" si="179"/>
        <v>29</v>
      </c>
      <c r="AF169" s="1285">
        <f t="shared" si="179"/>
        <v>16</v>
      </c>
      <c r="AG169" s="1286">
        <f t="shared" si="180"/>
        <v>13</v>
      </c>
      <c r="AI169" s="926" t="s">
        <v>445</v>
      </c>
      <c r="AJ169" s="1284">
        <v>3</v>
      </c>
      <c r="AK169" s="1284">
        <v>3</v>
      </c>
      <c r="AL169" s="2567">
        <f t="shared" si="181"/>
        <v>0</v>
      </c>
      <c r="AM169" s="1284">
        <v>1</v>
      </c>
      <c r="AN169" s="1284">
        <v>4</v>
      </c>
      <c r="AO169" s="2567">
        <f t="shared" si="182"/>
        <v>-3</v>
      </c>
      <c r="AP169" s="1284">
        <v>14</v>
      </c>
      <c r="AQ169" s="1284">
        <v>20</v>
      </c>
      <c r="AR169" s="2567">
        <f t="shared" si="183"/>
        <v>-6</v>
      </c>
      <c r="AS169" s="1284">
        <v>1</v>
      </c>
      <c r="AT169" s="1284">
        <v>0</v>
      </c>
      <c r="AU169" s="2567">
        <f t="shared" si="184"/>
        <v>1</v>
      </c>
      <c r="AV169" s="2570">
        <f>SUM(AJ169,AM169,AP169,AS169)</f>
        <v>19</v>
      </c>
      <c r="AW169" s="2570">
        <f t="shared" si="185"/>
        <v>27</v>
      </c>
      <c r="AX169" s="1607">
        <f t="shared" ref="AX169:AX181" si="195">AV169-AW169</f>
        <v>-8</v>
      </c>
      <c r="AZ169" s="2068" t="s">
        <v>445</v>
      </c>
      <c r="BA169" s="2076">
        <v>3</v>
      </c>
      <c r="BB169" s="1284">
        <v>0</v>
      </c>
      <c r="BC169" s="2075">
        <f t="shared" si="187"/>
        <v>3</v>
      </c>
      <c r="BD169" s="2716">
        <v>3</v>
      </c>
      <c r="BE169" s="1284">
        <v>15</v>
      </c>
      <c r="BF169" s="2569">
        <f t="shared" si="188"/>
        <v>-12</v>
      </c>
      <c r="BG169" s="2076">
        <v>17</v>
      </c>
      <c r="BH169" s="1284">
        <v>21</v>
      </c>
      <c r="BI169" s="2075">
        <f t="shared" si="189"/>
        <v>-4</v>
      </c>
      <c r="BJ169" s="2716">
        <v>0</v>
      </c>
      <c r="BK169" s="1284">
        <v>0</v>
      </c>
      <c r="BL169" s="2569">
        <f t="shared" si="190"/>
        <v>0</v>
      </c>
      <c r="BM169" s="2081">
        <f>SUM(BA169,BD169,BG169,BJ169)</f>
        <v>23</v>
      </c>
      <c r="BN169" s="2570">
        <f t="shared" si="191"/>
        <v>36</v>
      </c>
      <c r="BO169" s="1607">
        <f t="shared" ref="BO169:BO181" si="196">BM169-BN169</f>
        <v>-13</v>
      </c>
    </row>
    <row r="170" spans="1:67">
      <c r="A170" s="926" t="s">
        <v>446</v>
      </c>
      <c r="B170" s="1284">
        <v>0</v>
      </c>
      <c r="C170" s="1284">
        <v>0</v>
      </c>
      <c r="D170" s="1284">
        <f t="shared" si="169"/>
        <v>0</v>
      </c>
      <c r="E170" s="1284">
        <v>0</v>
      </c>
      <c r="F170" s="1284">
        <v>1</v>
      </c>
      <c r="G170" s="1284">
        <f t="shared" si="170"/>
        <v>-1</v>
      </c>
      <c r="H170" s="1284">
        <v>4</v>
      </c>
      <c r="I170" s="1284">
        <v>1</v>
      </c>
      <c r="J170" s="1284">
        <f t="shared" si="171"/>
        <v>3</v>
      </c>
      <c r="K170" s="1284">
        <v>0</v>
      </c>
      <c r="L170" s="1284">
        <v>1</v>
      </c>
      <c r="M170" s="1284">
        <f t="shared" si="172"/>
        <v>-1</v>
      </c>
      <c r="N170" s="1285">
        <f t="shared" si="173"/>
        <v>4</v>
      </c>
      <c r="O170" s="1285">
        <f t="shared" si="173"/>
        <v>3</v>
      </c>
      <c r="P170" s="1286">
        <f t="shared" si="174"/>
        <v>1</v>
      </c>
      <c r="R170" s="926" t="s">
        <v>446</v>
      </c>
      <c r="S170" s="1284">
        <v>0</v>
      </c>
      <c r="T170" s="1284">
        <v>0</v>
      </c>
      <c r="U170" s="1284">
        <f t="shared" si="175"/>
        <v>0</v>
      </c>
      <c r="V170" s="1284">
        <v>0</v>
      </c>
      <c r="W170" s="1284">
        <v>0</v>
      </c>
      <c r="X170" s="1284">
        <f t="shared" si="176"/>
        <v>0</v>
      </c>
      <c r="Y170" s="1284">
        <v>1</v>
      </c>
      <c r="Z170" s="1284">
        <v>0</v>
      </c>
      <c r="AA170" s="1284">
        <f t="shared" si="177"/>
        <v>1</v>
      </c>
      <c r="AB170" s="1284">
        <v>0</v>
      </c>
      <c r="AC170" s="1284">
        <v>0</v>
      </c>
      <c r="AD170" s="1284">
        <f t="shared" si="178"/>
        <v>0</v>
      </c>
      <c r="AE170" s="1285">
        <f t="shared" si="179"/>
        <v>1</v>
      </c>
      <c r="AF170" s="1285">
        <f t="shared" si="179"/>
        <v>0</v>
      </c>
      <c r="AG170" s="1286">
        <f t="shared" si="180"/>
        <v>1</v>
      </c>
      <c r="AI170" s="926" t="s">
        <v>446</v>
      </c>
      <c r="AJ170" s="1284">
        <v>0</v>
      </c>
      <c r="AK170" s="1284">
        <v>0</v>
      </c>
      <c r="AL170" s="2567">
        <f t="shared" si="181"/>
        <v>0</v>
      </c>
      <c r="AM170" s="1284">
        <v>0</v>
      </c>
      <c r="AN170" s="1284">
        <v>0</v>
      </c>
      <c r="AO170" s="2567">
        <f t="shared" si="182"/>
        <v>0</v>
      </c>
      <c r="AP170" s="1284">
        <v>1</v>
      </c>
      <c r="AQ170" s="1284">
        <v>1</v>
      </c>
      <c r="AR170" s="2567">
        <f t="shared" si="183"/>
        <v>0</v>
      </c>
      <c r="AS170" s="1284">
        <v>0</v>
      </c>
      <c r="AT170" s="1284">
        <v>0</v>
      </c>
      <c r="AU170" s="2567">
        <f t="shared" si="184"/>
        <v>0</v>
      </c>
      <c r="AV170" s="2570">
        <f t="shared" ref="AV170:AW182" si="197">SUM(AJ170,AM170,AP170,AS170)</f>
        <v>1</v>
      </c>
      <c r="AW170" s="2570">
        <f t="shared" si="185"/>
        <v>1</v>
      </c>
      <c r="AX170" s="1607">
        <f t="shared" si="195"/>
        <v>0</v>
      </c>
      <c r="AZ170" s="2068" t="s">
        <v>446</v>
      </c>
      <c r="BA170" s="2076">
        <v>0</v>
      </c>
      <c r="BB170" s="1284">
        <v>1</v>
      </c>
      <c r="BC170" s="2075">
        <f t="shared" si="187"/>
        <v>-1</v>
      </c>
      <c r="BD170" s="2716">
        <v>2</v>
      </c>
      <c r="BE170" s="1284">
        <v>2</v>
      </c>
      <c r="BF170" s="2569">
        <f t="shared" si="188"/>
        <v>0</v>
      </c>
      <c r="BG170" s="2076">
        <v>1</v>
      </c>
      <c r="BH170" s="1284">
        <v>1</v>
      </c>
      <c r="BI170" s="2075">
        <f t="shared" si="189"/>
        <v>0</v>
      </c>
      <c r="BJ170" s="2716">
        <v>0</v>
      </c>
      <c r="BK170" s="1284">
        <v>0</v>
      </c>
      <c r="BL170" s="2569">
        <f t="shared" si="190"/>
        <v>0</v>
      </c>
      <c r="BM170" s="2081">
        <f t="shared" ref="BM170:BN182" si="198">SUM(BA170,BD170,BG170,BJ170)</f>
        <v>3</v>
      </c>
      <c r="BN170" s="2570">
        <f t="shared" si="191"/>
        <v>4</v>
      </c>
      <c r="BO170" s="1607">
        <f t="shared" si="196"/>
        <v>-1</v>
      </c>
    </row>
    <row r="171" spans="1:67">
      <c r="A171" s="926" t="s">
        <v>447</v>
      </c>
      <c r="B171" s="1284">
        <v>0</v>
      </c>
      <c r="C171" s="1284">
        <v>0</v>
      </c>
      <c r="D171" s="1284">
        <f t="shared" si="169"/>
        <v>0</v>
      </c>
      <c r="E171" s="1284">
        <v>0</v>
      </c>
      <c r="F171" s="1284">
        <v>2</v>
      </c>
      <c r="G171" s="1284">
        <f t="shared" si="170"/>
        <v>-2</v>
      </c>
      <c r="H171" s="1284">
        <v>5</v>
      </c>
      <c r="I171" s="1284">
        <v>8</v>
      </c>
      <c r="J171" s="1284">
        <f t="shared" si="171"/>
        <v>-3</v>
      </c>
      <c r="K171" s="1284">
        <v>0</v>
      </c>
      <c r="L171" s="1284">
        <v>0</v>
      </c>
      <c r="M171" s="1284">
        <f t="shared" si="172"/>
        <v>0</v>
      </c>
      <c r="N171" s="1285">
        <f t="shared" si="173"/>
        <v>5</v>
      </c>
      <c r="O171" s="1285">
        <f t="shared" si="173"/>
        <v>10</v>
      </c>
      <c r="P171" s="1286">
        <f t="shared" si="174"/>
        <v>-5</v>
      </c>
      <c r="R171" s="926" t="s">
        <v>447</v>
      </c>
      <c r="S171" s="1284">
        <v>0</v>
      </c>
      <c r="T171" s="1284">
        <v>0</v>
      </c>
      <c r="U171" s="1284">
        <f t="shared" si="175"/>
        <v>0</v>
      </c>
      <c r="V171" s="1284">
        <v>0</v>
      </c>
      <c r="W171" s="1284">
        <v>0</v>
      </c>
      <c r="X171" s="1284">
        <f t="shared" si="176"/>
        <v>0</v>
      </c>
      <c r="Y171" s="1284">
        <v>5</v>
      </c>
      <c r="Z171" s="1284">
        <v>2</v>
      </c>
      <c r="AA171" s="1284">
        <f t="shared" si="177"/>
        <v>3</v>
      </c>
      <c r="AB171" s="1284">
        <v>0</v>
      </c>
      <c r="AC171" s="1284">
        <v>0</v>
      </c>
      <c r="AD171" s="1284">
        <f t="shared" si="178"/>
        <v>0</v>
      </c>
      <c r="AE171" s="1285">
        <f t="shared" si="179"/>
        <v>5</v>
      </c>
      <c r="AF171" s="1285">
        <f t="shared" si="179"/>
        <v>2</v>
      </c>
      <c r="AG171" s="1286">
        <f t="shared" si="180"/>
        <v>3</v>
      </c>
      <c r="AI171" s="926" t="s">
        <v>447</v>
      </c>
      <c r="AJ171" s="1284">
        <v>0</v>
      </c>
      <c r="AK171" s="1284">
        <v>1</v>
      </c>
      <c r="AL171" s="2567">
        <f t="shared" si="181"/>
        <v>-1</v>
      </c>
      <c r="AM171" s="1284">
        <v>0</v>
      </c>
      <c r="AN171" s="1284">
        <v>0</v>
      </c>
      <c r="AO171" s="2567">
        <f t="shared" si="182"/>
        <v>0</v>
      </c>
      <c r="AP171" s="1284">
        <v>8</v>
      </c>
      <c r="AQ171" s="1284">
        <v>4</v>
      </c>
      <c r="AR171" s="2567">
        <f t="shared" si="183"/>
        <v>4</v>
      </c>
      <c r="AS171" s="1284">
        <v>0</v>
      </c>
      <c r="AT171" s="1284">
        <v>0</v>
      </c>
      <c r="AU171" s="2567">
        <f t="shared" si="184"/>
        <v>0</v>
      </c>
      <c r="AV171" s="2570">
        <f t="shared" si="197"/>
        <v>8</v>
      </c>
      <c r="AW171" s="2570">
        <f t="shared" si="185"/>
        <v>5</v>
      </c>
      <c r="AX171" s="1607">
        <f t="shared" si="195"/>
        <v>3</v>
      </c>
      <c r="AZ171" s="2068" t="s">
        <v>447</v>
      </c>
      <c r="BA171" s="2076">
        <v>0</v>
      </c>
      <c r="BB171" s="1284">
        <v>0</v>
      </c>
      <c r="BC171" s="2075">
        <f t="shared" si="187"/>
        <v>0</v>
      </c>
      <c r="BD171" s="2716">
        <v>0</v>
      </c>
      <c r="BE171" s="1284">
        <v>2</v>
      </c>
      <c r="BF171" s="2569">
        <f t="shared" si="188"/>
        <v>-2</v>
      </c>
      <c r="BG171" s="2076">
        <v>6</v>
      </c>
      <c r="BH171" s="1284">
        <v>8</v>
      </c>
      <c r="BI171" s="2075">
        <f t="shared" si="189"/>
        <v>-2</v>
      </c>
      <c r="BJ171" s="2716">
        <v>0</v>
      </c>
      <c r="BK171" s="1284">
        <v>0</v>
      </c>
      <c r="BL171" s="2569">
        <f t="shared" si="190"/>
        <v>0</v>
      </c>
      <c r="BM171" s="2081">
        <f t="shared" si="198"/>
        <v>6</v>
      </c>
      <c r="BN171" s="2570">
        <f t="shared" si="191"/>
        <v>10</v>
      </c>
      <c r="BO171" s="1607">
        <f t="shared" si="196"/>
        <v>-4</v>
      </c>
    </row>
    <row r="172" spans="1:67">
      <c r="A172" s="926" t="s">
        <v>448</v>
      </c>
      <c r="B172" s="1284">
        <v>1</v>
      </c>
      <c r="C172" s="1284">
        <v>9</v>
      </c>
      <c r="D172" s="1284">
        <f t="shared" si="169"/>
        <v>-8</v>
      </c>
      <c r="E172" s="1284">
        <v>1</v>
      </c>
      <c r="F172" s="1284">
        <v>2</v>
      </c>
      <c r="G172" s="1284">
        <f t="shared" si="170"/>
        <v>-1</v>
      </c>
      <c r="H172" s="1284">
        <v>2</v>
      </c>
      <c r="I172" s="1284">
        <v>2</v>
      </c>
      <c r="J172" s="1284">
        <f t="shared" si="171"/>
        <v>0</v>
      </c>
      <c r="K172" s="1284">
        <v>0</v>
      </c>
      <c r="L172" s="1284">
        <v>0</v>
      </c>
      <c r="M172" s="1284">
        <f t="shared" si="172"/>
        <v>0</v>
      </c>
      <c r="N172" s="1285">
        <f t="shared" si="173"/>
        <v>4</v>
      </c>
      <c r="O172" s="1285">
        <f t="shared" si="173"/>
        <v>13</v>
      </c>
      <c r="P172" s="1286">
        <f t="shared" si="174"/>
        <v>-9</v>
      </c>
      <c r="R172" s="926" t="s">
        <v>448</v>
      </c>
      <c r="S172" s="1284">
        <v>2</v>
      </c>
      <c r="T172" s="1284">
        <v>1</v>
      </c>
      <c r="U172" s="1284">
        <f t="shared" si="175"/>
        <v>1</v>
      </c>
      <c r="V172" s="1284">
        <v>0</v>
      </c>
      <c r="W172" s="1284">
        <v>0</v>
      </c>
      <c r="X172" s="1284">
        <f t="shared" si="176"/>
        <v>0</v>
      </c>
      <c r="Y172" s="1284">
        <v>0</v>
      </c>
      <c r="Z172" s="1284">
        <v>1</v>
      </c>
      <c r="AA172" s="1284">
        <f t="shared" si="177"/>
        <v>-1</v>
      </c>
      <c r="AB172" s="1284">
        <v>0</v>
      </c>
      <c r="AC172" s="1284">
        <v>0</v>
      </c>
      <c r="AD172" s="1284">
        <f t="shared" si="178"/>
        <v>0</v>
      </c>
      <c r="AE172" s="1285">
        <f t="shared" si="179"/>
        <v>2</v>
      </c>
      <c r="AF172" s="1285">
        <f t="shared" si="179"/>
        <v>2</v>
      </c>
      <c r="AG172" s="1286">
        <f t="shared" si="180"/>
        <v>0</v>
      </c>
      <c r="AI172" s="926" t="s">
        <v>448</v>
      </c>
      <c r="AJ172" s="1284">
        <v>0</v>
      </c>
      <c r="AK172" s="1284">
        <v>0</v>
      </c>
      <c r="AL172" s="2567">
        <f t="shared" si="181"/>
        <v>0</v>
      </c>
      <c r="AM172" s="1284">
        <v>0</v>
      </c>
      <c r="AN172" s="1284">
        <v>2</v>
      </c>
      <c r="AO172" s="2567">
        <f t="shared" si="182"/>
        <v>-2</v>
      </c>
      <c r="AP172" s="1284">
        <v>1</v>
      </c>
      <c r="AQ172" s="1284">
        <v>1</v>
      </c>
      <c r="AR172" s="2567">
        <f t="shared" si="183"/>
        <v>0</v>
      </c>
      <c r="AS172" s="1284">
        <v>0</v>
      </c>
      <c r="AT172" s="1284">
        <v>0</v>
      </c>
      <c r="AU172" s="2567">
        <f t="shared" si="184"/>
        <v>0</v>
      </c>
      <c r="AV172" s="2570">
        <f t="shared" si="197"/>
        <v>1</v>
      </c>
      <c r="AW172" s="2570">
        <f t="shared" si="185"/>
        <v>3</v>
      </c>
      <c r="AX172" s="1607">
        <f t="shared" si="195"/>
        <v>-2</v>
      </c>
      <c r="AZ172" s="2068" t="s">
        <v>448</v>
      </c>
      <c r="BA172" s="2076">
        <v>1</v>
      </c>
      <c r="BB172" s="1284">
        <v>5</v>
      </c>
      <c r="BC172" s="2075">
        <f t="shared" si="187"/>
        <v>-4</v>
      </c>
      <c r="BD172" s="2716">
        <v>0</v>
      </c>
      <c r="BE172" s="1284">
        <v>2</v>
      </c>
      <c r="BF172" s="2569">
        <f t="shared" si="188"/>
        <v>-2</v>
      </c>
      <c r="BG172" s="2076">
        <v>0</v>
      </c>
      <c r="BH172" s="1284">
        <v>2</v>
      </c>
      <c r="BI172" s="2075">
        <f t="shared" si="189"/>
        <v>-2</v>
      </c>
      <c r="BJ172" s="2716">
        <v>0</v>
      </c>
      <c r="BK172" s="1284">
        <v>0</v>
      </c>
      <c r="BL172" s="2569">
        <f t="shared" si="190"/>
        <v>0</v>
      </c>
      <c r="BM172" s="2081">
        <f t="shared" si="198"/>
        <v>1</v>
      </c>
      <c r="BN172" s="2570">
        <f t="shared" si="191"/>
        <v>9</v>
      </c>
      <c r="BO172" s="1607">
        <f t="shared" si="196"/>
        <v>-8</v>
      </c>
    </row>
    <row r="173" spans="1:67">
      <c r="A173" s="926" t="s">
        <v>449</v>
      </c>
      <c r="B173" s="1284">
        <v>1</v>
      </c>
      <c r="C173" s="1284">
        <v>3</v>
      </c>
      <c r="D173" s="1284">
        <f t="shared" si="169"/>
        <v>-2</v>
      </c>
      <c r="E173" s="1284">
        <v>1</v>
      </c>
      <c r="F173" s="1284">
        <v>0</v>
      </c>
      <c r="G173" s="1284">
        <f t="shared" si="170"/>
        <v>1</v>
      </c>
      <c r="H173" s="1284">
        <v>8</v>
      </c>
      <c r="I173" s="1284">
        <v>8</v>
      </c>
      <c r="J173" s="1284">
        <f t="shared" si="171"/>
        <v>0</v>
      </c>
      <c r="K173" s="1284">
        <v>1</v>
      </c>
      <c r="L173" s="1284">
        <v>0</v>
      </c>
      <c r="M173" s="1284">
        <f t="shared" si="172"/>
        <v>1</v>
      </c>
      <c r="N173" s="1285">
        <f t="shared" si="173"/>
        <v>11</v>
      </c>
      <c r="O173" s="1285">
        <f t="shared" si="173"/>
        <v>11</v>
      </c>
      <c r="P173" s="1286">
        <f t="shared" si="174"/>
        <v>0</v>
      </c>
      <c r="R173" s="926" t="s">
        <v>449</v>
      </c>
      <c r="S173" s="1284">
        <v>1</v>
      </c>
      <c r="T173" s="1284">
        <v>1</v>
      </c>
      <c r="U173" s="1284">
        <f t="shared" si="175"/>
        <v>0</v>
      </c>
      <c r="V173" s="1284">
        <v>0</v>
      </c>
      <c r="W173" s="1284">
        <v>0</v>
      </c>
      <c r="X173" s="1284">
        <f t="shared" si="176"/>
        <v>0</v>
      </c>
      <c r="Y173" s="1284">
        <v>1</v>
      </c>
      <c r="Z173" s="1284">
        <v>2</v>
      </c>
      <c r="AA173" s="1284">
        <f t="shared" si="177"/>
        <v>-1</v>
      </c>
      <c r="AB173" s="1284">
        <v>0</v>
      </c>
      <c r="AC173" s="1284">
        <v>0</v>
      </c>
      <c r="AD173" s="1284">
        <f t="shared" si="178"/>
        <v>0</v>
      </c>
      <c r="AE173" s="1285">
        <f t="shared" si="179"/>
        <v>2</v>
      </c>
      <c r="AF173" s="1285">
        <f t="shared" si="179"/>
        <v>3</v>
      </c>
      <c r="AG173" s="1286">
        <f t="shared" si="180"/>
        <v>-1</v>
      </c>
      <c r="AI173" s="926" t="s">
        <v>449</v>
      </c>
      <c r="AJ173" s="1284">
        <v>1</v>
      </c>
      <c r="AK173" s="1284">
        <v>0</v>
      </c>
      <c r="AL173" s="2567">
        <f t="shared" si="181"/>
        <v>1</v>
      </c>
      <c r="AM173" s="1284">
        <v>0</v>
      </c>
      <c r="AN173" s="1284">
        <v>0</v>
      </c>
      <c r="AO173" s="2567">
        <f t="shared" si="182"/>
        <v>0</v>
      </c>
      <c r="AP173" s="1284">
        <v>0</v>
      </c>
      <c r="AQ173" s="1284">
        <v>2</v>
      </c>
      <c r="AR173" s="2567">
        <f t="shared" si="183"/>
        <v>-2</v>
      </c>
      <c r="AS173" s="1284">
        <v>1</v>
      </c>
      <c r="AT173" s="1284">
        <v>0</v>
      </c>
      <c r="AU173" s="2567">
        <f t="shared" si="184"/>
        <v>1</v>
      </c>
      <c r="AV173" s="2570">
        <f t="shared" si="197"/>
        <v>2</v>
      </c>
      <c r="AW173" s="2570">
        <f t="shared" si="185"/>
        <v>2</v>
      </c>
      <c r="AX173" s="1607">
        <f t="shared" si="195"/>
        <v>0</v>
      </c>
      <c r="AZ173" s="2068" t="s">
        <v>449</v>
      </c>
      <c r="BA173" s="2076">
        <v>0</v>
      </c>
      <c r="BB173" s="1284">
        <v>0</v>
      </c>
      <c r="BC173" s="2075">
        <f t="shared" si="187"/>
        <v>0</v>
      </c>
      <c r="BD173" s="2716">
        <v>0</v>
      </c>
      <c r="BE173" s="1284">
        <v>2</v>
      </c>
      <c r="BF173" s="2569">
        <f t="shared" si="188"/>
        <v>-2</v>
      </c>
      <c r="BG173" s="2076">
        <v>4</v>
      </c>
      <c r="BH173" s="1284">
        <v>3</v>
      </c>
      <c r="BI173" s="2075">
        <f t="shared" si="189"/>
        <v>1</v>
      </c>
      <c r="BJ173" s="2716">
        <v>0</v>
      </c>
      <c r="BK173" s="1284">
        <v>1</v>
      </c>
      <c r="BL173" s="2569">
        <f t="shared" si="190"/>
        <v>-1</v>
      </c>
      <c r="BM173" s="2081">
        <f t="shared" si="198"/>
        <v>4</v>
      </c>
      <c r="BN173" s="2570">
        <f t="shared" si="191"/>
        <v>6</v>
      </c>
      <c r="BO173" s="1607">
        <f t="shared" si="196"/>
        <v>-2</v>
      </c>
    </row>
    <row r="174" spans="1:67" ht="22.5">
      <c r="A174" s="927" t="s">
        <v>450</v>
      </c>
      <c r="B174" s="1284">
        <v>0</v>
      </c>
      <c r="C174" s="1284">
        <v>1</v>
      </c>
      <c r="D174" s="1284">
        <f t="shared" si="169"/>
        <v>-1</v>
      </c>
      <c r="E174" s="1284">
        <v>0</v>
      </c>
      <c r="F174" s="1284">
        <v>2</v>
      </c>
      <c r="G174" s="1284">
        <f t="shared" si="170"/>
        <v>-2</v>
      </c>
      <c r="H174" s="1284">
        <v>7</v>
      </c>
      <c r="I174" s="1284">
        <v>7</v>
      </c>
      <c r="J174" s="1284">
        <f t="shared" si="171"/>
        <v>0</v>
      </c>
      <c r="K174" s="1284">
        <v>0</v>
      </c>
      <c r="L174" s="1284">
        <v>0</v>
      </c>
      <c r="M174" s="1284">
        <f t="shared" si="172"/>
        <v>0</v>
      </c>
      <c r="N174" s="1285">
        <f t="shared" si="173"/>
        <v>7</v>
      </c>
      <c r="O174" s="1285">
        <f t="shared" si="173"/>
        <v>10</v>
      </c>
      <c r="P174" s="1286">
        <f t="shared" si="174"/>
        <v>-3</v>
      </c>
      <c r="R174" s="927" t="s">
        <v>450</v>
      </c>
      <c r="S174" s="1284">
        <v>0</v>
      </c>
      <c r="T174" s="1284">
        <v>0</v>
      </c>
      <c r="U174" s="1284">
        <f t="shared" si="175"/>
        <v>0</v>
      </c>
      <c r="V174" s="1284">
        <v>1</v>
      </c>
      <c r="W174" s="1284">
        <v>1</v>
      </c>
      <c r="X174" s="1284">
        <f t="shared" si="176"/>
        <v>0</v>
      </c>
      <c r="Y174" s="1284">
        <v>6</v>
      </c>
      <c r="Z174" s="1284">
        <v>5</v>
      </c>
      <c r="AA174" s="1284">
        <f t="shared" si="177"/>
        <v>1</v>
      </c>
      <c r="AB174" s="1284">
        <v>0</v>
      </c>
      <c r="AC174" s="1284">
        <v>0</v>
      </c>
      <c r="AD174" s="1284">
        <f t="shared" si="178"/>
        <v>0</v>
      </c>
      <c r="AE174" s="1285">
        <f t="shared" si="179"/>
        <v>7</v>
      </c>
      <c r="AF174" s="1285">
        <f t="shared" si="179"/>
        <v>6</v>
      </c>
      <c r="AG174" s="1286">
        <f t="shared" si="180"/>
        <v>1</v>
      </c>
      <c r="AI174" s="927" t="s">
        <v>450</v>
      </c>
      <c r="AJ174" s="1284">
        <v>0</v>
      </c>
      <c r="AK174" s="1284">
        <v>0</v>
      </c>
      <c r="AL174" s="2567">
        <f t="shared" si="181"/>
        <v>0</v>
      </c>
      <c r="AM174" s="1284">
        <v>0</v>
      </c>
      <c r="AN174" s="1284">
        <v>0</v>
      </c>
      <c r="AO174" s="2567">
        <f t="shared" si="182"/>
        <v>0</v>
      </c>
      <c r="AP174" s="1284">
        <v>4</v>
      </c>
      <c r="AQ174" s="1284">
        <v>2</v>
      </c>
      <c r="AR174" s="2567">
        <f t="shared" si="183"/>
        <v>2</v>
      </c>
      <c r="AS174" s="1284">
        <v>0</v>
      </c>
      <c r="AT174" s="1284">
        <v>1</v>
      </c>
      <c r="AU174" s="2567">
        <f t="shared" si="184"/>
        <v>-1</v>
      </c>
      <c r="AV174" s="2570">
        <f t="shared" si="197"/>
        <v>4</v>
      </c>
      <c r="AW174" s="2570">
        <f t="shared" si="185"/>
        <v>3</v>
      </c>
      <c r="AX174" s="1607">
        <f t="shared" si="195"/>
        <v>1</v>
      </c>
      <c r="AZ174" s="2069" t="s">
        <v>450</v>
      </c>
      <c r="BA174" s="2076">
        <v>0</v>
      </c>
      <c r="BB174" s="1284">
        <v>0</v>
      </c>
      <c r="BC174" s="2075">
        <f t="shared" si="187"/>
        <v>0</v>
      </c>
      <c r="BD174" s="2716">
        <v>0</v>
      </c>
      <c r="BE174" s="1284">
        <v>0</v>
      </c>
      <c r="BF174" s="2569">
        <f t="shared" si="188"/>
        <v>0</v>
      </c>
      <c r="BG174" s="2076">
        <v>4</v>
      </c>
      <c r="BH174" s="1284">
        <v>3</v>
      </c>
      <c r="BI174" s="2075">
        <f t="shared" si="189"/>
        <v>1</v>
      </c>
      <c r="BJ174" s="2716">
        <v>0</v>
      </c>
      <c r="BK174" s="1284">
        <v>0</v>
      </c>
      <c r="BL174" s="2569">
        <f t="shared" si="190"/>
        <v>0</v>
      </c>
      <c r="BM174" s="2081">
        <f t="shared" si="198"/>
        <v>4</v>
      </c>
      <c r="BN174" s="2570">
        <f t="shared" si="191"/>
        <v>3</v>
      </c>
      <c r="BO174" s="1607">
        <f t="shared" si="196"/>
        <v>1</v>
      </c>
    </row>
    <row r="175" spans="1:67" ht="22.5">
      <c r="A175" s="927" t="s">
        <v>455</v>
      </c>
      <c r="B175" s="1284">
        <v>0</v>
      </c>
      <c r="C175" s="1284">
        <v>0</v>
      </c>
      <c r="D175" s="1288">
        <f t="shared" si="169"/>
        <v>0</v>
      </c>
      <c r="E175" s="1284">
        <v>0</v>
      </c>
      <c r="F175" s="1284">
        <v>0</v>
      </c>
      <c r="G175" s="1288">
        <f t="shared" si="170"/>
        <v>0</v>
      </c>
      <c r="H175" s="1284">
        <v>0</v>
      </c>
      <c r="I175" s="1284">
        <v>0</v>
      </c>
      <c r="J175" s="1288">
        <f t="shared" si="171"/>
        <v>0</v>
      </c>
      <c r="K175" s="1284">
        <v>0</v>
      </c>
      <c r="L175" s="1284">
        <v>0</v>
      </c>
      <c r="M175" s="1288">
        <f t="shared" si="172"/>
        <v>0</v>
      </c>
      <c r="N175" s="1285">
        <f t="shared" si="173"/>
        <v>0</v>
      </c>
      <c r="O175" s="1285">
        <f t="shared" si="173"/>
        <v>0</v>
      </c>
      <c r="P175" s="1286">
        <f t="shared" si="174"/>
        <v>0</v>
      </c>
      <c r="R175" s="927" t="s">
        <v>455</v>
      </c>
      <c r="S175" s="1284">
        <v>0</v>
      </c>
      <c r="T175" s="1284">
        <v>0</v>
      </c>
      <c r="U175" s="1288">
        <f t="shared" si="175"/>
        <v>0</v>
      </c>
      <c r="V175" s="1284">
        <v>0</v>
      </c>
      <c r="W175" s="1284">
        <v>0</v>
      </c>
      <c r="X175" s="1288">
        <f t="shared" si="176"/>
        <v>0</v>
      </c>
      <c r="Y175" s="1284">
        <v>0</v>
      </c>
      <c r="Z175" s="1284">
        <v>0</v>
      </c>
      <c r="AA175" s="1288">
        <f t="shared" si="177"/>
        <v>0</v>
      </c>
      <c r="AB175" s="1284">
        <v>0</v>
      </c>
      <c r="AC175" s="1284">
        <v>0</v>
      </c>
      <c r="AD175" s="1288">
        <f t="shared" si="178"/>
        <v>0</v>
      </c>
      <c r="AE175" s="1285">
        <f t="shared" si="179"/>
        <v>0</v>
      </c>
      <c r="AF175" s="1285">
        <f t="shared" si="179"/>
        <v>0</v>
      </c>
      <c r="AG175" s="1286">
        <f t="shared" si="180"/>
        <v>0</v>
      </c>
      <c r="AI175" s="927" t="s">
        <v>455</v>
      </c>
      <c r="AJ175" s="1284">
        <v>0</v>
      </c>
      <c r="AK175" s="1284">
        <v>0</v>
      </c>
      <c r="AL175" s="2567">
        <f t="shared" si="181"/>
        <v>0</v>
      </c>
      <c r="AM175" s="1287">
        <v>0</v>
      </c>
      <c r="AN175" s="1287">
        <v>0</v>
      </c>
      <c r="AO175" s="2567">
        <f t="shared" si="182"/>
        <v>0</v>
      </c>
      <c r="AP175" s="1287">
        <v>0</v>
      </c>
      <c r="AQ175" s="1287">
        <v>0</v>
      </c>
      <c r="AR175" s="2567">
        <f t="shared" si="183"/>
        <v>0</v>
      </c>
      <c r="AS175" s="1284">
        <v>0</v>
      </c>
      <c r="AT175" s="1284">
        <v>0</v>
      </c>
      <c r="AU175" s="2567">
        <f t="shared" si="184"/>
        <v>0</v>
      </c>
      <c r="AV175" s="2570">
        <f t="shared" si="197"/>
        <v>0</v>
      </c>
      <c r="AW175" s="2570">
        <f t="shared" si="185"/>
        <v>0</v>
      </c>
      <c r="AX175" s="1607">
        <f t="shared" si="195"/>
        <v>0</v>
      </c>
      <c r="AZ175" s="2069" t="s">
        <v>455</v>
      </c>
      <c r="BA175" s="2077">
        <v>0</v>
      </c>
      <c r="BB175" s="1287">
        <v>0</v>
      </c>
      <c r="BC175" s="2075">
        <f t="shared" si="187"/>
        <v>0</v>
      </c>
      <c r="BD175" s="2717">
        <v>0</v>
      </c>
      <c r="BE175" s="1287">
        <v>0</v>
      </c>
      <c r="BF175" s="2569">
        <f t="shared" si="188"/>
        <v>0</v>
      </c>
      <c r="BG175" s="2077">
        <v>0</v>
      </c>
      <c r="BH175" s="1287">
        <v>0</v>
      </c>
      <c r="BI175" s="2075">
        <f t="shared" si="189"/>
        <v>0</v>
      </c>
      <c r="BJ175" s="2716">
        <v>0</v>
      </c>
      <c r="BK175" s="1284">
        <v>0</v>
      </c>
      <c r="BL175" s="2569">
        <f t="shared" si="190"/>
        <v>0</v>
      </c>
      <c r="BM175" s="2081">
        <f t="shared" si="198"/>
        <v>0</v>
      </c>
      <c r="BN175" s="2570">
        <f t="shared" si="191"/>
        <v>0</v>
      </c>
      <c r="BO175" s="1607">
        <f t="shared" si="196"/>
        <v>0</v>
      </c>
    </row>
    <row r="176" spans="1:67">
      <c r="A176" s="926" t="s">
        <v>451</v>
      </c>
      <c r="B176" s="1284">
        <v>0</v>
      </c>
      <c r="C176" s="1284">
        <v>0</v>
      </c>
      <c r="D176" s="1284">
        <f t="shared" si="169"/>
        <v>0</v>
      </c>
      <c r="E176" s="1284">
        <v>1</v>
      </c>
      <c r="F176" s="1284">
        <v>0</v>
      </c>
      <c r="G176" s="1284">
        <f t="shared" si="170"/>
        <v>1</v>
      </c>
      <c r="H176" s="1284">
        <v>0</v>
      </c>
      <c r="I176" s="1284">
        <v>0</v>
      </c>
      <c r="J176" s="1284">
        <f t="shared" si="171"/>
        <v>0</v>
      </c>
      <c r="K176" s="1284">
        <v>0</v>
      </c>
      <c r="L176" s="1284">
        <v>1</v>
      </c>
      <c r="M176" s="1284">
        <f t="shared" si="172"/>
        <v>-1</v>
      </c>
      <c r="N176" s="1285">
        <f t="shared" si="173"/>
        <v>1</v>
      </c>
      <c r="O176" s="1285">
        <f t="shared" si="173"/>
        <v>1</v>
      </c>
      <c r="P176" s="1286">
        <f t="shared" si="174"/>
        <v>0</v>
      </c>
      <c r="R176" s="926" t="s">
        <v>451</v>
      </c>
      <c r="S176" s="1284">
        <v>0</v>
      </c>
      <c r="T176" s="1284">
        <v>0</v>
      </c>
      <c r="U176" s="1284">
        <f t="shared" si="175"/>
        <v>0</v>
      </c>
      <c r="V176" s="1284">
        <v>0</v>
      </c>
      <c r="W176" s="1284">
        <v>0</v>
      </c>
      <c r="X176" s="1284">
        <f t="shared" si="176"/>
        <v>0</v>
      </c>
      <c r="Y176" s="1284">
        <v>0</v>
      </c>
      <c r="Z176" s="1284">
        <v>0</v>
      </c>
      <c r="AA176" s="1284">
        <f t="shared" si="177"/>
        <v>0</v>
      </c>
      <c r="AB176" s="1284">
        <v>0</v>
      </c>
      <c r="AC176" s="1284">
        <v>0</v>
      </c>
      <c r="AD176" s="1284">
        <f t="shared" si="178"/>
        <v>0</v>
      </c>
      <c r="AE176" s="1285">
        <f t="shared" si="179"/>
        <v>0</v>
      </c>
      <c r="AF176" s="1285">
        <f t="shared" si="179"/>
        <v>0</v>
      </c>
      <c r="AG176" s="1286">
        <f t="shared" si="180"/>
        <v>0</v>
      </c>
      <c r="AI176" s="926" t="s">
        <v>451</v>
      </c>
      <c r="AJ176" s="1284">
        <v>0</v>
      </c>
      <c r="AK176" s="1284">
        <v>0</v>
      </c>
      <c r="AL176" s="2567">
        <f t="shared" si="181"/>
        <v>0</v>
      </c>
      <c r="AM176" s="1284">
        <v>0</v>
      </c>
      <c r="AN176" s="1284">
        <v>1</v>
      </c>
      <c r="AO176" s="2567">
        <f t="shared" si="182"/>
        <v>-1</v>
      </c>
      <c r="AP176" s="1284">
        <v>0</v>
      </c>
      <c r="AQ176" s="1284">
        <v>0</v>
      </c>
      <c r="AR176" s="2567">
        <f t="shared" si="183"/>
        <v>0</v>
      </c>
      <c r="AS176" s="1284">
        <v>0</v>
      </c>
      <c r="AT176" s="1284">
        <v>0</v>
      </c>
      <c r="AU176" s="2567">
        <f t="shared" si="184"/>
        <v>0</v>
      </c>
      <c r="AV176" s="2570">
        <f t="shared" si="197"/>
        <v>0</v>
      </c>
      <c r="AW176" s="2570">
        <f t="shared" si="185"/>
        <v>1</v>
      </c>
      <c r="AX176" s="1607">
        <f t="shared" si="195"/>
        <v>-1</v>
      </c>
      <c r="AZ176" s="2068" t="s">
        <v>451</v>
      </c>
      <c r="BA176" s="2076">
        <v>0</v>
      </c>
      <c r="BB176" s="1284">
        <v>0</v>
      </c>
      <c r="BC176" s="2075">
        <f t="shared" si="187"/>
        <v>0</v>
      </c>
      <c r="BD176" s="2716">
        <v>0</v>
      </c>
      <c r="BE176" s="1284">
        <v>0</v>
      </c>
      <c r="BF176" s="2569">
        <f t="shared" si="188"/>
        <v>0</v>
      </c>
      <c r="BG176" s="2076">
        <v>1</v>
      </c>
      <c r="BH176" s="1284">
        <v>0</v>
      </c>
      <c r="BI176" s="2075">
        <f t="shared" si="189"/>
        <v>1</v>
      </c>
      <c r="BJ176" s="2716">
        <v>0</v>
      </c>
      <c r="BK176" s="1284">
        <v>0</v>
      </c>
      <c r="BL176" s="2569">
        <f t="shared" si="190"/>
        <v>0</v>
      </c>
      <c r="BM176" s="2081">
        <f t="shared" si="198"/>
        <v>1</v>
      </c>
      <c r="BN176" s="2570">
        <f t="shared" si="191"/>
        <v>0</v>
      </c>
      <c r="BO176" s="1607">
        <f t="shared" si="196"/>
        <v>1</v>
      </c>
    </row>
    <row r="177" spans="1:67">
      <c r="A177" s="926" t="s">
        <v>452</v>
      </c>
      <c r="B177" s="1284">
        <v>0</v>
      </c>
      <c r="C177" s="1284">
        <v>0</v>
      </c>
      <c r="D177" s="1284">
        <f t="shared" si="169"/>
        <v>0</v>
      </c>
      <c r="E177" s="1284">
        <v>0</v>
      </c>
      <c r="F177" s="1284">
        <v>0</v>
      </c>
      <c r="G177" s="1284">
        <f t="shared" si="170"/>
        <v>0</v>
      </c>
      <c r="H177" s="1284">
        <v>0</v>
      </c>
      <c r="I177" s="1284">
        <v>1</v>
      </c>
      <c r="J177" s="1284">
        <f t="shared" si="171"/>
        <v>-1</v>
      </c>
      <c r="K177" s="1284">
        <v>0</v>
      </c>
      <c r="L177" s="1284">
        <v>0</v>
      </c>
      <c r="M177" s="1284">
        <f t="shared" si="172"/>
        <v>0</v>
      </c>
      <c r="N177" s="1285">
        <f t="shared" si="173"/>
        <v>0</v>
      </c>
      <c r="O177" s="1285">
        <f t="shared" si="173"/>
        <v>1</v>
      </c>
      <c r="P177" s="1286">
        <f t="shared" si="174"/>
        <v>-1</v>
      </c>
      <c r="R177" s="926" t="s">
        <v>452</v>
      </c>
      <c r="S177" s="1284">
        <v>1</v>
      </c>
      <c r="T177" s="1284">
        <v>0</v>
      </c>
      <c r="U177" s="1284">
        <f t="shared" si="175"/>
        <v>1</v>
      </c>
      <c r="V177" s="1284">
        <v>0</v>
      </c>
      <c r="W177" s="1284">
        <v>0</v>
      </c>
      <c r="X177" s="1284">
        <f t="shared" si="176"/>
        <v>0</v>
      </c>
      <c r="Y177" s="1284">
        <v>0</v>
      </c>
      <c r="Z177" s="1284">
        <v>0</v>
      </c>
      <c r="AA177" s="1284">
        <f t="shared" si="177"/>
        <v>0</v>
      </c>
      <c r="AB177" s="1284">
        <v>0</v>
      </c>
      <c r="AC177" s="1284">
        <v>0</v>
      </c>
      <c r="AD177" s="1284">
        <f t="shared" si="178"/>
        <v>0</v>
      </c>
      <c r="AE177" s="1285">
        <f t="shared" si="179"/>
        <v>1</v>
      </c>
      <c r="AF177" s="1285">
        <f t="shared" si="179"/>
        <v>0</v>
      </c>
      <c r="AG177" s="1286">
        <f t="shared" si="180"/>
        <v>1</v>
      </c>
      <c r="AI177" s="926" t="s">
        <v>452</v>
      </c>
      <c r="AJ177" s="1284">
        <v>0</v>
      </c>
      <c r="AK177" s="1284">
        <v>0</v>
      </c>
      <c r="AL177" s="2567">
        <f t="shared" si="181"/>
        <v>0</v>
      </c>
      <c r="AM177" s="1284">
        <v>0</v>
      </c>
      <c r="AN177" s="1284">
        <v>0</v>
      </c>
      <c r="AO177" s="2567">
        <f t="shared" si="182"/>
        <v>0</v>
      </c>
      <c r="AP177" s="1284">
        <v>0</v>
      </c>
      <c r="AQ177" s="1284">
        <v>0</v>
      </c>
      <c r="AR177" s="2567">
        <f t="shared" si="183"/>
        <v>0</v>
      </c>
      <c r="AS177" s="1284">
        <v>1</v>
      </c>
      <c r="AT177" s="1284">
        <v>0</v>
      </c>
      <c r="AU177" s="2567">
        <f t="shared" si="184"/>
        <v>1</v>
      </c>
      <c r="AV177" s="2570">
        <f t="shared" si="197"/>
        <v>1</v>
      </c>
      <c r="AW177" s="2570">
        <f t="shared" si="185"/>
        <v>0</v>
      </c>
      <c r="AX177" s="1607">
        <f t="shared" si="195"/>
        <v>1</v>
      </c>
      <c r="AZ177" s="2068" t="s">
        <v>452</v>
      </c>
      <c r="BA177" s="2076">
        <v>0</v>
      </c>
      <c r="BB177" s="1284">
        <v>0</v>
      </c>
      <c r="BC177" s="2075">
        <f t="shared" si="187"/>
        <v>0</v>
      </c>
      <c r="BD177" s="2716">
        <v>0</v>
      </c>
      <c r="BE177" s="1284">
        <v>0</v>
      </c>
      <c r="BF177" s="2569">
        <f t="shared" si="188"/>
        <v>0</v>
      </c>
      <c r="BG177" s="2076">
        <v>0</v>
      </c>
      <c r="BH177" s="1284">
        <v>1</v>
      </c>
      <c r="BI177" s="2075">
        <f t="shared" si="189"/>
        <v>-1</v>
      </c>
      <c r="BJ177" s="2716">
        <v>1</v>
      </c>
      <c r="BK177" s="1284">
        <v>2</v>
      </c>
      <c r="BL177" s="2569">
        <f t="shared" si="190"/>
        <v>-1</v>
      </c>
      <c r="BM177" s="2081">
        <f t="shared" si="198"/>
        <v>1</v>
      </c>
      <c r="BN177" s="2570">
        <f t="shared" si="191"/>
        <v>3</v>
      </c>
      <c r="BO177" s="1607">
        <f t="shared" si="196"/>
        <v>-2</v>
      </c>
    </row>
    <row r="178" spans="1:67" ht="22.5">
      <c r="A178" s="927" t="s">
        <v>458</v>
      </c>
      <c r="B178" s="1284">
        <v>0</v>
      </c>
      <c r="C178" s="1284">
        <v>1</v>
      </c>
      <c r="D178" s="1284">
        <f t="shared" si="169"/>
        <v>-1</v>
      </c>
      <c r="E178" s="1284">
        <v>0</v>
      </c>
      <c r="F178" s="1284">
        <v>0</v>
      </c>
      <c r="G178" s="1284">
        <f t="shared" si="170"/>
        <v>0</v>
      </c>
      <c r="H178" s="1284">
        <v>0</v>
      </c>
      <c r="I178" s="1284">
        <v>2</v>
      </c>
      <c r="J178" s="1284">
        <f t="shared" si="171"/>
        <v>-2</v>
      </c>
      <c r="K178" s="1284">
        <v>0</v>
      </c>
      <c r="L178" s="1284">
        <v>1</v>
      </c>
      <c r="M178" s="1284">
        <f t="shared" si="172"/>
        <v>-1</v>
      </c>
      <c r="N178" s="1285">
        <f t="shared" si="173"/>
        <v>0</v>
      </c>
      <c r="O178" s="1285">
        <f t="shared" si="173"/>
        <v>4</v>
      </c>
      <c r="P178" s="1286">
        <f t="shared" si="174"/>
        <v>-4</v>
      </c>
      <c r="R178" s="927" t="s">
        <v>458</v>
      </c>
      <c r="S178" s="1284">
        <v>1</v>
      </c>
      <c r="T178" s="1284">
        <v>2</v>
      </c>
      <c r="U178" s="1284">
        <f t="shared" si="175"/>
        <v>-1</v>
      </c>
      <c r="V178" s="1284">
        <v>1</v>
      </c>
      <c r="W178" s="1284">
        <v>1</v>
      </c>
      <c r="X178" s="1284">
        <f t="shared" si="176"/>
        <v>0</v>
      </c>
      <c r="Y178" s="1284">
        <v>1</v>
      </c>
      <c r="Z178" s="1284">
        <v>2</v>
      </c>
      <c r="AA178" s="1284">
        <f t="shared" si="177"/>
        <v>-1</v>
      </c>
      <c r="AB178" s="1284">
        <v>1</v>
      </c>
      <c r="AC178" s="1284">
        <v>3</v>
      </c>
      <c r="AD178" s="1284">
        <f t="shared" si="178"/>
        <v>-2</v>
      </c>
      <c r="AE178" s="1285">
        <f t="shared" ref="AE178:AF182" si="199">S178+V178+Y178+AB178</f>
        <v>4</v>
      </c>
      <c r="AF178" s="1285">
        <f t="shared" si="199"/>
        <v>8</v>
      </c>
      <c r="AG178" s="1286">
        <f t="shared" si="180"/>
        <v>-4</v>
      </c>
      <c r="AI178" s="927" t="s">
        <v>458</v>
      </c>
      <c r="AJ178" s="1284">
        <v>1</v>
      </c>
      <c r="AK178" s="1284">
        <v>0</v>
      </c>
      <c r="AL178" s="2567">
        <f t="shared" si="181"/>
        <v>1</v>
      </c>
      <c r="AM178" s="1284">
        <v>0</v>
      </c>
      <c r="AN178" s="1284">
        <v>0</v>
      </c>
      <c r="AO178" s="2567">
        <f t="shared" si="182"/>
        <v>0</v>
      </c>
      <c r="AP178" s="1284">
        <v>3</v>
      </c>
      <c r="AQ178" s="1284">
        <v>1</v>
      </c>
      <c r="AR178" s="2567">
        <f t="shared" si="183"/>
        <v>2</v>
      </c>
      <c r="AS178" s="1284">
        <v>2</v>
      </c>
      <c r="AT178" s="1284">
        <v>0</v>
      </c>
      <c r="AU178" s="2567">
        <f t="shared" si="184"/>
        <v>2</v>
      </c>
      <c r="AV178" s="2570">
        <f t="shared" si="197"/>
        <v>6</v>
      </c>
      <c r="AW178" s="2570">
        <f t="shared" si="197"/>
        <v>1</v>
      </c>
      <c r="AX178" s="1607">
        <f t="shared" si="195"/>
        <v>5</v>
      </c>
      <c r="AZ178" s="2069" t="s">
        <v>458</v>
      </c>
      <c r="BA178" s="2076">
        <v>0</v>
      </c>
      <c r="BB178" s="1284">
        <v>0</v>
      </c>
      <c r="BC178" s="2075">
        <f t="shared" si="187"/>
        <v>0</v>
      </c>
      <c r="BD178" s="2716">
        <v>0</v>
      </c>
      <c r="BE178" s="1284">
        <v>0</v>
      </c>
      <c r="BF178" s="2569">
        <f t="shared" si="188"/>
        <v>0</v>
      </c>
      <c r="BG178" s="2076">
        <v>1</v>
      </c>
      <c r="BH178" s="1284">
        <v>2</v>
      </c>
      <c r="BI178" s="2075">
        <f t="shared" si="189"/>
        <v>-1</v>
      </c>
      <c r="BJ178" s="2716">
        <v>0</v>
      </c>
      <c r="BK178" s="1284">
        <v>0</v>
      </c>
      <c r="BL178" s="2569">
        <f t="shared" si="190"/>
        <v>0</v>
      </c>
      <c r="BM178" s="2081">
        <f t="shared" si="198"/>
        <v>1</v>
      </c>
      <c r="BN178" s="2570">
        <f t="shared" si="198"/>
        <v>2</v>
      </c>
      <c r="BO178" s="1607">
        <f t="shared" si="196"/>
        <v>-1</v>
      </c>
    </row>
    <row r="179" spans="1:67">
      <c r="A179" s="926" t="s">
        <v>453</v>
      </c>
      <c r="B179" s="1284">
        <v>0</v>
      </c>
      <c r="C179" s="1284">
        <v>1</v>
      </c>
      <c r="D179" s="1284">
        <f t="shared" si="169"/>
        <v>-1</v>
      </c>
      <c r="E179" s="1284">
        <v>0</v>
      </c>
      <c r="F179" s="1284">
        <v>3</v>
      </c>
      <c r="G179" s="1284">
        <f t="shared" si="170"/>
        <v>-3</v>
      </c>
      <c r="H179" s="1284">
        <v>10</v>
      </c>
      <c r="I179" s="1284">
        <v>15</v>
      </c>
      <c r="J179" s="1284">
        <f t="shared" si="171"/>
        <v>-5</v>
      </c>
      <c r="K179" s="1284">
        <v>0</v>
      </c>
      <c r="L179" s="1284">
        <v>0</v>
      </c>
      <c r="M179" s="1284">
        <f t="shared" si="172"/>
        <v>0</v>
      </c>
      <c r="N179" s="1285">
        <f t="shared" si="173"/>
        <v>10</v>
      </c>
      <c r="O179" s="1285">
        <f t="shared" si="173"/>
        <v>19</v>
      </c>
      <c r="P179" s="1286">
        <f t="shared" si="174"/>
        <v>-9</v>
      </c>
      <c r="R179" s="926" t="s">
        <v>453</v>
      </c>
      <c r="S179" s="1284">
        <v>2</v>
      </c>
      <c r="T179" s="1284">
        <v>0</v>
      </c>
      <c r="U179" s="1284">
        <f t="shared" si="175"/>
        <v>2</v>
      </c>
      <c r="V179" s="1284">
        <v>0</v>
      </c>
      <c r="W179" s="1284">
        <v>3</v>
      </c>
      <c r="X179" s="1284">
        <f t="shared" si="176"/>
        <v>-3</v>
      </c>
      <c r="Y179" s="1284">
        <v>11</v>
      </c>
      <c r="Z179" s="1284">
        <v>7</v>
      </c>
      <c r="AA179" s="1284">
        <f t="shared" si="177"/>
        <v>4</v>
      </c>
      <c r="AB179" s="1284">
        <v>0</v>
      </c>
      <c r="AC179" s="1284">
        <v>0</v>
      </c>
      <c r="AD179" s="1284">
        <f t="shared" si="178"/>
        <v>0</v>
      </c>
      <c r="AE179" s="1285">
        <f t="shared" si="199"/>
        <v>13</v>
      </c>
      <c r="AF179" s="1285">
        <f t="shared" si="199"/>
        <v>10</v>
      </c>
      <c r="AG179" s="1286">
        <f t="shared" si="180"/>
        <v>3</v>
      </c>
      <c r="AI179" s="926" t="s">
        <v>453</v>
      </c>
      <c r="AJ179" s="1284">
        <v>0</v>
      </c>
      <c r="AK179" s="1284">
        <v>0</v>
      </c>
      <c r="AL179" s="2567">
        <f t="shared" si="181"/>
        <v>0</v>
      </c>
      <c r="AM179" s="1284">
        <v>0</v>
      </c>
      <c r="AN179" s="1284">
        <v>2</v>
      </c>
      <c r="AO179" s="2567">
        <f t="shared" si="182"/>
        <v>-2</v>
      </c>
      <c r="AP179" s="1284">
        <v>4</v>
      </c>
      <c r="AQ179" s="1284">
        <v>1</v>
      </c>
      <c r="AR179" s="2567">
        <f t="shared" si="183"/>
        <v>3</v>
      </c>
      <c r="AS179" s="1284">
        <v>0</v>
      </c>
      <c r="AT179" s="1284">
        <v>0</v>
      </c>
      <c r="AU179" s="2567">
        <f t="shared" si="184"/>
        <v>0</v>
      </c>
      <c r="AV179" s="2570">
        <f t="shared" si="197"/>
        <v>4</v>
      </c>
      <c r="AW179" s="2570">
        <f t="shared" si="197"/>
        <v>3</v>
      </c>
      <c r="AX179" s="1607">
        <f t="shared" si="195"/>
        <v>1</v>
      </c>
      <c r="AZ179" s="2068" t="s">
        <v>453</v>
      </c>
      <c r="BA179" s="2076">
        <v>0</v>
      </c>
      <c r="BB179" s="1284">
        <v>0</v>
      </c>
      <c r="BC179" s="2075">
        <f t="shared" si="187"/>
        <v>0</v>
      </c>
      <c r="BD179" s="2716">
        <v>0</v>
      </c>
      <c r="BE179" s="1284">
        <v>2</v>
      </c>
      <c r="BF179" s="2569">
        <f t="shared" si="188"/>
        <v>-2</v>
      </c>
      <c r="BG179" s="2076">
        <v>2</v>
      </c>
      <c r="BH179" s="1284">
        <v>2</v>
      </c>
      <c r="BI179" s="2075">
        <f t="shared" si="189"/>
        <v>0</v>
      </c>
      <c r="BJ179" s="2716">
        <v>0</v>
      </c>
      <c r="BK179" s="1284">
        <v>0</v>
      </c>
      <c r="BL179" s="2569">
        <f t="shared" si="190"/>
        <v>0</v>
      </c>
      <c r="BM179" s="2081">
        <f t="shared" si="198"/>
        <v>2</v>
      </c>
      <c r="BN179" s="2570">
        <f t="shared" si="198"/>
        <v>4</v>
      </c>
      <c r="BO179" s="1607">
        <f t="shared" si="196"/>
        <v>-2</v>
      </c>
    </row>
    <row r="180" spans="1:67" ht="22.5">
      <c r="A180" s="927" t="s">
        <v>457</v>
      </c>
      <c r="B180" s="1284">
        <v>0</v>
      </c>
      <c r="C180" s="1284">
        <v>0</v>
      </c>
      <c r="D180" s="1288">
        <f t="shared" si="169"/>
        <v>0</v>
      </c>
      <c r="E180" s="1284">
        <v>0</v>
      </c>
      <c r="F180" s="1284">
        <v>0</v>
      </c>
      <c r="G180" s="1288">
        <f t="shared" si="170"/>
        <v>0</v>
      </c>
      <c r="H180" s="1284">
        <v>0</v>
      </c>
      <c r="I180" s="1284">
        <v>0</v>
      </c>
      <c r="J180" s="1288">
        <f t="shared" si="171"/>
        <v>0</v>
      </c>
      <c r="K180" s="1284">
        <v>0</v>
      </c>
      <c r="L180" s="1284">
        <v>0</v>
      </c>
      <c r="M180" s="1288">
        <f t="shared" si="172"/>
        <v>0</v>
      </c>
      <c r="N180" s="1285">
        <f t="shared" si="173"/>
        <v>0</v>
      </c>
      <c r="O180" s="1285">
        <f t="shared" si="173"/>
        <v>0</v>
      </c>
      <c r="P180" s="1286">
        <f t="shared" si="174"/>
        <v>0</v>
      </c>
      <c r="R180" s="927" t="s">
        <v>457</v>
      </c>
      <c r="S180" s="1284">
        <v>0</v>
      </c>
      <c r="T180" s="1284">
        <v>0</v>
      </c>
      <c r="U180" s="1288">
        <f t="shared" si="175"/>
        <v>0</v>
      </c>
      <c r="V180" s="1284">
        <v>0</v>
      </c>
      <c r="W180" s="1284">
        <v>0</v>
      </c>
      <c r="X180" s="1288">
        <f t="shared" si="176"/>
        <v>0</v>
      </c>
      <c r="Y180" s="1284">
        <v>0</v>
      </c>
      <c r="Z180" s="1284">
        <v>0</v>
      </c>
      <c r="AA180" s="1288">
        <f t="shared" si="177"/>
        <v>0</v>
      </c>
      <c r="AB180" s="1284">
        <v>0</v>
      </c>
      <c r="AC180" s="1284">
        <v>0</v>
      </c>
      <c r="AD180" s="1288">
        <f t="shared" si="178"/>
        <v>0</v>
      </c>
      <c r="AE180" s="1285">
        <f t="shared" si="199"/>
        <v>0</v>
      </c>
      <c r="AF180" s="1285">
        <f t="shared" si="199"/>
        <v>0</v>
      </c>
      <c r="AG180" s="1286">
        <f t="shared" si="180"/>
        <v>0</v>
      </c>
      <c r="AI180" s="927" t="s">
        <v>457</v>
      </c>
      <c r="AJ180" s="1284">
        <v>0</v>
      </c>
      <c r="AK180" s="1284">
        <v>0</v>
      </c>
      <c r="AL180" s="2567">
        <f t="shared" si="181"/>
        <v>0</v>
      </c>
      <c r="AM180" s="1287">
        <v>0</v>
      </c>
      <c r="AN180" s="1287">
        <v>0</v>
      </c>
      <c r="AO180" s="2567">
        <f t="shared" si="182"/>
        <v>0</v>
      </c>
      <c r="AP180" s="1287">
        <v>0</v>
      </c>
      <c r="AQ180" s="1287">
        <v>0</v>
      </c>
      <c r="AR180" s="2567">
        <f t="shared" si="183"/>
        <v>0</v>
      </c>
      <c r="AS180" s="1284">
        <v>0</v>
      </c>
      <c r="AT180" s="1284">
        <v>0</v>
      </c>
      <c r="AU180" s="2567">
        <f t="shared" si="184"/>
        <v>0</v>
      </c>
      <c r="AV180" s="2570">
        <f t="shared" si="197"/>
        <v>0</v>
      </c>
      <c r="AW180" s="2570">
        <f t="shared" si="197"/>
        <v>0</v>
      </c>
      <c r="AX180" s="1607">
        <f t="shared" si="195"/>
        <v>0</v>
      </c>
      <c r="AZ180" s="2069" t="s">
        <v>457</v>
      </c>
      <c r="BA180" s="2077">
        <v>0</v>
      </c>
      <c r="BB180" s="1287">
        <v>0</v>
      </c>
      <c r="BC180" s="2075">
        <f t="shared" si="187"/>
        <v>0</v>
      </c>
      <c r="BD180" s="2717">
        <v>0</v>
      </c>
      <c r="BE180" s="1287">
        <v>0</v>
      </c>
      <c r="BF180" s="2569">
        <f t="shared" si="188"/>
        <v>0</v>
      </c>
      <c r="BG180" s="2077">
        <v>0</v>
      </c>
      <c r="BH180" s="1287">
        <v>0</v>
      </c>
      <c r="BI180" s="2075">
        <f t="shared" si="189"/>
        <v>0</v>
      </c>
      <c r="BJ180" s="2716">
        <v>0</v>
      </c>
      <c r="BK180" s="1284">
        <v>0</v>
      </c>
      <c r="BL180" s="2569">
        <f t="shared" si="190"/>
        <v>0</v>
      </c>
      <c r="BM180" s="2081">
        <f t="shared" si="198"/>
        <v>0</v>
      </c>
      <c r="BN180" s="2570">
        <f t="shared" si="198"/>
        <v>0</v>
      </c>
      <c r="BO180" s="1607">
        <f t="shared" si="196"/>
        <v>0</v>
      </c>
    </row>
    <row r="181" spans="1:67">
      <c r="A181" s="926" t="s">
        <v>456</v>
      </c>
      <c r="B181" s="1284">
        <v>0</v>
      </c>
      <c r="C181" s="1284">
        <v>0</v>
      </c>
      <c r="D181" s="1288">
        <f t="shared" si="169"/>
        <v>0</v>
      </c>
      <c r="E181" s="1284">
        <v>0</v>
      </c>
      <c r="F181" s="1284">
        <v>0</v>
      </c>
      <c r="G181" s="1288">
        <f t="shared" si="170"/>
        <v>0</v>
      </c>
      <c r="H181" s="1284">
        <v>0</v>
      </c>
      <c r="I181" s="1284">
        <v>0</v>
      </c>
      <c r="J181" s="1288">
        <f t="shared" si="171"/>
        <v>0</v>
      </c>
      <c r="K181" s="1284">
        <v>0</v>
      </c>
      <c r="L181" s="1284">
        <v>0</v>
      </c>
      <c r="M181" s="1288">
        <f t="shared" si="172"/>
        <v>0</v>
      </c>
      <c r="N181" s="1285">
        <f t="shared" si="173"/>
        <v>0</v>
      </c>
      <c r="O181" s="1285">
        <f t="shared" si="173"/>
        <v>0</v>
      </c>
      <c r="P181" s="1286">
        <f t="shared" si="174"/>
        <v>0</v>
      </c>
      <c r="R181" s="926" t="s">
        <v>456</v>
      </c>
      <c r="S181" s="1284">
        <v>0</v>
      </c>
      <c r="T181" s="1284">
        <v>0</v>
      </c>
      <c r="U181" s="1288">
        <f t="shared" si="175"/>
        <v>0</v>
      </c>
      <c r="V181" s="1284">
        <v>0</v>
      </c>
      <c r="W181" s="1284">
        <v>0</v>
      </c>
      <c r="X181" s="1288">
        <f t="shared" si="176"/>
        <v>0</v>
      </c>
      <c r="Y181" s="1284">
        <v>0</v>
      </c>
      <c r="Z181" s="1284">
        <v>0</v>
      </c>
      <c r="AA181" s="1288">
        <f t="shared" si="177"/>
        <v>0</v>
      </c>
      <c r="AB181" s="1284">
        <v>0</v>
      </c>
      <c r="AC181" s="1284">
        <v>0</v>
      </c>
      <c r="AD181" s="1288">
        <f t="shared" si="178"/>
        <v>0</v>
      </c>
      <c r="AE181" s="1285">
        <f t="shared" si="199"/>
        <v>0</v>
      </c>
      <c r="AF181" s="1285">
        <f t="shared" si="199"/>
        <v>0</v>
      </c>
      <c r="AG181" s="1286">
        <f t="shared" si="180"/>
        <v>0</v>
      </c>
      <c r="AI181" s="926" t="s">
        <v>456</v>
      </c>
      <c r="AJ181" s="1284">
        <v>0</v>
      </c>
      <c r="AK181" s="1284">
        <v>0</v>
      </c>
      <c r="AL181" s="2567">
        <f t="shared" si="181"/>
        <v>0</v>
      </c>
      <c r="AM181" s="1287">
        <v>0</v>
      </c>
      <c r="AN181" s="1287">
        <v>0</v>
      </c>
      <c r="AO181" s="2567">
        <f t="shared" si="182"/>
        <v>0</v>
      </c>
      <c r="AP181" s="1287">
        <v>0</v>
      </c>
      <c r="AQ181" s="1287">
        <v>0</v>
      </c>
      <c r="AR181" s="2567">
        <f t="shared" si="183"/>
        <v>0</v>
      </c>
      <c r="AS181" s="1284">
        <v>0</v>
      </c>
      <c r="AT181" s="1284">
        <v>0</v>
      </c>
      <c r="AU181" s="2567">
        <f t="shared" si="184"/>
        <v>0</v>
      </c>
      <c r="AV181" s="2570">
        <f t="shared" si="197"/>
        <v>0</v>
      </c>
      <c r="AW181" s="2570">
        <f t="shared" si="197"/>
        <v>0</v>
      </c>
      <c r="AX181" s="1607">
        <f t="shared" si="195"/>
        <v>0</v>
      </c>
      <c r="AZ181" s="2068" t="s">
        <v>456</v>
      </c>
      <c r="BA181" s="2077">
        <v>0</v>
      </c>
      <c r="BB181" s="1287">
        <v>0</v>
      </c>
      <c r="BC181" s="2075">
        <f t="shared" si="187"/>
        <v>0</v>
      </c>
      <c r="BD181" s="2717">
        <v>0</v>
      </c>
      <c r="BE181" s="1287">
        <v>0</v>
      </c>
      <c r="BF181" s="2569">
        <f t="shared" si="188"/>
        <v>0</v>
      </c>
      <c r="BG181" s="2077">
        <v>0</v>
      </c>
      <c r="BH181" s="1287">
        <v>0</v>
      </c>
      <c r="BI181" s="2075">
        <f t="shared" si="189"/>
        <v>0</v>
      </c>
      <c r="BJ181" s="2716">
        <v>0</v>
      </c>
      <c r="BK181" s="1284">
        <v>0</v>
      </c>
      <c r="BL181" s="2569">
        <f t="shared" si="190"/>
        <v>0</v>
      </c>
      <c r="BM181" s="2081">
        <f t="shared" si="198"/>
        <v>0</v>
      </c>
      <c r="BN181" s="2570">
        <f t="shared" si="198"/>
        <v>0</v>
      </c>
      <c r="BO181" s="1607">
        <f t="shared" si="196"/>
        <v>0</v>
      </c>
    </row>
    <row r="182" spans="1:67">
      <c r="A182" s="926" t="s">
        <v>454</v>
      </c>
      <c r="B182" s="1284">
        <v>6</v>
      </c>
      <c r="C182" s="1284">
        <v>4</v>
      </c>
      <c r="D182" s="1284">
        <f t="shared" si="169"/>
        <v>2</v>
      </c>
      <c r="E182" s="1284">
        <v>13</v>
      </c>
      <c r="F182" s="1284">
        <v>2</v>
      </c>
      <c r="G182" s="1284">
        <f t="shared" si="170"/>
        <v>11</v>
      </c>
      <c r="H182" s="1284">
        <v>24</v>
      </c>
      <c r="I182" s="1284">
        <v>2</v>
      </c>
      <c r="J182" s="1284">
        <f t="shared" si="171"/>
        <v>22</v>
      </c>
      <c r="K182" s="1284">
        <v>0</v>
      </c>
      <c r="L182" s="1284">
        <v>0</v>
      </c>
      <c r="M182" s="1284">
        <f t="shared" si="172"/>
        <v>0</v>
      </c>
      <c r="N182" s="1285">
        <f t="shared" si="173"/>
        <v>43</v>
      </c>
      <c r="O182" s="1285">
        <f t="shared" si="173"/>
        <v>8</v>
      </c>
      <c r="P182" s="1286">
        <f t="shared" si="174"/>
        <v>35</v>
      </c>
      <c r="R182" s="926" t="s">
        <v>454</v>
      </c>
      <c r="S182" s="1284">
        <v>20</v>
      </c>
      <c r="T182" s="1284">
        <v>4</v>
      </c>
      <c r="U182" s="1284">
        <f t="shared" si="175"/>
        <v>16</v>
      </c>
      <c r="V182" s="1284">
        <v>9</v>
      </c>
      <c r="W182" s="1284">
        <v>1</v>
      </c>
      <c r="X182" s="1284">
        <f t="shared" si="176"/>
        <v>8</v>
      </c>
      <c r="Y182" s="1284">
        <v>26</v>
      </c>
      <c r="Z182" s="1284">
        <v>4</v>
      </c>
      <c r="AA182" s="1284">
        <f t="shared" si="177"/>
        <v>22</v>
      </c>
      <c r="AB182" s="1284">
        <v>1</v>
      </c>
      <c r="AC182" s="1284">
        <v>0</v>
      </c>
      <c r="AD182" s="1284">
        <f t="shared" si="178"/>
        <v>1</v>
      </c>
      <c r="AE182" s="1285">
        <f t="shared" si="199"/>
        <v>56</v>
      </c>
      <c r="AF182" s="1285">
        <f t="shared" si="199"/>
        <v>9</v>
      </c>
      <c r="AG182" s="1286">
        <f t="shared" si="180"/>
        <v>47</v>
      </c>
      <c r="AI182" s="926" t="s">
        <v>454</v>
      </c>
      <c r="AJ182" s="1284">
        <v>14</v>
      </c>
      <c r="AK182" s="1284">
        <v>2</v>
      </c>
      <c r="AL182" s="2567">
        <f t="shared" si="181"/>
        <v>12</v>
      </c>
      <c r="AM182" s="1284">
        <v>8</v>
      </c>
      <c r="AN182" s="1284">
        <v>0</v>
      </c>
      <c r="AO182" s="2567">
        <f t="shared" si="182"/>
        <v>8</v>
      </c>
      <c r="AP182" s="1284">
        <v>14</v>
      </c>
      <c r="AQ182" s="1284">
        <v>1</v>
      </c>
      <c r="AR182" s="2567">
        <f>AP182-AQ182</f>
        <v>13</v>
      </c>
      <c r="AS182" s="1284">
        <v>1</v>
      </c>
      <c r="AT182" s="1284">
        <v>0</v>
      </c>
      <c r="AU182" s="2567">
        <f t="shared" si="184"/>
        <v>1</v>
      </c>
      <c r="AV182" s="2570">
        <f t="shared" si="197"/>
        <v>37</v>
      </c>
      <c r="AW182" s="2570">
        <f t="shared" si="197"/>
        <v>3</v>
      </c>
      <c r="AX182" s="1607">
        <f>AV182-AW182</f>
        <v>34</v>
      </c>
      <c r="AZ182" s="2068" t="s">
        <v>454</v>
      </c>
      <c r="BA182" s="2076">
        <v>16</v>
      </c>
      <c r="BB182" s="1284">
        <v>1</v>
      </c>
      <c r="BC182" s="2075">
        <f t="shared" si="187"/>
        <v>15</v>
      </c>
      <c r="BD182" s="2716">
        <v>7</v>
      </c>
      <c r="BE182" s="1284">
        <v>3</v>
      </c>
      <c r="BF182" s="2569">
        <f t="shared" si="188"/>
        <v>4</v>
      </c>
      <c r="BG182" s="2076">
        <v>12</v>
      </c>
      <c r="BH182" s="1284">
        <v>1</v>
      </c>
      <c r="BI182" s="2075">
        <f>BG182-BH182</f>
        <v>11</v>
      </c>
      <c r="BJ182" s="2716">
        <v>2</v>
      </c>
      <c r="BK182" s="1284">
        <v>0</v>
      </c>
      <c r="BL182" s="2569">
        <f t="shared" si="190"/>
        <v>2</v>
      </c>
      <c r="BM182" s="2081">
        <f t="shared" si="198"/>
        <v>37</v>
      </c>
      <c r="BN182" s="2570">
        <f t="shared" si="198"/>
        <v>5</v>
      </c>
      <c r="BO182" s="1607">
        <f>BM182-BN182</f>
        <v>32</v>
      </c>
    </row>
    <row r="183" spans="1:67" ht="13.5" thickBot="1">
      <c r="A183" s="1291" t="s">
        <v>156</v>
      </c>
      <c r="B183" s="1289">
        <v>18</v>
      </c>
      <c r="C183" s="1289">
        <v>38</v>
      </c>
      <c r="D183" s="1289">
        <f t="shared" si="169"/>
        <v>-20</v>
      </c>
      <c r="E183" s="1289">
        <v>31</v>
      </c>
      <c r="F183" s="1289">
        <v>33</v>
      </c>
      <c r="G183" s="1289">
        <f t="shared" si="170"/>
        <v>-2</v>
      </c>
      <c r="H183" s="1289">
        <v>221</v>
      </c>
      <c r="I183" s="1289">
        <v>350</v>
      </c>
      <c r="J183" s="1289">
        <f t="shared" si="171"/>
        <v>-129</v>
      </c>
      <c r="K183" s="1289">
        <v>1</v>
      </c>
      <c r="L183" s="1289">
        <v>6</v>
      </c>
      <c r="M183" s="1289">
        <f t="shared" si="172"/>
        <v>-5</v>
      </c>
      <c r="N183" s="1289">
        <f>SUM(N161:N182)</f>
        <v>271</v>
      </c>
      <c r="O183" s="1289">
        <f>SUM(O161:O182)</f>
        <v>427</v>
      </c>
      <c r="P183" s="1290">
        <f t="shared" si="174"/>
        <v>-156</v>
      </c>
      <c r="R183" s="1291" t="s">
        <v>156</v>
      </c>
      <c r="S183" s="1289">
        <f>SUM(S161:S182)</f>
        <v>34</v>
      </c>
      <c r="T183" s="1289">
        <f>SUM(T161:T182)</f>
        <v>15</v>
      </c>
      <c r="U183" s="1289">
        <f t="shared" si="175"/>
        <v>19</v>
      </c>
      <c r="V183" s="1289">
        <f>SUM(V161:V182)</f>
        <v>20</v>
      </c>
      <c r="W183" s="1289">
        <f>SUM(W161:W182)</f>
        <v>12</v>
      </c>
      <c r="X183" s="1289">
        <f>V183-W183</f>
        <v>8</v>
      </c>
      <c r="Y183" s="1289">
        <f>SUM(Y161:Y182)</f>
        <v>164</v>
      </c>
      <c r="Z183" s="1289">
        <f>SUM(Z161:Z182)</f>
        <v>123</v>
      </c>
      <c r="AA183" s="1289">
        <f t="shared" si="177"/>
        <v>41</v>
      </c>
      <c r="AB183" s="1289">
        <f>SUM(AB161:AB182)</f>
        <v>2</v>
      </c>
      <c r="AC183" s="1289">
        <f>SUM(AC161:AC182)</f>
        <v>5</v>
      </c>
      <c r="AD183" s="1289">
        <f>AB183-AC183</f>
        <v>-3</v>
      </c>
      <c r="AE183" s="1289">
        <f t="shared" ref="AE183:AF183" si="200">SUM(AE161:AE182)</f>
        <v>220</v>
      </c>
      <c r="AF183" s="1289">
        <f t="shared" si="200"/>
        <v>155</v>
      </c>
      <c r="AG183" s="1290">
        <f t="shared" si="180"/>
        <v>65</v>
      </c>
      <c r="AI183" s="1291" t="s">
        <v>156</v>
      </c>
      <c r="AJ183" s="1289">
        <f>SUM(AJ161:AJ182)</f>
        <v>22</v>
      </c>
      <c r="AK183" s="1289">
        <f>SUM(AK161:AK182)</f>
        <v>12</v>
      </c>
      <c r="AL183" s="2011">
        <f>AJ183-AK183</f>
        <v>10</v>
      </c>
      <c r="AM183" s="1289">
        <f>SUM(AM161:AM182)</f>
        <v>12</v>
      </c>
      <c r="AN183" s="1289">
        <f>SUM(AN161:AN182)</f>
        <v>22</v>
      </c>
      <c r="AO183" s="2011">
        <f>AM183-AN183</f>
        <v>-10</v>
      </c>
      <c r="AP183" s="1289">
        <f>SUM(AP161:AP182)</f>
        <v>99</v>
      </c>
      <c r="AQ183" s="1289">
        <f>SUM(AQ161:AQ182)</f>
        <v>110</v>
      </c>
      <c r="AR183" s="2011">
        <f>AP183-AQ183</f>
        <v>-11</v>
      </c>
      <c r="AS183" s="1289">
        <f>SUM(AS161:AS182)</f>
        <v>6</v>
      </c>
      <c r="AT183" s="1289">
        <f t="shared" ref="AT183" si="201">SUM(AT161:AT182)</f>
        <v>1</v>
      </c>
      <c r="AU183" s="2011">
        <f t="shared" si="184"/>
        <v>5</v>
      </c>
      <c r="AV183" s="2011">
        <f>SUM(AJ183,AM183,AP183,AS183)</f>
        <v>139</v>
      </c>
      <c r="AW183" s="2011">
        <f>SUM(AK183,AN183,AQ183,AT183)</f>
        <v>145</v>
      </c>
      <c r="AX183" s="2012">
        <f>AV183-AW183</f>
        <v>-6</v>
      </c>
      <c r="AZ183" s="2072" t="s">
        <v>156</v>
      </c>
      <c r="BA183" s="2078">
        <f>SUM(BA161:BA182)</f>
        <v>24</v>
      </c>
      <c r="BB183" s="1289">
        <f>SUM(BB161:BB182)</f>
        <v>20</v>
      </c>
      <c r="BC183" s="2012">
        <f>BA183-BB183</f>
        <v>4</v>
      </c>
      <c r="BD183" s="2073">
        <f>SUM(BD161:BD182)</f>
        <v>19</v>
      </c>
      <c r="BE183" s="1289">
        <f>SUM(BE161:BE182)</f>
        <v>62</v>
      </c>
      <c r="BF183" s="2080">
        <f>BD183-BE183</f>
        <v>-43</v>
      </c>
      <c r="BG183" s="2078">
        <f>SUM(BG161:BG182)</f>
        <v>93</v>
      </c>
      <c r="BH183" s="1289">
        <f>SUM(BH161:BH182)</f>
        <v>152</v>
      </c>
      <c r="BI183" s="2012">
        <f>BG183-BH183</f>
        <v>-59</v>
      </c>
      <c r="BJ183" s="2073">
        <f>SUM(BJ161:BJ182)</f>
        <v>6</v>
      </c>
      <c r="BK183" s="1289">
        <f t="shared" ref="BK183" si="202">SUM(BK161:BK182)</f>
        <v>5</v>
      </c>
      <c r="BL183" s="2080">
        <f t="shared" si="190"/>
        <v>1</v>
      </c>
      <c r="BM183" s="2082">
        <f>SUM(BA183,BD183,BG183,BJ183)</f>
        <v>142</v>
      </c>
      <c r="BN183" s="2011">
        <f>SUM(BB183,BE183,BH183,BK183)</f>
        <v>239</v>
      </c>
      <c r="BO183" s="2012">
        <f>BM183-BN183</f>
        <v>-97</v>
      </c>
    </row>
    <row r="184" spans="1:67">
      <c r="A184" s="269"/>
    </row>
    <row r="185" spans="1:67" ht="13.5" thickBot="1">
      <c r="A185" s="269"/>
    </row>
    <row r="186" spans="1:67" ht="48" thickBot="1">
      <c r="A186" s="929" t="s">
        <v>706</v>
      </c>
      <c r="B186" s="930" t="s">
        <v>164</v>
      </c>
      <c r="C186" s="931" t="s">
        <v>164</v>
      </c>
      <c r="D186" s="932"/>
      <c r="E186" s="930" t="s">
        <v>165</v>
      </c>
      <c r="F186" s="931" t="s">
        <v>166</v>
      </c>
      <c r="G186" s="932"/>
      <c r="H186" s="930" t="s">
        <v>167</v>
      </c>
      <c r="I186" s="931" t="s">
        <v>167</v>
      </c>
      <c r="J186" s="932"/>
      <c r="K186" s="931" t="s">
        <v>168</v>
      </c>
      <c r="L186" s="931" t="s">
        <v>168</v>
      </c>
      <c r="M186" s="932"/>
      <c r="N186" s="930" t="s">
        <v>156</v>
      </c>
      <c r="O186" s="931" t="s">
        <v>156</v>
      </c>
      <c r="P186" s="933"/>
      <c r="R186" s="929" t="s">
        <v>921</v>
      </c>
      <c r="S186" s="930" t="s">
        <v>164</v>
      </c>
      <c r="T186" s="931" t="s">
        <v>164</v>
      </c>
      <c r="U186" s="932"/>
      <c r="V186" s="930" t="s">
        <v>165</v>
      </c>
      <c r="W186" s="931" t="s">
        <v>166</v>
      </c>
      <c r="X186" s="932"/>
      <c r="Y186" s="930" t="s">
        <v>167</v>
      </c>
      <c r="Z186" s="931" t="s">
        <v>167</v>
      </c>
      <c r="AA186" s="932"/>
      <c r="AB186" s="931" t="s">
        <v>168</v>
      </c>
      <c r="AC186" s="931" t="s">
        <v>168</v>
      </c>
      <c r="AD186" s="932"/>
      <c r="AE186" s="930" t="s">
        <v>156</v>
      </c>
      <c r="AF186" s="931" t="s">
        <v>156</v>
      </c>
      <c r="AG186" s="933"/>
      <c r="AI186" s="929" t="s">
        <v>735</v>
      </c>
      <c r="AJ186" s="930" t="s">
        <v>164</v>
      </c>
      <c r="AK186" s="931" t="s">
        <v>164</v>
      </c>
      <c r="AL186" s="932"/>
      <c r="AM186" s="930" t="s">
        <v>165</v>
      </c>
      <c r="AN186" s="931" t="s">
        <v>166</v>
      </c>
      <c r="AO186" s="932"/>
      <c r="AP186" s="930" t="s">
        <v>167</v>
      </c>
      <c r="AQ186" s="931" t="s">
        <v>167</v>
      </c>
      <c r="AR186" s="932"/>
      <c r="AS186" s="931" t="s">
        <v>168</v>
      </c>
      <c r="AT186" s="931" t="s">
        <v>168</v>
      </c>
      <c r="AU186" s="932"/>
      <c r="AV186" s="930" t="s">
        <v>156</v>
      </c>
      <c r="AW186" s="931" t="s">
        <v>156</v>
      </c>
      <c r="AX186" s="933"/>
      <c r="AZ186" s="929" t="s">
        <v>737</v>
      </c>
      <c r="BA186" s="930" t="s">
        <v>164</v>
      </c>
      <c r="BB186" s="931" t="s">
        <v>164</v>
      </c>
      <c r="BC186" s="932"/>
      <c r="BD186" s="930" t="s">
        <v>165</v>
      </c>
      <c r="BE186" s="931" t="s">
        <v>166</v>
      </c>
      <c r="BF186" s="932"/>
      <c r="BG186" s="930" t="s">
        <v>167</v>
      </c>
      <c r="BH186" s="931" t="s">
        <v>167</v>
      </c>
      <c r="BI186" s="932"/>
      <c r="BJ186" s="931" t="s">
        <v>168</v>
      </c>
      <c r="BK186" s="931" t="s">
        <v>168</v>
      </c>
      <c r="BL186" s="932"/>
      <c r="BM186" s="930" t="s">
        <v>156</v>
      </c>
      <c r="BN186" s="931" t="s">
        <v>156</v>
      </c>
      <c r="BO186" s="933"/>
    </row>
    <row r="187" spans="1:67" ht="45.75" thickBot="1">
      <c r="A187" s="2719" t="s">
        <v>627</v>
      </c>
      <c r="B187" s="506" t="s">
        <v>169</v>
      </c>
      <c r="C187" s="620" t="s">
        <v>170</v>
      </c>
      <c r="D187" s="508" t="s">
        <v>171</v>
      </c>
      <c r="E187" s="506" t="s">
        <v>169</v>
      </c>
      <c r="F187" s="507" t="s">
        <v>170</v>
      </c>
      <c r="G187" s="508" t="s">
        <v>171</v>
      </c>
      <c r="H187" s="506" t="s">
        <v>169</v>
      </c>
      <c r="I187" s="507" t="s">
        <v>170</v>
      </c>
      <c r="J187" s="508" t="s">
        <v>171</v>
      </c>
      <c r="K187" s="506" t="s">
        <v>169</v>
      </c>
      <c r="L187" s="507" t="s">
        <v>170</v>
      </c>
      <c r="M187" s="508" t="s">
        <v>171</v>
      </c>
      <c r="N187" s="506" t="s">
        <v>169</v>
      </c>
      <c r="O187" s="620" t="s">
        <v>170</v>
      </c>
      <c r="P187" s="508" t="s">
        <v>161</v>
      </c>
      <c r="R187" s="2719" t="s">
        <v>627</v>
      </c>
      <c r="S187" s="506" t="s">
        <v>169</v>
      </c>
      <c r="T187" s="620" t="s">
        <v>170</v>
      </c>
      <c r="U187" s="508" t="s">
        <v>171</v>
      </c>
      <c r="V187" s="506" t="s">
        <v>169</v>
      </c>
      <c r="W187" s="507" t="s">
        <v>170</v>
      </c>
      <c r="X187" s="508" t="s">
        <v>171</v>
      </c>
      <c r="Y187" s="506" t="s">
        <v>169</v>
      </c>
      <c r="Z187" s="507" t="s">
        <v>170</v>
      </c>
      <c r="AA187" s="508" t="s">
        <v>171</v>
      </c>
      <c r="AB187" s="506" t="s">
        <v>169</v>
      </c>
      <c r="AC187" s="507" t="s">
        <v>170</v>
      </c>
      <c r="AD187" s="508" t="s">
        <v>171</v>
      </c>
      <c r="AE187" s="506" t="s">
        <v>169</v>
      </c>
      <c r="AF187" s="620" t="s">
        <v>170</v>
      </c>
      <c r="AG187" s="508" t="s">
        <v>161</v>
      </c>
      <c r="AI187" s="2719" t="s">
        <v>627</v>
      </c>
      <c r="AJ187" s="506" t="s">
        <v>169</v>
      </c>
      <c r="AK187" s="620" t="s">
        <v>170</v>
      </c>
      <c r="AL187" s="508" t="s">
        <v>171</v>
      </c>
      <c r="AM187" s="506" t="s">
        <v>169</v>
      </c>
      <c r="AN187" s="507" t="s">
        <v>170</v>
      </c>
      <c r="AO187" s="508" t="s">
        <v>171</v>
      </c>
      <c r="AP187" s="506" t="s">
        <v>169</v>
      </c>
      <c r="AQ187" s="507" t="s">
        <v>170</v>
      </c>
      <c r="AR187" s="508" t="s">
        <v>171</v>
      </c>
      <c r="AS187" s="506" t="s">
        <v>169</v>
      </c>
      <c r="AT187" s="507" t="s">
        <v>170</v>
      </c>
      <c r="AU187" s="508" t="s">
        <v>171</v>
      </c>
      <c r="AV187" s="506" t="s">
        <v>169</v>
      </c>
      <c r="AW187" s="620" t="s">
        <v>170</v>
      </c>
      <c r="AX187" s="508" t="s">
        <v>161</v>
      </c>
      <c r="AZ187" s="2719" t="s">
        <v>627</v>
      </c>
      <c r="BA187" s="506" t="s">
        <v>169</v>
      </c>
      <c r="BB187" s="620" t="s">
        <v>170</v>
      </c>
      <c r="BC187" s="508" t="s">
        <v>171</v>
      </c>
      <c r="BD187" s="506" t="s">
        <v>169</v>
      </c>
      <c r="BE187" s="507" t="s">
        <v>170</v>
      </c>
      <c r="BF187" s="508" t="s">
        <v>171</v>
      </c>
      <c r="BG187" s="506" t="s">
        <v>169</v>
      </c>
      <c r="BH187" s="507" t="s">
        <v>170</v>
      </c>
      <c r="BI187" s="508" t="s">
        <v>171</v>
      </c>
      <c r="BJ187" s="506" t="s">
        <v>169</v>
      </c>
      <c r="BK187" s="507" t="s">
        <v>170</v>
      </c>
      <c r="BL187" s="508" t="s">
        <v>171</v>
      </c>
      <c r="BM187" s="506" t="s">
        <v>169</v>
      </c>
      <c r="BN187" s="620" t="s">
        <v>170</v>
      </c>
      <c r="BO187" s="508" t="s">
        <v>161</v>
      </c>
    </row>
    <row r="188" spans="1:67">
      <c r="A188" s="1606" t="s">
        <v>437</v>
      </c>
      <c r="B188" s="2567">
        <v>0</v>
      </c>
      <c r="C188" s="2567">
        <v>0</v>
      </c>
      <c r="D188" s="2567">
        <f>B188-C188</f>
        <v>0</v>
      </c>
      <c r="E188" s="2567">
        <v>1</v>
      </c>
      <c r="F188" s="2567">
        <v>0</v>
      </c>
      <c r="G188" s="2567">
        <f>E188-F188</f>
        <v>1</v>
      </c>
      <c r="H188" s="2567">
        <v>28</v>
      </c>
      <c r="I188" s="2567">
        <v>131</v>
      </c>
      <c r="J188" s="2567">
        <f>H188-I188</f>
        <v>-103</v>
      </c>
      <c r="K188" s="2567">
        <v>1</v>
      </c>
      <c r="L188" s="2567">
        <v>1</v>
      </c>
      <c r="M188" s="2567">
        <f>K188-L188</f>
        <v>0</v>
      </c>
      <c r="N188" s="2570">
        <f>B188+E188+H188+K188</f>
        <v>30</v>
      </c>
      <c r="O188" s="2570">
        <f>C188+F188+I188+L188</f>
        <v>132</v>
      </c>
      <c r="P188" s="1607">
        <f>N188-O188</f>
        <v>-102</v>
      </c>
      <c r="R188" s="1606" t="s">
        <v>437</v>
      </c>
      <c r="S188" s="2567">
        <v>1</v>
      </c>
      <c r="T188" s="2567">
        <v>0</v>
      </c>
      <c r="U188" s="2567">
        <f>S188-T188</f>
        <v>1</v>
      </c>
      <c r="V188" s="2567">
        <v>0</v>
      </c>
      <c r="W188" s="2567">
        <v>2</v>
      </c>
      <c r="X188" s="2567">
        <f>V188-W188</f>
        <v>-2</v>
      </c>
      <c r="Y188" s="2567">
        <v>25</v>
      </c>
      <c r="Z188" s="2567">
        <v>11</v>
      </c>
      <c r="AA188" s="2567">
        <f>Y188-Z188</f>
        <v>14</v>
      </c>
      <c r="AB188" s="2567">
        <v>0</v>
      </c>
      <c r="AC188" s="2567">
        <v>0</v>
      </c>
      <c r="AD188" s="2567">
        <f>AB188-AC188</f>
        <v>0</v>
      </c>
      <c r="AE188" s="2570">
        <f>S188+V188+Y188+AB188</f>
        <v>26</v>
      </c>
      <c r="AF188" s="2570">
        <f>T188+W188+Z188+AC188</f>
        <v>13</v>
      </c>
      <c r="AG188" s="1607">
        <f>AE188-AF188</f>
        <v>13</v>
      </c>
      <c r="AI188" s="1606" t="s">
        <v>437</v>
      </c>
      <c r="AJ188" s="2567">
        <v>0</v>
      </c>
      <c r="AK188" s="2567">
        <v>0</v>
      </c>
      <c r="AL188" s="2567">
        <v>0</v>
      </c>
      <c r="AM188" s="2567">
        <v>0</v>
      </c>
      <c r="AN188" s="2567">
        <v>1</v>
      </c>
      <c r="AO188" s="2567">
        <f>-1</f>
        <v>-1</v>
      </c>
      <c r="AP188" s="2567">
        <v>6</v>
      </c>
      <c r="AQ188" s="2567">
        <v>21</v>
      </c>
      <c r="AR188" s="2567">
        <v>-15</v>
      </c>
      <c r="AS188" s="2567">
        <v>0</v>
      </c>
      <c r="AT188" s="2567">
        <v>0</v>
      </c>
      <c r="AU188" s="2567">
        <v>0</v>
      </c>
      <c r="AV188" s="2570">
        <v>6</v>
      </c>
      <c r="AW188" s="2570">
        <v>22</v>
      </c>
      <c r="AX188" s="1607">
        <v>-16</v>
      </c>
      <c r="AZ188" s="1606" t="s">
        <v>437</v>
      </c>
      <c r="BA188" s="2567">
        <v>0</v>
      </c>
      <c r="BB188" s="2567">
        <v>0</v>
      </c>
      <c r="BC188" s="1607">
        <f>BA188-BB188</f>
        <v>0</v>
      </c>
      <c r="BD188" s="2567">
        <v>2</v>
      </c>
      <c r="BE188" s="2567">
        <v>0</v>
      </c>
      <c r="BF188" s="1607">
        <f>BD188-BE188</f>
        <v>2</v>
      </c>
      <c r="BG188" s="2567">
        <v>12</v>
      </c>
      <c r="BH188" s="2567">
        <v>36</v>
      </c>
      <c r="BI188" s="1607">
        <f>BG188-BH188</f>
        <v>-24</v>
      </c>
      <c r="BJ188" s="2567">
        <v>0</v>
      </c>
      <c r="BK188" s="2567">
        <v>1</v>
      </c>
      <c r="BL188" s="1607">
        <f>BJ188-BK188</f>
        <v>-1</v>
      </c>
      <c r="BM188" s="2570">
        <v>14</v>
      </c>
      <c r="BN188" s="2570">
        <v>37</v>
      </c>
      <c r="BO188" s="1607">
        <f>BM188-BN188</f>
        <v>-23</v>
      </c>
    </row>
    <row r="189" spans="1:67">
      <c r="A189" s="926" t="s">
        <v>438</v>
      </c>
      <c r="B189" s="1284">
        <v>0</v>
      </c>
      <c r="C189" s="1284">
        <v>0</v>
      </c>
      <c r="D189" s="1284">
        <f t="shared" ref="D189:D210" si="203">B189-C189</f>
        <v>0</v>
      </c>
      <c r="E189" s="1284">
        <v>0</v>
      </c>
      <c r="F189" s="1284">
        <v>0</v>
      </c>
      <c r="G189" s="1284">
        <f t="shared" ref="G189:G210" si="204">E189-F189</f>
        <v>0</v>
      </c>
      <c r="H189" s="1284">
        <v>0</v>
      </c>
      <c r="I189" s="1284">
        <v>0</v>
      </c>
      <c r="J189" s="1284">
        <f t="shared" ref="J189:J210" si="205">H189-I189</f>
        <v>0</v>
      </c>
      <c r="K189" s="1284">
        <v>0</v>
      </c>
      <c r="L189" s="1284">
        <v>0</v>
      </c>
      <c r="M189" s="1284">
        <f t="shared" ref="M189:M210" si="206">K189-L189</f>
        <v>0</v>
      </c>
      <c r="N189" s="1285">
        <f t="shared" ref="N189:O209" si="207">B189+E189+H189+K189</f>
        <v>0</v>
      </c>
      <c r="O189" s="1285">
        <f t="shared" si="207"/>
        <v>0</v>
      </c>
      <c r="P189" s="1286">
        <f t="shared" ref="P189:P210" si="208">N189-O189</f>
        <v>0</v>
      </c>
      <c r="R189" s="926" t="s">
        <v>438</v>
      </c>
      <c r="S189" s="1284">
        <v>0</v>
      </c>
      <c r="T189" s="1284">
        <v>0</v>
      </c>
      <c r="U189" s="2567">
        <f t="shared" ref="U189:U209" si="209">S189-T189</f>
        <v>0</v>
      </c>
      <c r="V189" s="1284">
        <v>0</v>
      </c>
      <c r="W189" s="1284">
        <v>0</v>
      </c>
      <c r="X189" s="2567">
        <f t="shared" ref="X189:X209" si="210">V189-W189</f>
        <v>0</v>
      </c>
      <c r="Y189" s="1284">
        <v>0</v>
      </c>
      <c r="Z189" s="1284">
        <v>0</v>
      </c>
      <c r="AA189" s="2567">
        <f t="shared" ref="AA189:AA209" si="211">Y189-Z189</f>
        <v>0</v>
      </c>
      <c r="AB189" s="1284">
        <v>0</v>
      </c>
      <c r="AC189" s="1284">
        <v>0</v>
      </c>
      <c r="AD189" s="2567">
        <f t="shared" ref="AD189:AD209" si="212">AB189-AC189</f>
        <v>0</v>
      </c>
      <c r="AE189" s="2570">
        <f t="shared" ref="AE189:AF209" si="213">S189+V189+Y189+AB189</f>
        <v>0</v>
      </c>
      <c r="AF189" s="2570">
        <f t="shared" si="213"/>
        <v>0</v>
      </c>
      <c r="AG189" s="1607">
        <f t="shared" ref="AG189:AG209" si="214">AE189-AF189</f>
        <v>0</v>
      </c>
      <c r="AI189" s="926" t="s">
        <v>438</v>
      </c>
      <c r="AJ189" s="1284">
        <v>0</v>
      </c>
      <c r="AK189" s="1284">
        <v>0</v>
      </c>
      <c r="AL189" s="2567">
        <v>0</v>
      </c>
      <c r="AM189" s="1284">
        <v>0</v>
      </c>
      <c r="AN189" s="1284">
        <v>0</v>
      </c>
      <c r="AO189" s="2567">
        <v>0</v>
      </c>
      <c r="AP189" s="1284">
        <v>0</v>
      </c>
      <c r="AQ189" s="1284">
        <v>0</v>
      </c>
      <c r="AR189" s="2567">
        <v>0</v>
      </c>
      <c r="AS189" s="1284">
        <v>0</v>
      </c>
      <c r="AT189" s="1284">
        <v>0</v>
      </c>
      <c r="AU189" s="2567">
        <v>0</v>
      </c>
      <c r="AV189" s="2570">
        <v>0</v>
      </c>
      <c r="AW189" s="2570">
        <v>0</v>
      </c>
      <c r="AX189" s="1607">
        <v>0</v>
      </c>
      <c r="AZ189" s="926" t="s">
        <v>438</v>
      </c>
      <c r="BA189" s="1284">
        <v>0</v>
      </c>
      <c r="BB189" s="1284">
        <v>0</v>
      </c>
      <c r="BC189" s="1607">
        <f t="shared" ref="BC189:BC209" si="215">BA189-BB189</f>
        <v>0</v>
      </c>
      <c r="BD189" s="1284">
        <v>0</v>
      </c>
      <c r="BE189" s="1284">
        <v>0</v>
      </c>
      <c r="BF189" s="1607">
        <f t="shared" ref="BF189:BF209" si="216">BD189-BE189</f>
        <v>0</v>
      </c>
      <c r="BG189" s="1284">
        <v>0</v>
      </c>
      <c r="BH189" s="1284">
        <v>0</v>
      </c>
      <c r="BI189" s="1607">
        <f t="shared" ref="BI189:BI209" si="217">BG189-BH189</f>
        <v>0</v>
      </c>
      <c r="BJ189" s="1284">
        <v>0</v>
      </c>
      <c r="BK189" s="1284">
        <v>0</v>
      </c>
      <c r="BL189" s="1607">
        <f t="shared" ref="BL189:BL209" si="218">BJ189-BK189</f>
        <v>0</v>
      </c>
      <c r="BM189" s="2570">
        <v>0</v>
      </c>
      <c r="BN189" s="2570">
        <v>0</v>
      </c>
      <c r="BO189" s="1607">
        <f t="shared" ref="BO189:BO209" si="219">BM189-BN189</f>
        <v>0</v>
      </c>
    </row>
    <row r="190" spans="1:67">
      <c r="A190" s="926" t="s">
        <v>439</v>
      </c>
      <c r="B190" s="1284">
        <v>1</v>
      </c>
      <c r="C190" s="1284">
        <v>7</v>
      </c>
      <c r="D190" s="1284">
        <f t="shared" si="203"/>
        <v>-6</v>
      </c>
      <c r="E190" s="1284">
        <v>1</v>
      </c>
      <c r="F190" s="1284">
        <v>4</v>
      </c>
      <c r="G190" s="1284">
        <f t="shared" si="204"/>
        <v>-3</v>
      </c>
      <c r="H190" s="1284">
        <v>11</v>
      </c>
      <c r="I190" s="1284">
        <v>14</v>
      </c>
      <c r="J190" s="1284">
        <f t="shared" si="205"/>
        <v>-3</v>
      </c>
      <c r="K190" s="1284">
        <v>1</v>
      </c>
      <c r="L190" s="1284">
        <v>0</v>
      </c>
      <c r="M190" s="1284">
        <f t="shared" si="206"/>
        <v>1</v>
      </c>
      <c r="N190" s="1285">
        <f t="shared" si="207"/>
        <v>14</v>
      </c>
      <c r="O190" s="1285">
        <f t="shared" si="207"/>
        <v>25</v>
      </c>
      <c r="P190" s="1286">
        <f t="shared" si="208"/>
        <v>-11</v>
      </c>
      <c r="R190" s="926" t="s">
        <v>439</v>
      </c>
      <c r="S190" s="1284">
        <v>1</v>
      </c>
      <c r="T190" s="1284">
        <v>0</v>
      </c>
      <c r="U190" s="2567">
        <f t="shared" si="209"/>
        <v>1</v>
      </c>
      <c r="V190" s="1284">
        <v>0</v>
      </c>
      <c r="W190" s="1284">
        <v>3</v>
      </c>
      <c r="X190" s="2567">
        <f t="shared" si="210"/>
        <v>-3</v>
      </c>
      <c r="Y190" s="1284">
        <v>8</v>
      </c>
      <c r="Z190" s="1284">
        <v>6</v>
      </c>
      <c r="AA190" s="2567">
        <f t="shared" si="211"/>
        <v>2</v>
      </c>
      <c r="AB190" s="1284">
        <v>0</v>
      </c>
      <c r="AC190" s="1284">
        <v>0</v>
      </c>
      <c r="AD190" s="2567">
        <f t="shared" si="212"/>
        <v>0</v>
      </c>
      <c r="AE190" s="2570">
        <f t="shared" si="213"/>
        <v>9</v>
      </c>
      <c r="AF190" s="2570">
        <f t="shared" si="213"/>
        <v>9</v>
      </c>
      <c r="AG190" s="1607">
        <f t="shared" si="214"/>
        <v>0</v>
      </c>
      <c r="AI190" s="926" t="s">
        <v>439</v>
      </c>
      <c r="AJ190" s="1284">
        <v>1</v>
      </c>
      <c r="AK190" s="1284">
        <v>1</v>
      </c>
      <c r="AL190" s="2567">
        <v>0</v>
      </c>
      <c r="AM190" s="1284">
        <v>1</v>
      </c>
      <c r="AN190" s="1284">
        <v>2</v>
      </c>
      <c r="AO190" s="2567">
        <v>-1</v>
      </c>
      <c r="AP190" s="1284">
        <v>3</v>
      </c>
      <c r="AQ190" s="1284">
        <v>7</v>
      </c>
      <c r="AR190" s="2567">
        <v>-4</v>
      </c>
      <c r="AS190" s="1284">
        <v>0</v>
      </c>
      <c r="AT190" s="1284">
        <v>0</v>
      </c>
      <c r="AU190" s="2567">
        <v>0</v>
      </c>
      <c r="AV190" s="2570">
        <v>5</v>
      </c>
      <c r="AW190" s="2570">
        <v>10</v>
      </c>
      <c r="AX190" s="1607">
        <v>-5</v>
      </c>
      <c r="AZ190" s="926" t="s">
        <v>439</v>
      </c>
      <c r="BA190" s="1284">
        <v>3</v>
      </c>
      <c r="BB190" s="1284">
        <v>0</v>
      </c>
      <c r="BC190" s="1607">
        <f t="shared" si="215"/>
        <v>3</v>
      </c>
      <c r="BD190" s="1284">
        <v>0</v>
      </c>
      <c r="BE190" s="1284">
        <v>5</v>
      </c>
      <c r="BF190" s="1607">
        <f t="shared" si="216"/>
        <v>-5</v>
      </c>
      <c r="BG190" s="1284">
        <v>3</v>
      </c>
      <c r="BH190" s="1284">
        <v>7</v>
      </c>
      <c r="BI190" s="1607">
        <f t="shared" si="217"/>
        <v>-4</v>
      </c>
      <c r="BJ190" s="1284">
        <v>0</v>
      </c>
      <c r="BK190" s="1284">
        <v>1</v>
      </c>
      <c r="BL190" s="1607">
        <f t="shared" si="218"/>
        <v>-1</v>
      </c>
      <c r="BM190" s="2570">
        <v>6</v>
      </c>
      <c r="BN190" s="2570">
        <v>13</v>
      </c>
      <c r="BO190" s="1607">
        <f t="shared" si="219"/>
        <v>-7</v>
      </c>
    </row>
    <row r="191" spans="1:67" ht="22.5">
      <c r="A191" s="927" t="s">
        <v>440</v>
      </c>
      <c r="B191" s="1284">
        <v>0</v>
      </c>
      <c r="C191" s="1284">
        <v>0</v>
      </c>
      <c r="D191" s="1284">
        <f t="shared" si="203"/>
        <v>0</v>
      </c>
      <c r="E191" s="1284">
        <v>0</v>
      </c>
      <c r="F191" s="1284">
        <v>0</v>
      </c>
      <c r="G191" s="1284">
        <f t="shared" si="204"/>
        <v>0</v>
      </c>
      <c r="H191" s="1284">
        <v>1</v>
      </c>
      <c r="I191" s="1284">
        <v>0</v>
      </c>
      <c r="J191" s="1284">
        <f t="shared" si="205"/>
        <v>1</v>
      </c>
      <c r="K191" s="1284">
        <v>0</v>
      </c>
      <c r="L191" s="1284">
        <v>0</v>
      </c>
      <c r="M191" s="1284">
        <f t="shared" si="206"/>
        <v>0</v>
      </c>
      <c r="N191" s="1285">
        <f t="shared" si="207"/>
        <v>1</v>
      </c>
      <c r="O191" s="1285">
        <f t="shared" si="207"/>
        <v>0</v>
      </c>
      <c r="P191" s="1286">
        <f t="shared" si="208"/>
        <v>1</v>
      </c>
      <c r="R191" s="927" t="s">
        <v>440</v>
      </c>
      <c r="S191" s="1284">
        <v>0</v>
      </c>
      <c r="T191" s="1284">
        <v>0</v>
      </c>
      <c r="U191" s="2567">
        <f t="shared" si="209"/>
        <v>0</v>
      </c>
      <c r="V191" s="1284">
        <v>0</v>
      </c>
      <c r="W191" s="1284">
        <v>0</v>
      </c>
      <c r="X191" s="2567">
        <f t="shared" si="210"/>
        <v>0</v>
      </c>
      <c r="Y191" s="1284">
        <v>0</v>
      </c>
      <c r="Z191" s="1284">
        <v>0</v>
      </c>
      <c r="AA191" s="2567">
        <f t="shared" si="211"/>
        <v>0</v>
      </c>
      <c r="AB191" s="1284">
        <v>0</v>
      </c>
      <c r="AC191" s="1284">
        <v>0</v>
      </c>
      <c r="AD191" s="2567">
        <f t="shared" si="212"/>
        <v>0</v>
      </c>
      <c r="AE191" s="2570">
        <f t="shared" si="213"/>
        <v>0</v>
      </c>
      <c r="AF191" s="2570">
        <f t="shared" si="213"/>
        <v>0</v>
      </c>
      <c r="AG191" s="1607">
        <f t="shared" si="214"/>
        <v>0</v>
      </c>
      <c r="AI191" s="927" t="s">
        <v>440</v>
      </c>
      <c r="AJ191" s="1284">
        <v>0</v>
      </c>
      <c r="AK191" s="1284">
        <v>1</v>
      </c>
      <c r="AL191" s="2567">
        <v>-1</v>
      </c>
      <c r="AM191" s="1284">
        <v>0</v>
      </c>
      <c r="AN191" s="1284">
        <v>0</v>
      </c>
      <c r="AO191" s="2567">
        <v>0</v>
      </c>
      <c r="AP191" s="1284">
        <v>1</v>
      </c>
      <c r="AQ191" s="1284">
        <v>0</v>
      </c>
      <c r="AR191" s="2567">
        <v>1</v>
      </c>
      <c r="AS191" s="1284">
        <v>0</v>
      </c>
      <c r="AT191" s="1284">
        <v>0</v>
      </c>
      <c r="AU191" s="2567">
        <v>0</v>
      </c>
      <c r="AV191" s="2570">
        <v>1</v>
      </c>
      <c r="AW191" s="2570">
        <v>1</v>
      </c>
      <c r="AX191" s="1607">
        <v>0</v>
      </c>
      <c r="AZ191" s="927" t="s">
        <v>440</v>
      </c>
      <c r="BA191" s="1284">
        <v>1</v>
      </c>
      <c r="BB191" s="1284">
        <v>2</v>
      </c>
      <c r="BC191" s="1607">
        <f t="shared" si="215"/>
        <v>-1</v>
      </c>
      <c r="BD191" s="1284">
        <v>0</v>
      </c>
      <c r="BE191" s="1284">
        <v>0</v>
      </c>
      <c r="BF191" s="1607">
        <f t="shared" si="216"/>
        <v>0</v>
      </c>
      <c r="BG191" s="1284">
        <v>1</v>
      </c>
      <c r="BH191" s="1284">
        <v>0</v>
      </c>
      <c r="BI191" s="1607">
        <f t="shared" si="217"/>
        <v>1</v>
      </c>
      <c r="BJ191" s="1284">
        <v>0</v>
      </c>
      <c r="BK191" s="1284">
        <v>0</v>
      </c>
      <c r="BL191" s="1607">
        <f t="shared" si="218"/>
        <v>0</v>
      </c>
      <c r="BM191" s="2570">
        <v>2</v>
      </c>
      <c r="BN191" s="2570">
        <v>2</v>
      </c>
      <c r="BO191" s="1607">
        <f t="shared" si="219"/>
        <v>0</v>
      </c>
    </row>
    <row r="192" spans="1:67" ht="22.5">
      <c r="A192" s="927" t="s">
        <v>441</v>
      </c>
      <c r="B192" s="1284">
        <v>0</v>
      </c>
      <c r="C192" s="1284">
        <v>0</v>
      </c>
      <c r="D192" s="1284">
        <f t="shared" si="203"/>
        <v>0</v>
      </c>
      <c r="E192" s="1284">
        <v>0</v>
      </c>
      <c r="F192" s="1284">
        <v>0</v>
      </c>
      <c r="G192" s="1284">
        <f t="shared" si="204"/>
        <v>0</v>
      </c>
      <c r="H192" s="1284">
        <v>0</v>
      </c>
      <c r="I192" s="1284">
        <v>0</v>
      </c>
      <c r="J192" s="1284">
        <f t="shared" si="205"/>
        <v>0</v>
      </c>
      <c r="K192" s="1284">
        <v>0</v>
      </c>
      <c r="L192" s="1284">
        <v>0</v>
      </c>
      <c r="M192" s="1284">
        <f t="shared" si="206"/>
        <v>0</v>
      </c>
      <c r="N192" s="1285">
        <f t="shared" si="207"/>
        <v>0</v>
      </c>
      <c r="O192" s="1285">
        <f t="shared" si="207"/>
        <v>0</v>
      </c>
      <c r="P192" s="1286">
        <f t="shared" si="208"/>
        <v>0</v>
      </c>
      <c r="R192" s="927" t="s">
        <v>441</v>
      </c>
      <c r="S192" s="1284">
        <v>0</v>
      </c>
      <c r="T192" s="1284">
        <v>0</v>
      </c>
      <c r="U192" s="2567">
        <f t="shared" si="209"/>
        <v>0</v>
      </c>
      <c r="V192" s="1284">
        <v>0</v>
      </c>
      <c r="W192" s="1284">
        <v>0</v>
      </c>
      <c r="X192" s="2567">
        <f t="shared" si="210"/>
        <v>0</v>
      </c>
      <c r="Y192" s="1284">
        <v>0</v>
      </c>
      <c r="Z192" s="1284">
        <v>0</v>
      </c>
      <c r="AA192" s="2567">
        <f t="shared" si="211"/>
        <v>0</v>
      </c>
      <c r="AB192" s="1284">
        <v>0</v>
      </c>
      <c r="AC192" s="1284">
        <v>0</v>
      </c>
      <c r="AD192" s="2567">
        <f t="shared" si="212"/>
        <v>0</v>
      </c>
      <c r="AE192" s="2570">
        <f t="shared" si="213"/>
        <v>0</v>
      </c>
      <c r="AF192" s="2570">
        <f t="shared" si="213"/>
        <v>0</v>
      </c>
      <c r="AG192" s="1607">
        <f t="shared" si="214"/>
        <v>0</v>
      </c>
      <c r="AI192" s="927" t="s">
        <v>441</v>
      </c>
      <c r="AJ192" s="1284">
        <v>0</v>
      </c>
      <c r="AK192" s="1284">
        <v>0</v>
      </c>
      <c r="AL192" s="2567">
        <v>0</v>
      </c>
      <c r="AM192" s="1284">
        <v>0</v>
      </c>
      <c r="AN192" s="1284">
        <v>0</v>
      </c>
      <c r="AO192" s="2567">
        <v>0</v>
      </c>
      <c r="AP192" s="1284">
        <v>0</v>
      </c>
      <c r="AQ192" s="1284">
        <v>0</v>
      </c>
      <c r="AR192" s="2567">
        <v>0</v>
      </c>
      <c r="AS192" s="1284">
        <v>0</v>
      </c>
      <c r="AT192" s="1284">
        <v>0</v>
      </c>
      <c r="AU192" s="2567">
        <v>0</v>
      </c>
      <c r="AV192" s="2570">
        <v>0</v>
      </c>
      <c r="AW192" s="2570">
        <v>0</v>
      </c>
      <c r="AX192" s="1607">
        <v>0</v>
      </c>
      <c r="AZ192" s="927" t="s">
        <v>441</v>
      </c>
      <c r="BA192" s="1284">
        <v>0</v>
      </c>
      <c r="BB192" s="1284">
        <v>0</v>
      </c>
      <c r="BC192" s="1607">
        <f t="shared" si="215"/>
        <v>0</v>
      </c>
      <c r="BD192" s="1284">
        <v>0</v>
      </c>
      <c r="BE192" s="1284">
        <v>0</v>
      </c>
      <c r="BF192" s="1607">
        <f t="shared" si="216"/>
        <v>0</v>
      </c>
      <c r="BG192" s="1284">
        <v>0</v>
      </c>
      <c r="BH192" s="1284">
        <v>0</v>
      </c>
      <c r="BI192" s="1607">
        <f t="shared" si="217"/>
        <v>0</v>
      </c>
      <c r="BJ192" s="1284">
        <v>0</v>
      </c>
      <c r="BK192" s="1284">
        <v>0</v>
      </c>
      <c r="BL192" s="1607">
        <f t="shared" si="218"/>
        <v>0</v>
      </c>
      <c r="BM192" s="2570">
        <v>0</v>
      </c>
      <c r="BN192" s="2570">
        <v>0</v>
      </c>
      <c r="BO192" s="1607">
        <f t="shared" si="219"/>
        <v>0</v>
      </c>
    </row>
    <row r="193" spans="1:67" s="1832" customFormat="1">
      <c r="A193" s="934" t="s">
        <v>442</v>
      </c>
      <c r="B193" s="1284">
        <v>2</v>
      </c>
      <c r="C193" s="1284">
        <v>9</v>
      </c>
      <c r="D193" s="1284">
        <f t="shared" si="203"/>
        <v>-7</v>
      </c>
      <c r="E193" s="1284">
        <v>8</v>
      </c>
      <c r="F193" s="1284">
        <v>6</v>
      </c>
      <c r="G193" s="1284">
        <f t="shared" si="204"/>
        <v>2</v>
      </c>
      <c r="H193" s="1284">
        <v>36</v>
      </c>
      <c r="I193" s="1284">
        <v>82</v>
      </c>
      <c r="J193" s="1284">
        <f t="shared" si="205"/>
        <v>-46</v>
      </c>
      <c r="K193" s="1284">
        <v>0</v>
      </c>
      <c r="L193" s="1284">
        <v>0</v>
      </c>
      <c r="M193" s="1284">
        <f t="shared" si="206"/>
        <v>0</v>
      </c>
      <c r="N193" s="1285">
        <f t="shared" si="207"/>
        <v>46</v>
      </c>
      <c r="O193" s="1285">
        <f t="shared" si="207"/>
        <v>97</v>
      </c>
      <c r="P193" s="1286">
        <f t="shared" si="208"/>
        <v>-51</v>
      </c>
      <c r="Q193" s="3"/>
      <c r="R193" s="934" t="s">
        <v>442</v>
      </c>
      <c r="S193" s="1284">
        <v>2</v>
      </c>
      <c r="T193" s="1284">
        <v>1</v>
      </c>
      <c r="U193" s="2567">
        <f t="shared" si="209"/>
        <v>1</v>
      </c>
      <c r="V193" s="1284">
        <v>2</v>
      </c>
      <c r="W193" s="1284">
        <v>1</v>
      </c>
      <c r="X193" s="2567">
        <f t="shared" si="210"/>
        <v>1</v>
      </c>
      <c r="Y193" s="1284">
        <v>31</v>
      </c>
      <c r="Z193" s="1284">
        <v>26</v>
      </c>
      <c r="AA193" s="2567">
        <f t="shared" si="211"/>
        <v>5</v>
      </c>
      <c r="AB193" s="1284">
        <v>0</v>
      </c>
      <c r="AC193" s="1284">
        <v>0</v>
      </c>
      <c r="AD193" s="2567">
        <f t="shared" si="212"/>
        <v>0</v>
      </c>
      <c r="AE193" s="2570">
        <f t="shared" si="213"/>
        <v>35</v>
      </c>
      <c r="AF193" s="2570">
        <f t="shared" si="213"/>
        <v>28</v>
      </c>
      <c r="AG193" s="1607">
        <f t="shared" si="214"/>
        <v>7</v>
      </c>
      <c r="AH193" s="3"/>
      <c r="AI193" s="934" t="s">
        <v>442</v>
      </c>
      <c r="AJ193" s="1284">
        <v>2</v>
      </c>
      <c r="AK193" s="1284">
        <v>3</v>
      </c>
      <c r="AL193" s="2567">
        <v>-1</v>
      </c>
      <c r="AM193" s="1284">
        <v>1</v>
      </c>
      <c r="AN193" s="1284">
        <v>4</v>
      </c>
      <c r="AO193" s="2567">
        <v>-3</v>
      </c>
      <c r="AP193" s="1284">
        <v>21</v>
      </c>
      <c r="AQ193" s="1284">
        <v>19</v>
      </c>
      <c r="AR193" s="2567">
        <v>2</v>
      </c>
      <c r="AS193" s="1284">
        <v>0</v>
      </c>
      <c r="AT193" s="1284">
        <v>0</v>
      </c>
      <c r="AU193" s="2567">
        <v>0</v>
      </c>
      <c r="AV193" s="2570">
        <v>24</v>
      </c>
      <c r="AW193" s="2570">
        <v>26</v>
      </c>
      <c r="AX193" s="1607">
        <v>-2</v>
      </c>
      <c r="AY193" s="3"/>
      <c r="AZ193" s="934" t="s">
        <v>442</v>
      </c>
      <c r="BA193" s="1284">
        <v>2</v>
      </c>
      <c r="BB193" s="1284">
        <v>6</v>
      </c>
      <c r="BC193" s="1607">
        <f t="shared" si="215"/>
        <v>-4</v>
      </c>
      <c r="BD193" s="1284">
        <v>0</v>
      </c>
      <c r="BE193" s="1284">
        <v>4</v>
      </c>
      <c r="BF193" s="1607">
        <f t="shared" si="216"/>
        <v>-4</v>
      </c>
      <c r="BG193" s="1284">
        <v>14</v>
      </c>
      <c r="BH193" s="1284">
        <v>29</v>
      </c>
      <c r="BI193" s="1607">
        <f t="shared" si="217"/>
        <v>-15</v>
      </c>
      <c r="BJ193" s="1284">
        <v>0</v>
      </c>
      <c r="BK193" s="1284">
        <v>0</v>
      </c>
      <c r="BL193" s="1607">
        <f t="shared" si="218"/>
        <v>0</v>
      </c>
      <c r="BM193" s="2570">
        <v>16</v>
      </c>
      <c r="BN193" s="2570">
        <v>39</v>
      </c>
      <c r="BO193" s="1607">
        <f t="shared" si="219"/>
        <v>-23</v>
      </c>
    </row>
    <row r="194" spans="1:67" ht="22.5">
      <c r="A194" s="935" t="s">
        <v>443</v>
      </c>
      <c r="B194" s="1284">
        <v>0</v>
      </c>
      <c r="C194" s="1284">
        <v>10</v>
      </c>
      <c r="D194" s="1284">
        <f t="shared" si="203"/>
        <v>-10</v>
      </c>
      <c r="E194" s="1284">
        <v>3</v>
      </c>
      <c r="F194" s="1284">
        <v>6</v>
      </c>
      <c r="G194" s="1284">
        <f t="shared" si="204"/>
        <v>-3</v>
      </c>
      <c r="H194" s="1284">
        <v>40</v>
      </c>
      <c r="I194" s="1284">
        <v>66</v>
      </c>
      <c r="J194" s="1284">
        <f t="shared" si="205"/>
        <v>-26</v>
      </c>
      <c r="K194" s="1284">
        <v>0</v>
      </c>
      <c r="L194" s="1284">
        <v>0</v>
      </c>
      <c r="M194" s="1284">
        <f t="shared" si="206"/>
        <v>0</v>
      </c>
      <c r="N194" s="1285">
        <f t="shared" si="207"/>
        <v>43</v>
      </c>
      <c r="O194" s="1285">
        <f t="shared" si="207"/>
        <v>82</v>
      </c>
      <c r="P194" s="1286">
        <f t="shared" si="208"/>
        <v>-39</v>
      </c>
      <c r="R194" s="935" t="s">
        <v>443</v>
      </c>
      <c r="S194" s="1284">
        <v>2</v>
      </c>
      <c r="T194" s="1284">
        <v>2</v>
      </c>
      <c r="U194" s="2567">
        <f t="shared" si="209"/>
        <v>0</v>
      </c>
      <c r="V194" s="1284">
        <v>2</v>
      </c>
      <c r="W194" s="1284">
        <v>3</v>
      </c>
      <c r="X194" s="2567">
        <f t="shared" si="210"/>
        <v>-1</v>
      </c>
      <c r="Y194" s="1284">
        <v>24</v>
      </c>
      <c r="Z194" s="1284">
        <v>32</v>
      </c>
      <c r="AA194" s="2567">
        <f t="shared" si="211"/>
        <v>-8</v>
      </c>
      <c r="AB194" s="1284">
        <v>0</v>
      </c>
      <c r="AC194" s="1284">
        <v>0</v>
      </c>
      <c r="AD194" s="2567">
        <f t="shared" si="212"/>
        <v>0</v>
      </c>
      <c r="AE194" s="2570">
        <f t="shared" si="213"/>
        <v>28</v>
      </c>
      <c r="AF194" s="2570">
        <f t="shared" si="213"/>
        <v>37</v>
      </c>
      <c r="AG194" s="1607">
        <f t="shared" si="214"/>
        <v>-9</v>
      </c>
      <c r="AI194" s="935" t="s">
        <v>443</v>
      </c>
      <c r="AJ194" s="1284">
        <v>1</v>
      </c>
      <c r="AK194" s="1284">
        <v>3</v>
      </c>
      <c r="AL194" s="2567">
        <v>-2</v>
      </c>
      <c r="AM194" s="1284">
        <v>3</v>
      </c>
      <c r="AN194" s="1284">
        <v>2</v>
      </c>
      <c r="AO194" s="2567">
        <v>1</v>
      </c>
      <c r="AP194" s="1284">
        <v>25</v>
      </c>
      <c r="AQ194" s="1284">
        <v>24</v>
      </c>
      <c r="AR194" s="2567">
        <v>1</v>
      </c>
      <c r="AS194" s="1284">
        <v>0</v>
      </c>
      <c r="AT194" s="1284">
        <v>0</v>
      </c>
      <c r="AU194" s="2567">
        <v>0</v>
      </c>
      <c r="AV194" s="2570">
        <v>29</v>
      </c>
      <c r="AW194" s="2570">
        <v>29</v>
      </c>
      <c r="AX194" s="1607">
        <v>0</v>
      </c>
      <c r="AZ194" s="935" t="s">
        <v>443</v>
      </c>
      <c r="BA194" s="1284">
        <v>1</v>
      </c>
      <c r="BB194" s="1284">
        <v>0</v>
      </c>
      <c r="BC194" s="1607">
        <f t="shared" si="215"/>
        <v>1</v>
      </c>
      <c r="BD194" s="1284">
        <v>1</v>
      </c>
      <c r="BE194" s="1284">
        <v>14</v>
      </c>
      <c r="BF194" s="1607">
        <f t="shared" si="216"/>
        <v>-13</v>
      </c>
      <c r="BG194" s="1284">
        <v>26</v>
      </c>
      <c r="BH194" s="1284">
        <v>34</v>
      </c>
      <c r="BI194" s="1607">
        <f t="shared" si="217"/>
        <v>-8</v>
      </c>
      <c r="BJ194" s="1284">
        <v>0</v>
      </c>
      <c r="BK194" s="1284">
        <v>0</v>
      </c>
      <c r="BL194" s="1607">
        <f t="shared" si="218"/>
        <v>0</v>
      </c>
      <c r="BM194" s="2570">
        <v>28</v>
      </c>
      <c r="BN194" s="2570">
        <v>48</v>
      </c>
      <c r="BO194" s="1607">
        <f t="shared" si="219"/>
        <v>-20</v>
      </c>
    </row>
    <row r="195" spans="1:67">
      <c r="A195" s="926" t="s">
        <v>444</v>
      </c>
      <c r="B195" s="1284">
        <v>0</v>
      </c>
      <c r="C195" s="1284">
        <v>1</v>
      </c>
      <c r="D195" s="1284">
        <f t="shared" si="203"/>
        <v>-1</v>
      </c>
      <c r="E195" s="1284">
        <v>2</v>
      </c>
      <c r="F195" s="1284">
        <v>1</v>
      </c>
      <c r="G195" s="1284">
        <f t="shared" si="204"/>
        <v>1</v>
      </c>
      <c r="H195" s="1284">
        <v>2</v>
      </c>
      <c r="I195" s="1284">
        <v>9</v>
      </c>
      <c r="J195" s="1284">
        <f t="shared" si="205"/>
        <v>-7</v>
      </c>
      <c r="K195" s="1284">
        <v>0</v>
      </c>
      <c r="L195" s="1284">
        <v>0</v>
      </c>
      <c r="M195" s="1284">
        <f t="shared" si="206"/>
        <v>0</v>
      </c>
      <c r="N195" s="1285">
        <f t="shared" si="207"/>
        <v>4</v>
      </c>
      <c r="O195" s="1285">
        <f t="shared" si="207"/>
        <v>11</v>
      </c>
      <c r="P195" s="1286">
        <f t="shared" si="208"/>
        <v>-7</v>
      </c>
      <c r="R195" s="926" t="s">
        <v>444</v>
      </c>
      <c r="S195" s="1284">
        <v>1</v>
      </c>
      <c r="T195" s="1284">
        <v>0</v>
      </c>
      <c r="U195" s="2567">
        <f t="shared" si="209"/>
        <v>1</v>
      </c>
      <c r="V195" s="1284">
        <v>0</v>
      </c>
      <c r="W195" s="1284">
        <v>1</v>
      </c>
      <c r="X195" s="2567">
        <f t="shared" si="210"/>
        <v>-1</v>
      </c>
      <c r="Y195" s="1284">
        <v>0</v>
      </c>
      <c r="Z195" s="1284">
        <v>5</v>
      </c>
      <c r="AA195" s="2567">
        <f t="shared" si="211"/>
        <v>-5</v>
      </c>
      <c r="AB195" s="1284">
        <v>0</v>
      </c>
      <c r="AC195" s="1284">
        <v>0</v>
      </c>
      <c r="AD195" s="2567">
        <f t="shared" si="212"/>
        <v>0</v>
      </c>
      <c r="AE195" s="2570">
        <f t="shared" si="213"/>
        <v>1</v>
      </c>
      <c r="AF195" s="2570">
        <f t="shared" si="213"/>
        <v>6</v>
      </c>
      <c r="AG195" s="1607">
        <f t="shared" si="214"/>
        <v>-5</v>
      </c>
      <c r="AI195" s="926" t="s">
        <v>444</v>
      </c>
      <c r="AJ195" s="1284">
        <v>0</v>
      </c>
      <c r="AK195" s="1284">
        <v>1</v>
      </c>
      <c r="AL195" s="2567">
        <v>-1</v>
      </c>
      <c r="AM195" s="1284">
        <v>1</v>
      </c>
      <c r="AN195" s="1284">
        <v>0</v>
      </c>
      <c r="AO195" s="2567">
        <v>1</v>
      </c>
      <c r="AP195" s="1284">
        <v>2</v>
      </c>
      <c r="AQ195" s="1284">
        <v>3</v>
      </c>
      <c r="AR195" s="2567">
        <v>-1</v>
      </c>
      <c r="AS195" s="1284">
        <v>0</v>
      </c>
      <c r="AT195" s="1284">
        <v>0</v>
      </c>
      <c r="AU195" s="2567">
        <v>0</v>
      </c>
      <c r="AV195" s="2570">
        <v>3</v>
      </c>
      <c r="AW195" s="2570">
        <v>4</v>
      </c>
      <c r="AX195" s="1607">
        <v>-1</v>
      </c>
      <c r="AZ195" s="926" t="s">
        <v>444</v>
      </c>
      <c r="BA195" s="1284">
        <v>0</v>
      </c>
      <c r="BB195" s="1284">
        <v>1</v>
      </c>
      <c r="BC195" s="1607">
        <f t="shared" si="215"/>
        <v>-1</v>
      </c>
      <c r="BD195" s="1284">
        <v>0</v>
      </c>
      <c r="BE195" s="1284">
        <v>0</v>
      </c>
      <c r="BF195" s="1607">
        <f t="shared" si="216"/>
        <v>0</v>
      </c>
      <c r="BG195" s="1284">
        <v>1</v>
      </c>
      <c r="BH195" s="1284">
        <v>2</v>
      </c>
      <c r="BI195" s="1607">
        <f t="shared" si="217"/>
        <v>-1</v>
      </c>
      <c r="BJ195" s="1284">
        <v>0</v>
      </c>
      <c r="BK195" s="1284">
        <v>0</v>
      </c>
      <c r="BL195" s="1607">
        <f t="shared" si="218"/>
        <v>0</v>
      </c>
      <c r="BM195" s="2570">
        <v>1</v>
      </c>
      <c r="BN195" s="2570">
        <v>3</v>
      </c>
      <c r="BO195" s="1607">
        <f t="shared" si="219"/>
        <v>-2</v>
      </c>
    </row>
    <row r="196" spans="1:67">
      <c r="A196" s="926" t="s">
        <v>445</v>
      </c>
      <c r="B196" s="1284">
        <v>1</v>
      </c>
      <c r="C196" s="1284">
        <v>0</v>
      </c>
      <c r="D196" s="1284">
        <f t="shared" si="203"/>
        <v>1</v>
      </c>
      <c r="E196" s="1284">
        <v>3</v>
      </c>
      <c r="F196" s="1284">
        <v>6</v>
      </c>
      <c r="G196" s="1284">
        <f t="shared" si="204"/>
        <v>-3</v>
      </c>
      <c r="H196" s="1284">
        <v>21</v>
      </c>
      <c r="I196" s="1284">
        <v>18</v>
      </c>
      <c r="J196" s="1284">
        <f t="shared" si="205"/>
        <v>3</v>
      </c>
      <c r="K196" s="1284">
        <v>0</v>
      </c>
      <c r="L196" s="1284">
        <v>0</v>
      </c>
      <c r="M196" s="1284">
        <f t="shared" si="206"/>
        <v>0</v>
      </c>
      <c r="N196" s="1285">
        <f t="shared" si="207"/>
        <v>25</v>
      </c>
      <c r="O196" s="1285">
        <f t="shared" si="207"/>
        <v>24</v>
      </c>
      <c r="P196" s="1286">
        <f t="shared" si="208"/>
        <v>1</v>
      </c>
      <c r="R196" s="926" t="s">
        <v>445</v>
      </c>
      <c r="S196" s="1284">
        <v>0</v>
      </c>
      <c r="T196" s="1284">
        <v>0</v>
      </c>
      <c r="U196" s="2567">
        <f t="shared" si="209"/>
        <v>0</v>
      </c>
      <c r="V196" s="1284">
        <v>1</v>
      </c>
      <c r="W196" s="1284">
        <v>6</v>
      </c>
      <c r="X196" s="2567">
        <f t="shared" si="210"/>
        <v>-5</v>
      </c>
      <c r="Y196" s="1284">
        <v>17</v>
      </c>
      <c r="Z196" s="1284">
        <v>18</v>
      </c>
      <c r="AA196" s="2567">
        <f t="shared" si="211"/>
        <v>-1</v>
      </c>
      <c r="AB196" s="1284">
        <v>1</v>
      </c>
      <c r="AC196" s="1284">
        <v>0</v>
      </c>
      <c r="AD196" s="2567">
        <f t="shared" si="212"/>
        <v>1</v>
      </c>
      <c r="AE196" s="2570">
        <f t="shared" si="213"/>
        <v>19</v>
      </c>
      <c r="AF196" s="2570">
        <f t="shared" si="213"/>
        <v>24</v>
      </c>
      <c r="AG196" s="1607">
        <f t="shared" si="214"/>
        <v>-5</v>
      </c>
      <c r="AI196" s="926" t="s">
        <v>445</v>
      </c>
      <c r="AJ196" s="1284">
        <v>0</v>
      </c>
      <c r="AK196" s="1284">
        <v>0</v>
      </c>
      <c r="AL196" s="2567">
        <v>0</v>
      </c>
      <c r="AM196" s="1284">
        <v>0</v>
      </c>
      <c r="AN196" s="1284">
        <v>2</v>
      </c>
      <c r="AO196" s="2567">
        <v>-2</v>
      </c>
      <c r="AP196" s="1284">
        <v>7</v>
      </c>
      <c r="AQ196" s="1284">
        <v>11</v>
      </c>
      <c r="AR196" s="2567">
        <v>-4</v>
      </c>
      <c r="AS196" s="1284">
        <v>2</v>
      </c>
      <c r="AT196" s="1284">
        <v>0</v>
      </c>
      <c r="AU196" s="2567">
        <v>2</v>
      </c>
      <c r="AV196" s="2570">
        <v>9</v>
      </c>
      <c r="AW196" s="2570">
        <v>13</v>
      </c>
      <c r="AX196" s="1607">
        <v>-4</v>
      </c>
      <c r="AZ196" s="926" t="s">
        <v>445</v>
      </c>
      <c r="BA196" s="1284">
        <v>2</v>
      </c>
      <c r="BB196" s="1284">
        <v>1</v>
      </c>
      <c r="BC196" s="1607">
        <f t="shared" si="215"/>
        <v>1</v>
      </c>
      <c r="BD196" s="1284">
        <v>8</v>
      </c>
      <c r="BE196" s="1284">
        <v>21</v>
      </c>
      <c r="BF196" s="1607">
        <f t="shared" si="216"/>
        <v>-13</v>
      </c>
      <c r="BG196" s="1284">
        <v>24</v>
      </c>
      <c r="BH196" s="1284">
        <v>16</v>
      </c>
      <c r="BI196" s="1607">
        <f t="shared" si="217"/>
        <v>8</v>
      </c>
      <c r="BJ196" s="1284">
        <v>0</v>
      </c>
      <c r="BK196" s="1284">
        <v>0</v>
      </c>
      <c r="BL196" s="1607">
        <f t="shared" si="218"/>
        <v>0</v>
      </c>
      <c r="BM196" s="2570">
        <v>34</v>
      </c>
      <c r="BN196" s="2570">
        <v>38</v>
      </c>
      <c r="BO196" s="1607">
        <f t="shared" si="219"/>
        <v>-4</v>
      </c>
    </row>
    <row r="197" spans="1:67">
      <c r="A197" s="926" t="s">
        <v>446</v>
      </c>
      <c r="B197" s="1284">
        <v>0</v>
      </c>
      <c r="C197" s="1284">
        <v>0</v>
      </c>
      <c r="D197" s="1284">
        <f t="shared" si="203"/>
        <v>0</v>
      </c>
      <c r="E197" s="1284">
        <v>1</v>
      </c>
      <c r="F197" s="1284">
        <v>2</v>
      </c>
      <c r="G197" s="1284">
        <f t="shared" si="204"/>
        <v>-1</v>
      </c>
      <c r="H197" s="1284">
        <v>3</v>
      </c>
      <c r="I197" s="1284">
        <v>3</v>
      </c>
      <c r="J197" s="1284">
        <f t="shared" si="205"/>
        <v>0</v>
      </c>
      <c r="K197" s="1284">
        <v>0</v>
      </c>
      <c r="L197" s="1284">
        <v>0</v>
      </c>
      <c r="M197" s="1284">
        <f t="shared" si="206"/>
        <v>0</v>
      </c>
      <c r="N197" s="1285">
        <f t="shared" si="207"/>
        <v>4</v>
      </c>
      <c r="O197" s="1285">
        <f t="shared" si="207"/>
        <v>5</v>
      </c>
      <c r="P197" s="1286">
        <f t="shared" si="208"/>
        <v>-1</v>
      </c>
      <c r="R197" s="926" t="s">
        <v>446</v>
      </c>
      <c r="S197" s="1284">
        <v>1</v>
      </c>
      <c r="T197" s="1284">
        <v>1</v>
      </c>
      <c r="U197" s="2567">
        <f t="shared" si="209"/>
        <v>0</v>
      </c>
      <c r="V197" s="1284">
        <v>1</v>
      </c>
      <c r="W197" s="1284">
        <v>0</v>
      </c>
      <c r="X197" s="2567">
        <f t="shared" si="210"/>
        <v>1</v>
      </c>
      <c r="Y197" s="1284">
        <v>1</v>
      </c>
      <c r="Z197" s="1284">
        <v>1</v>
      </c>
      <c r="AA197" s="2567">
        <f t="shared" si="211"/>
        <v>0</v>
      </c>
      <c r="AB197" s="1284">
        <v>0</v>
      </c>
      <c r="AC197" s="1284">
        <v>0</v>
      </c>
      <c r="AD197" s="2567">
        <f t="shared" si="212"/>
        <v>0</v>
      </c>
      <c r="AE197" s="2570">
        <f t="shared" si="213"/>
        <v>3</v>
      </c>
      <c r="AF197" s="2570">
        <f t="shared" si="213"/>
        <v>2</v>
      </c>
      <c r="AG197" s="1607">
        <f t="shared" si="214"/>
        <v>1</v>
      </c>
      <c r="AI197" s="926" t="s">
        <v>446</v>
      </c>
      <c r="AJ197" s="1284">
        <v>0</v>
      </c>
      <c r="AK197" s="1284">
        <v>0</v>
      </c>
      <c r="AL197" s="2567">
        <v>0</v>
      </c>
      <c r="AM197" s="1284">
        <v>0</v>
      </c>
      <c r="AN197" s="1284">
        <v>0</v>
      </c>
      <c r="AO197" s="2567">
        <v>0</v>
      </c>
      <c r="AP197" s="1284">
        <v>2</v>
      </c>
      <c r="AQ197" s="1284">
        <v>0</v>
      </c>
      <c r="AR197" s="2567">
        <v>2</v>
      </c>
      <c r="AS197" s="1284">
        <v>0</v>
      </c>
      <c r="AT197" s="1284">
        <v>0</v>
      </c>
      <c r="AU197" s="2567">
        <v>0</v>
      </c>
      <c r="AV197" s="2570">
        <v>2</v>
      </c>
      <c r="AW197" s="2570">
        <v>0</v>
      </c>
      <c r="AX197" s="1607">
        <v>2</v>
      </c>
      <c r="AZ197" s="926" t="s">
        <v>446</v>
      </c>
      <c r="BA197" s="1284">
        <v>0</v>
      </c>
      <c r="BB197" s="1284">
        <v>2</v>
      </c>
      <c r="BC197" s="1607">
        <f t="shared" si="215"/>
        <v>-2</v>
      </c>
      <c r="BD197" s="1284">
        <v>0</v>
      </c>
      <c r="BE197" s="1284">
        <v>0</v>
      </c>
      <c r="BF197" s="1607">
        <f t="shared" si="216"/>
        <v>0</v>
      </c>
      <c r="BG197" s="1284">
        <v>1</v>
      </c>
      <c r="BH197" s="1284">
        <v>1</v>
      </c>
      <c r="BI197" s="1607">
        <f t="shared" si="217"/>
        <v>0</v>
      </c>
      <c r="BJ197" s="1284">
        <v>0</v>
      </c>
      <c r="BK197" s="1284">
        <v>0</v>
      </c>
      <c r="BL197" s="1607">
        <f t="shared" si="218"/>
        <v>0</v>
      </c>
      <c r="BM197" s="2570">
        <v>1</v>
      </c>
      <c r="BN197" s="2570">
        <v>3</v>
      </c>
      <c r="BO197" s="1607">
        <f t="shared" si="219"/>
        <v>-2</v>
      </c>
    </row>
    <row r="198" spans="1:67">
      <c r="A198" s="926" t="s">
        <v>447</v>
      </c>
      <c r="B198" s="1284">
        <v>0</v>
      </c>
      <c r="C198" s="1284">
        <v>0</v>
      </c>
      <c r="D198" s="1284">
        <f t="shared" si="203"/>
        <v>0</v>
      </c>
      <c r="E198" s="1284">
        <v>0</v>
      </c>
      <c r="F198" s="1284">
        <v>0</v>
      </c>
      <c r="G198" s="1284">
        <f t="shared" si="204"/>
        <v>0</v>
      </c>
      <c r="H198" s="1284">
        <v>8</v>
      </c>
      <c r="I198" s="1284">
        <v>6</v>
      </c>
      <c r="J198" s="1284">
        <f t="shared" si="205"/>
        <v>2</v>
      </c>
      <c r="K198" s="1284">
        <v>0</v>
      </c>
      <c r="L198" s="1284">
        <v>0</v>
      </c>
      <c r="M198" s="1284">
        <f t="shared" si="206"/>
        <v>0</v>
      </c>
      <c r="N198" s="1285">
        <f t="shared" si="207"/>
        <v>8</v>
      </c>
      <c r="O198" s="1285">
        <f t="shared" si="207"/>
        <v>6</v>
      </c>
      <c r="P198" s="1286">
        <f t="shared" si="208"/>
        <v>2</v>
      </c>
      <c r="R198" s="926" t="s">
        <v>447</v>
      </c>
      <c r="S198" s="1284">
        <v>0</v>
      </c>
      <c r="T198" s="1284">
        <v>0</v>
      </c>
      <c r="U198" s="2567">
        <f t="shared" si="209"/>
        <v>0</v>
      </c>
      <c r="V198" s="1284">
        <v>0</v>
      </c>
      <c r="W198" s="1284">
        <v>0</v>
      </c>
      <c r="X198" s="2567">
        <f t="shared" si="210"/>
        <v>0</v>
      </c>
      <c r="Y198" s="1284">
        <v>5</v>
      </c>
      <c r="Z198" s="1284">
        <v>6</v>
      </c>
      <c r="AA198" s="2567">
        <f t="shared" si="211"/>
        <v>-1</v>
      </c>
      <c r="AB198" s="1284">
        <v>0</v>
      </c>
      <c r="AC198" s="1284">
        <v>0</v>
      </c>
      <c r="AD198" s="2567">
        <f t="shared" si="212"/>
        <v>0</v>
      </c>
      <c r="AE198" s="2570">
        <f t="shared" si="213"/>
        <v>5</v>
      </c>
      <c r="AF198" s="2570">
        <f t="shared" si="213"/>
        <v>6</v>
      </c>
      <c r="AG198" s="1607">
        <f t="shared" si="214"/>
        <v>-1</v>
      </c>
      <c r="AI198" s="926" t="s">
        <v>447</v>
      </c>
      <c r="AJ198" s="1284">
        <v>0</v>
      </c>
      <c r="AK198" s="1284">
        <v>0</v>
      </c>
      <c r="AL198" s="2567">
        <v>0</v>
      </c>
      <c r="AM198" s="1284">
        <v>0</v>
      </c>
      <c r="AN198" s="1284">
        <v>0</v>
      </c>
      <c r="AO198" s="2567">
        <v>0</v>
      </c>
      <c r="AP198" s="1284">
        <v>4</v>
      </c>
      <c r="AQ198" s="1284">
        <v>5</v>
      </c>
      <c r="AR198" s="2567">
        <v>-1</v>
      </c>
      <c r="AS198" s="1284">
        <v>0</v>
      </c>
      <c r="AT198" s="1284">
        <v>0</v>
      </c>
      <c r="AU198" s="2567">
        <v>0</v>
      </c>
      <c r="AV198" s="2570">
        <v>4</v>
      </c>
      <c r="AW198" s="2570">
        <v>5</v>
      </c>
      <c r="AX198" s="1607">
        <v>-1</v>
      </c>
      <c r="AZ198" s="926" t="s">
        <v>447</v>
      </c>
      <c r="BA198" s="1284">
        <v>0</v>
      </c>
      <c r="BB198" s="1284">
        <v>3</v>
      </c>
      <c r="BC198" s="1607">
        <f t="shared" si="215"/>
        <v>-3</v>
      </c>
      <c r="BD198" s="1284">
        <v>0</v>
      </c>
      <c r="BE198" s="1284">
        <v>1</v>
      </c>
      <c r="BF198" s="1607">
        <f t="shared" si="216"/>
        <v>-1</v>
      </c>
      <c r="BG198" s="1284">
        <v>3</v>
      </c>
      <c r="BH198" s="1284">
        <v>2</v>
      </c>
      <c r="BI198" s="1607">
        <f t="shared" si="217"/>
        <v>1</v>
      </c>
      <c r="BJ198" s="1284">
        <v>0</v>
      </c>
      <c r="BK198" s="1284">
        <v>0</v>
      </c>
      <c r="BL198" s="1607">
        <f t="shared" si="218"/>
        <v>0</v>
      </c>
      <c r="BM198" s="2570">
        <v>3</v>
      </c>
      <c r="BN198" s="2570">
        <v>6</v>
      </c>
      <c r="BO198" s="1607">
        <f t="shared" si="219"/>
        <v>-3</v>
      </c>
    </row>
    <row r="199" spans="1:67">
      <c r="A199" s="926" t="s">
        <v>448</v>
      </c>
      <c r="B199" s="1284">
        <v>3</v>
      </c>
      <c r="C199" s="1284">
        <v>2</v>
      </c>
      <c r="D199" s="1284">
        <f t="shared" si="203"/>
        <v>1</v>
      </c>
      <c r="E199" s="1284">
        <v>1</v>
      </c>
      <c r="F199" s="1284">
        <v>3</v>
      </c>
      <c r="G199" s="1284">
        <f t="shared" si="204"/>
        <v>-2</v>
      </c>
      <c r="H199" s="1284">
        <v>1</v>
      </c>
      <c r="I199" s="1284">
        <v>0</v>
      </c>
      <c r="J199" s="1284">
        <f t="shared" si="205"/>
        <v>1</v>
      </c>
      <c r="K199" s="1284">
        <v>0</v>
      </c>
      <c r="L199" s="1284">
        <v>1</v>
      </c>
      <c r="M199" s="1284">
        <f t="shared" si="206"/>
        <v>-1</v>
      </c>
      <c r="N199" s="1285">
        <f t="shared" si="207"/>
        <v>5</v>
      </c>
      <c r="O199" s="1285">
        <f t="shared" si="207"/>
        <v>6</v>
      </c>
      <c r="P199" s="1286">
        <f t="shared" si="208"/>
        <v>-1</v>
      </c>
      <c r="R199" s="926" t="s">
        <v>448</v>
      </c>
      <c r="S199" s="1284">
        <v>2</v>
      </c>
      <c r="T199" s="1284">
        <v>1</v>
      </c>
      <c r="U199" s="2567">
        <f t="shared" si="209"/>
        <v>1</v>
      </c>
      <c r="V199" s="1284">
        <v>0</v>
      </c>
      <c r="W199" s="1284">
        <v>1</v>
      </c>
      <c r="X199" s="2567">
        <f t="shared" si="210"/>
        <v>-1</v>
      </c>
      <c r="Y199" s="1284">
        <v>0</v>
      </c>
      <c r="Z199" s="1284">
        <v>0</v>
      </c>
      <c r="AA199" s="2567">
        <f t="shared" si="211"/>
        <v>0</v>
      </c>
      <c r="AB199" s="1284">
        <v>0</v>
      </c>
      <c r="AC199" s="1284">
        <v>0</v>
      </c>
      <c r="AD199" s="2567">
        <f t="shared" si="212"/>
        <v>0</v>
      </c>
      <c r="AE199" s="2570">
        <f t="shared" si="213"/>
        <v>2</v>
      </c>
      <c r="AF199" s="2570">
        <f t="shared" si="213"/>
        <v>2</v>
      </c>
      <c r="AG199" s="1607">
        <f t="shared" si="214"/>
        <v>0</v>
      </c>
      <c r="AI199" s="926" t="s">
        <v>448</v>
      </c>
      <c r="AJ199" s="1284">
        <v>1</v>
      </c>
      <c r="AK199" s="1284">
        <v>2</v>
      </c>
      <c r="AL199" s="2567">
        <v>-1</v>
      </c>
      <c r="AM199" s="1284">
        <v>0</v>
      </c>
      <c r="AN199" s="1284">
        <v>0</v>
      </c>
      <c r="AO199" s="2567">
        <v>0</v>
      </c>
      <c r="AP199" s="1284">
        <v>1</v>
      </c>
      <c r="AQ199" s="1284">
        <v>1</v>
      </c>
      <c r="AR199" s="2567">
        <v>0</v>
      </c>
      <c r="AS199" s="1284">
        <v>1</v>
      </c>
      <c r="AT199" s="1284">
        <v>0</v>
      </c>
      <c r="AU199" s="2567">
        <v>1</v>
      </c>
      <c r="AV199" s="2570">
        <v>3</v>
      </c>
      <c r="AW199" s="2570">
        <v>3</v>
      </c>
      <c r="AX199" s="1607">
        <v>0</v>
      </c>
      <c r="AZ199" s="926" t="s">
        <v>448</v>
      </c>
      <c r="BA199" s="1284">
        <v>1</v>
      </c>
      <c r="BB199" s="1284">
        <v>6</v>
      </c>
      <c r="BC199" s="1607">
        <f t="shared" si="215"/>
        <v>-5</v>
      </c>
      <c r="BD199" s="1284">
        <v>1</v>
      </c>
      <c r="BE199" s="1284">
        <v>3</v>
      </c>
      <c r="BF199" s="1607">
        <f t="shared" si="216"/>
        <v>-2</v>
      </c>
      <c r="BG199" s="1284">
        <v>1</v>
      </c>
      <c r="BH199" s="1284">
        <v>0</v>
      </c>
      <c r="BI199" s="1607">
        <f t="shared" si="217"/>
        <v>1</v>
      </c>
      <c r="BJ199" s="1284">
        <v>0</v>
      </c>
      <c r="BK199" s="1284">
        <v>0</v>
      </c>
      <c r="BL199" s="1607">
        <f t="shared" si="218"/>
        <v>0</v>
      </c>
      <c r="BM199" s="2570">
        <v>3</v>
      </c>
      <c r="BN199" s="2570">
        <v>9</v>
      </c>
      <c r="BO199" s="1607">
        <f t="shared" si="219"/>
        <v>-6</v>
      </c>
    </row>
    <row r="200" spans="1:67">
      <c r="A200" s="926" t="s">
        <v>449</v>
      </c>
      <c r="B200" s="1284">
        <v>2</v>
      </c>
      <c r="C200" s="1284">
        <v>2</v>
      </c>
      <c r="D200" s="1284">
        <f t="shared" si="203"/>
        <v>0</v>
      </c>
      <c r="E200" s="1284">
        <v>2</v>
      </c>
      <c r="F200" s="1284">
        <v>1</v>
      </c>
      <c r="G200" s="1284">
        <f t="shared" si="204"/>
        <v>1</v>
      </c>
      <c r="H200" s="1284">
        <v>3</v>
      </c>
      <c r="I200" s="1284">
        <v>3</v>
      </c>
      <c r="J200" s="1284">
        <f t="shared" si="205"/>
        <v>0</v>
      </c>
      <c r="K200" s="1284">
        <v>0</v>
      </c>
      <c r="L200" s="1284">
        <v>1</v>
      </c>
      <c r="M200" s="1284">
        <f t="shared" si="206"/>
        <v>-1</v>
      </c>
      <c r="N200" s="1285">
        <f t="shared" si="207"/>
        <v>7</v>
      </c>
      <c r="O200" s="1285">
        <f t="shared" si="207"/>
        <v>7</v>
      </c>
      <c r="P200" s="1286">
        <f t="shared" si="208"/>
        <v>0</v>
      </c>
      <c r="R200" s="926" t="s">
        <v>449</v>
      </c>
      <c r="S200" s="1284">
        <v>2</v>
      </c>
      <c r="T200" s="1284">
        <v>0</v>
      </c>
      <c r="U200" s="2567">
        <f t="shared" si="209"/>
        <v>2</v>
      </c>
      <c r="V200" s="1284">
        <v>0</v>
      </c>
      <c r="W200" s="1284">
        <v>1</v>
      </c>
      <c r="X200" s="2567">
        <f t="shared" si="210"/>
        <v>-1</v>
      </c>
      <c r="Y200" s="1284">
        <v>5</v>
      </c>
      <c r="Z200" s="1284">
        <v>4</v>
      </c>
      <c r="AA200" s="2567">
        <f t="shared" si="211"/>
        <v>1</v>
      </c>
      <c r="AB200" s="1284">
        <v>0</v>
      </c>
      <c r="AC200" s="1284">
        <v>2</v>
      </c>
      <c r="AD200" s="2567">
        <f t="shared" si="212"/>
        <v>-2</v>
      </c>
      <c r="AE200" s="2570">
        <f t="shared" si="213"/>
        <v>7</v>
      </c>
      <c r="AF200" s="2570">
        <f t="shared" si="213"/>
        <v>7</v>
      </c>
      <c r="AG200" s="1607">
        <f t="shared" si="214"/>
        <v>0</v>
      </c>
      <c r="AI200" s="926" t="s">
        <v>449</v>
      </c>
      <c r="AJ200" s="1284">
        <v>1</v>
      </c>
      <c r="AK200" s="1284">
        <v>0</v>
      </c>
      <c r="AL200" s="2567">
        <v>1</v>
      </c>
      <c r="AM200" s="1284">
        <v>0</v>
      </c>
      <c r="AN200" s="1284">
        <v>0</v>
      </c>
      <c r="AO200" s="2567">
        <v>0</v>
      </c>
      <c r="AP200" s="1284">
        <v>3</v>
      </c>
      <c r="AQ200" s="1284">
        <v>4</v>
      </c>
      <c r="AR200" s="2567">
        <v>-1</v>
      </c>
      <c r="AS200" s="1284">
        <v>0</v>
      </c>
      <c r="AT200" s="1284">
        <v>0</v>
      </c>
      <c r="AU200" s="2567">
        <v>0</v>
      </c>
      <c r="AV200" s="2570">
        <v>4</v>
      </c>
      <c r="AW200" s="2570">
        <v>4</v>
      </c>
      <c r="AX200" s="1607">
        <v>0</v>
      </c>
      <c r="AZ200" s="926" t="s">
        <v>449</v>
      </c>
      <c r="BA200" s="1284">
        <v>2</v>
      </c>
      <c r="BB200" s="1284">
        <v>2</v>
      </c>
      <c r="BC200" s="1607">
        <f t="shared" si="215"/>
        <v>0</v>
      </c>
      <c r="BD200" s="1284">
        <v>0</v>
      </c>
      <c r="BE200" s="1284">
        <v>2</v>
      </c>
      <c r="BF200" s="1607">
        <f t="shared" si="216"/>
        <v>-2</v>
      </c>
      <c r="BG200" s="1284">
        <v>2</v>
      </c>
      <c r="BH200" s="1284">
        <v>5</v>
      </c>
      <c r="BI200" s="1607">
        <f t="shared" si="217"/>
        <v>-3</v>
      </c>
      <c r="BJ200" s="1284">
        <v>0</v>
      </c>
      <c r="BK200" s="1284">
        <v>0</v>
      </c>
      <c r="BL200" s="1607">
        <f t="shared" si="218"/>
        <v>0</v>
      </c>
      <c r="BM200" s="2570">
        <v>4</v>
      </c>
      <c r="BN200" s="2570">
        <v>9</v>
      </c>
      <c r="BO200" s="1607">
        <f t="shared" si="219"/>
        <v>-5</v>
      </c>
    </row>
    <row r="201" spans="1:67" ht="22.5">
      <c r="A201" s="927" t="s">
        <v>450</v>
      </c>
      <c r="B201" s="1284">
        <v>0</v>
      </c>
      <c r="C201" s="1284">
        <v>0</v>
      </c>
      <c r="D201" s="1284">
        <f t="shared" si="203"/>
        <v>0</v>
      </c>
      <c r="E201" s="1284">
        <v>0</v>
      </c>
      <c r="F201" s="1284">
        <v>1</v>
      </c>
      <c r="G201" s="1284">
        <f t="shared" si="204"/>
        <v>-1</v>
      </c>
      <c r="H201" s="1284">
        <v>3</v>
      </c>
      <c r="I201" s="1284">
        <v>8</v>
      </c>
      <c r="J201" s="1284">
        <f t="shared" si="205"/>
        <v>-5</v>
      </c>
      <c r="K201" s="1284">
        <v>0</v>
      </c>
      <c r="L201" s="1284">
        <v>0</v>
      </c>
      <c r="M201" s="1284">
        <f t="shared" si="206"/>
        <v>0</v>
      </c>
      <c r="N201" s="1285">
        <f t="shared" si="207"/>
        <v>3</v>
      </c>
      <c r="O201" s="1285">
        <f t="shared" si="207"/>
        <v>9</v>
      </c>
      <c r="P201" s="1286">
        <f t="shared" si="208"/>
        <v>-6</v>
      </c>
      <c r="R201" s="927" t="s">
        <v>450</v>
      </c>
      <c r="S201" s="1284">
        <v>0</v>
      </c>
      <c r="T201" s="1284">
        <v>1</v>
      </c>
      <c r="U201" s="2567">
        <f t="shared" si="209"/>
        <v>-1</v>
      </c>
      <c r="V201" s="1284">
        <v>1</v>
      </c>
      <c r="W201" s="1284">
        <v>0</v>
      </c>
      <c r="X201" s="2567">
        <f t="shared" si="210"/>
        <v>1</v>
      </c>
      <c r="Y201" s="1284">
        <v>9</v>
      </c>
      <c r="Z201" s="1284">
        <v>3</v>
      </c>
      <c r="AA201" s="2567">
        <f t="shared" si="211"/>
        <v>6</v>
      </c>
      <c r="AB201" s="1284">
        <v>1</v>
      </c>
      <c r="AC201" s="1284">
        <v>0</v>
      </c>
      <c r="AD201" s="2567">
        <f t="shared" si="212"/>
        <v>1</v>
      </c>
      <c r="AE201" s="2570">
        <f t="shared" si="213"/>
        <v>11</v>
      </c>
      <c r="AF201" s="2570">
        <f t="shared" si="213"/>
        <v>4</v>
      </c>
      <c r="AG201" s="1607">
        <f t="shared" si="214"/>
        <v>7</v>
      </c>
      <c r="AI201" s="927" t="s">
        <v>450</v>
      </c>
      <c r="AJ201" s="1284">
        <v>0</v>
      </c>
      <c r="AK201" s="1284">
        <v>0</v>
      </c>
      <c r="AL201" s="2567">
        <v>0</v>
      </c>
      <c r="AM201" s="1284">
        <v>0</v>
      </c>
      <c r="AN201" s="1284">
        <v>1</v>
      </c>
      <c r="AO201" s="2567">
        <v>-1</v>
      </c>
      <c r="AP201" s="1284">
        <v>2</v>
      </c>
      <c r="AQ201" s="1284">
        <v>2</v>
      </c>
      <c r="AR201" s="2567">
        <v>0</v>
      </c>
      <c r="AS201" s="1284">
        <v>0</v>
      </c>
      <c r="AT201" s="1284">
        <v>0</v>
      </c>
      <c r="AU201" s="2567">
        <v>0</v>
      </c>
      <c r="AV201" s="2570">
        <v>2</v>
      </c>
      <c r="AW201" s="2570">
        <v>3</v>
      </c>
      <c r="AX201" s="1607">
        <v>-1</v>
      </c>
      <c r="AZ201" s="927" t="s">
        <v>450</v>
      </c>
      <c r="BA201" s="1284">
        <v>0</v>
      </c>
      <c r="BB201" s="1284">
        <v>1</v>
      </c>
      <c r="BC201" s="1607">
        <f t="shared" si="215"/>
        <v>-1</v>
      </c>
      <c r="BD201" s="1284">
        <v>2</v>
      </c>
      <c r="BE201" s="1284">
        <v>0</v>
      </c>
      <c r="BF201" s="1607">
        <f t="shared" si="216"/>
        <v>2</v>
      </c>
      <c r="BG201" s="1284">
        <v>5</v>
      </c>
      <c r="BH201" s="1284">
        <v>3</v>
      </c>
      <c r="BI201" s="1607">
        <f t="shared" si="217"/>
        <v>2</v>
      </c>
      <c r="BJ201" s="1284">
        <v>0</v>
      </c>
      <c r="BK201" s="1284">
        <v>0</v>
      </c>
      <c r="BL201" s="1607">
        <f t="shared" si="218"/>
        <v>0</v>
      </c>
      <c r="BM201" s="2570">
        <v>7</v>
      </c>
      <c r="BN201" s="2570">
        <v>4</v>
      </c>
      <c r="BO201" s="1607">
        <f t="shared" si="219"/>
        <v>3</v>
      </c>
    </row>
    <row r="202" spans="1:67" ht="22.5">
      <c r="A202" s="927" t="s">
        <v>455</v>
      </c>
      <c r="B202" s="1284">
        <v>0</v>
      </c>
      <c r="C202" s="1284">
        <v>0</v>
      </c>
      <c r="D202" s="1288">
        <f t="shared" si="203"/>
        <v>0</v>
      </c>
      <c r="E202" s="1287">
        <v>0</v>
      </c>
      <c r="F202" s="1287">
        <v>0</v>
      </c>
      <c r="G202" s="1288">
        <f t="shared" si="204"/>
        <v>0</v>
      </c>
      <c r="H202" s="1287">
        <v>0</v>
      </c>
      <c r="I202" s="1287">
        <v>0</v>
      </c>
      <c r="J202" s="1288">
        <f t="shared" si="205"/>
        <v>0</v>
      </c>
      <c r="K202" s="1284">
        <v>0</v>
      </c>
      <c r="L202" s="1284">
        <v>0</v>
      </c>
      <c r="M202" s="1288">
        <f t="shared" si="206"/>
        <v>0</v>
      </c>
      <c r="N202" s="1285">
        <f t="shared" si="207"/>
        <v>0</v>
      </c>
      <c r="O202" s="1285">
        <f t="shared" si="207"/>
        <v>0</v>
      </c>
      <c r="P202" s="1286">
        <f t="shared" si="208"/>
        <v>0</v>
      </c>
      <c r="R202" s="927" t="s">
        <v>455</v>
      </c>
      <c r="S202" s="1284">
        <v>0</v>
      </c>
      <c r="T202" s="1284">
        <v>0</v>
      </c>
      <c r="U202" s="2567">
        <f t="shared" si="209"/>
        <v>0</v>
      </c>
      <c r="V202" s="1287">
        <v>0</v>
      </c>
      <c r="W202" s="1287">
        <v>0</v>
      </c>
      <c r="X202" s="2567">
        <f t="shared" si="210"/>
        <v>0</v>
      </c>
      <c r="Y202" s="1287">
        <v>0</v>
      </c>
      <c r="Z202" s="1287">
        <v>0</v>
      </c>
      <c r="AA202" s="2567">
        <f t="shared" si="211"/>
        <v>0</v>
      </c>
      <c r="AB202" s="1284">
        <v>0</v>
      </c>
      <c r="AC202" s="1284">
        <v>0</v>
      </c>
      <c r="AD202" s="2567">
        <f t="shared" si="212"/>
        <v>0</v>
      </c>
      <c r="AE202" s="2570">
        <f t="shared" si="213"/>
        <v>0</v>
      </c>
      <c r="AF202" s="2570">
        <f t="shared" si="213"/>
        <v>0</v>
      </c>
      <c r="AG202" s="1607">
        <f t="shared" si="214"/>
        <v>0</v>
      </c>
      <c r="AI202" s="927" t="s">
        <v>455</v>
      </c>
      <c r="AJ202" s="1284">
        <v>0</v>
      </c>
      <c r="AK202" s="1284">
        <v>0</v>
      </c>
      <c r="AL202" s="2567">
        <v>0</v>
      </c>
      <c r="AM202" s="1287">
        <v>0</v>
      </c>
      <c r="AN202" s="1287">
        <v>0</v>
      </c>
      <c r="AO202" s="2567">
        <v>0</v>
      </c>
      <c r="AP202" s="1287">
        <v>0</v>
      </c>
      <c r="AQ202" s="1287">
        <v>0</v>
      </c>
      <c r="AR202" s="2567">
        <v>0</v>
      </c>
      <c r="AS202" s="1284">
        <v>0</v>
      </c>
      <c r="AT202" s="1284">
        <v>0</v>
      </c>
      <c r="AU202" s="2567">
        <v>0</v>
      </c>
      <c r="AV202" s="2570">
        <v>0</v>
      </c>
      <c r="AW202" s="2570">
        <v>0</v>
      </c>
      <c r="AX202" s="1607">
        <v>0</v>
      </c>
      <c r="AZ202" s="927" t="s">
        <v>455</v>
      </c>
      <c r="BA202" s="1284">
        <v>0</v>
      </c>
      <c r="BB202" s="1284">
        <v>0</v>
      </c>
      <c r="BC202" s="1607">
        <f t="shared" si="215"/>
        <v>0</v>
      </c>
      <c r="BD202" s="1287">
        <v>0</v>
      </c>
      <c r="BE202" s="1287">
        <v>0</v>
      </c>
      <c r="BF202" s="1607">
        <f t="shared" si="216"/>
        <v>0</v>
      </c>
      <c r="BG202" s="1287">
        <v>0</v>
      </c>
      <c r="BH202" s="1287">
        <v>0</v>
      </c>
      <c r="BI202" s="1607">
        <f t="shared" si="217"/>
        <v>0</v>
      </c>
      <c r="BJ202" s="1284">
        <v>0</v>
      </c>
      <c r="BK202" s="1284">
        <v>0</v>
      </c>
      <c r="BL202" s="1607">
        <f t="shared" si="218"/>
        <v>0</v>
      </c>
      <c r="BM202" s="2570">
        <v>0</v>
      </c>
      <c r="BN202" s="2570">
        <v>0</v>
      </c>
      <c r="BO202" s="1607">
        <f t="shared" si="219"/>
        <v>0</v>
      </c>
    </row>
    <row r="203" spans="1:67">
      <c r="A203" s="926" t="s">
        <v>451</v>
      </c>
      <c r="B203" s="1284">
        <v>0</v>
      </c>
      <c r="C203" s="1284">
        <v>0</v>
      </c>
      <c r="D203" s="1284">
        <f t="shared" si="203"/>
        <v>0</v>
      </c>
      <c r="E203" s="1284">
        <v>0</v>
      </c>
      <c r="F203" s="1284">
        <v>0</v>
      </c>
      <c r="G203" s="1284">
        <f t="shared" si="204"/>
        <v>0</v>
      </c>
      <c r="H203" s="1284">
        <v>0</v>
      </c>
      <c r="I203" s="1284">
        <v>0</v>
      </c>
      <c r="J203" s="1284">
        <f t="shared" si="205"/>
        <v>0</v>
      </c>
      <c r="K203" s="1284">
        <v>0</v>
      </c>
      <c r="L203" s="1284">
        <v>0</v>
      </c>
      <c r="M203" s="1284">
        <f t="shared" si="206"/>
        <v>0</v>
      </c>
      <c r="N203" s="1285">
        <f t="shared" si="207"/>
        <v>0</v>
      </c>
      <c r="O203" s="1285">
        <f t="shared" si="207"/>
        <v>0</v>
      </c>
      <c r="P203" s="1286">
        <f t="shared" si="208"/>
        <v>0</v>
      </c>
      <c r="R203" s="926" t="s">
        <v>451</v>
      </c>
      <c r="S203" s="1284">
        <v>0</v>
      </c>
      <c r="T203" s="1284">
        <v>0</v>
      </c>
      <c r="U203" s="2567">
        <f t="shared" si="209"/>
        <v>0</v>
      </c>
      <c r="V203" s="1284">
        <v>0</v>
      </c>
      <c r="W203" s="1284">
        <v>0</v>
      </c>
      <c r="X203" s="2567">
        <f t="shared" si="210"/>
        <v>0</v>
      </c>
      <c r="Y203" s="1284">
        <v>0</v>
      </c>
      <c r="Z203" s="1284">
        <v>0</v>
      </c>
      <c r="AA203" s="2567">
        <f t="shared" si="211"/>
        <v>0</v>
      </c>
      <c r="AB203" s="1284">
        <v>1</v>
      </c>
      <c r="AC203" s="1284">
        <v>0</v>
      </c>
      <c r="AD203" s="2567">
        <f t="shared" si="212"/>
        <v>1</v>
      </c>
      <c r="AE203" s="2570">
        <f t="shared" si="213"/>
        <v>1</v>
      </c>
      <c r="AF203" s="2570">
        <f t="shared" si="213"/>
        <v>0</v>
      </c>
      <c r="AG203" s="1607">
        <f t="shared" si="214"/>
        <v>1</v>
      </c>
      <c r="AI203" s="926" t="s">
        <v>451</v>
      </c>
      <c r="AJ203" s="1284">
        <v>0</v>
      </c>
      <c r="AK203" s="1284">
        <v>0</v>
      </c>
      <c r="AL203" s="2567">
        <v>0</v>
      </c>
      <c r="AM203" s="1284">
        <v>1</v>
      </c>
      <c r="AN203" s="1284">
        <v>0</v>
      </c>
      <c r="AO203" s="2567">
        <v>1</v>
      </c>
      <c r="AP203" s="1284">
        <v>0</v>
      </c>
      <c r="AQ203" s="1284">
        <v>0</v>
      </c>
      <c r="AR203" s="2567">
        <v>0</v>
      </c>
      <c r="AS203" s="1284">
        <v>0</v>
      </c>
      <c r="AT203" s="1284">
        <v>0</v>
      </c>
      <c r="AU203" s="2567">
        <v>0</v>
      </c>
      <c r="AV203" s="2570">
        <v>1</v>
      </c>
      <c r="AW203" s="2570">
        <v>0</v>
      </c>
      <c r="AX203" s="1607">
        <v>1</v>
      </c>
      <c r="AZ203" s="926" t="s">
        <v>451</v>
      </c>
      <c r="BA203" s="1284">
        <v>0</v>
      </c>
      <c r="BB203" s="1284">
        <v>0</v>
      </c>
      <c r="BC203" s="1607">
        <f t="shared" si="215"/>
        <v>0</v>
      </c>
      <c r="BD203" s="1284">
        <v>0</v>
      </c>
      <c r="BE203" s="1284">
        <v>0</v>
      </c>
      <c r="BF203" s="1607">
        <f t="shared" si="216"/>
        <v>0</v>
      </c>
      <c r="BG203" s="1284">
        <v>0</v>
      </c>
      <c r="BH203" s="1284">
        <v>0</v>
      </c>
      <c r="BI203" s="1607">
        <f t="shared" si="217"/>
        <v>0</v>
      </c>
      <c r="BJ203" s="1284">
        <v>0</v>
      </c>
      <c r="BK203" s="1284">
        <v>1</v>
      </c>
      <c r="BL203" s="1607">
        <f t="shared" si="218"/>
        <v>-1</v>
      </c>
      <c r="BM203" s="2570">
        <v>0</v>
      </c>
      <c r="BN203" s="2570">
        <v>1</v>
      </c>
      <c r="BO203" s="1607">
        <f t="shared" si="219"/>
        <v>-1</v>
      </c>
    </row>
    <row r="204" spans="1:67">
      <c r="A204" s="926" t="s">
        <v>452</v>
      </c>
      <c r="B204" s="1284">
        <v>0</v>
      </c>
      <c r="C204" s="1284">
        <v>0</v>
      </c>
      <c r="D204" s="1284">
        <f t="shared" si="203"/>
        <v>0</v>
      </c>
      <c r="E204" s="1284">
        <v>0</v>
      </c>
      <c r="F204" s="1284">
        <v>0</v>
      </c>
      <c r="G204" s="1284">
        <f t="shared" si="204"/>
        <v>0</v>
      </c>
      <c r="H204" s="1284">
        <v>0</v>
      </c>
      <c r="I204" s="1284">
        <v>0</v>
      </c>
      <c r="J204" s="1284">
        <f t="shared" si="205"/>
        <v>0</v>
      </c>
      <c r="K204" s="1284">
        <v>0</v>
      </c>
      <c r="L204" s="1284">
        <v>0</v>
      </c>
      <c r="M204" s="1284">
        <f t="shared" si="206"/>
        <v>0</v>
      </c>
      <c r="N204" s="1285">
        <f t="shared" si="207"/>
        <v>0</v>
      </c>
      <c r="O204" s="1285">
        <f t="shared" si="207"/>
        <v>0</v>
      </c>
      <c r="P204" s="1286">
        <f t="shared" si="208"/>
        <v>0</v>
      </c>
      <c r="R204" s="926" t="s">
        <v>452</v>
      </c>
      <c r="S204" s="1284">
        <v>0</v>
      </c>
      <c r="T204" s="1284">
        <v>0</v>
      </c>
      <c r="U204" s="2567">
        <f t="shared" si="209"/>
        <v>0</v>
      </c>
      <c r="V204" s="1284">
        <v>0</v>
      </c>
      <c r="W204" s="1284">
        <v>0</v>
      </c>
      <c r="X204" s="2567">
        <f t="shared" si="210"/>
        <v>0</v>
      </c>
      <c r="Y204" s="1284">
        <v>0</v>
      </c>
      <c r="Z204" s="1284">
        <v>0</v>
      </c>
      <c r="AA204" s="2567">
        <f t="shared" si="211"/>
        <v>0</v>
      </c>
      <c r="AB204" s="1284">
        <v>0</v>
      </c>
      <c r="AC204" s="1284">
        <v>0</v>
      </c>
      <c r="AD204" s="2567">
        <f t="shared" si="212"/>
        <v>0</v>
      </c>
      <c r="AE204" s="2570">
        <f t="shared" si="213"/>
        <v>0</v>
      </c>
      <c r="AF204" s="2570">
        <f t="shared" si="213"/>
        <v>0</v>
      </c>
      <c r="AG204" s="1607">
        <f t="shared" si="214"/>
        <v>0</v>
      </c>
      <c r="AI204" s="926" t="s">
        <v>452</v>
      </c>
      <c r="AJ204" s="1284">
        <v>0</v>
      </c>
      <c r="AK204" s="1284">
        <v>0</v>
      </c>
      <c r="AL204" s="2567">
        <v>0</v>
      </c>
      <c r="AM204" s="1284">
        <v>0</v>
      </c>
      <c r="AN204" s="1284">
        <v>0</v>
      </c>
      <c r="AO204" s="2567">
        <v>0</v>
      </c>
      <c r="AP204" s="1284">
        <v>1</v>
      </c>
      <c r="AQ204" s="1284">
        <v>0</v>
      </c>
      <c r="AR204" s="2567">
        <v>1</v>
      </c>
      <c r="AS204" s="1284">
        <v>0</v>
      </c>
      <c r="AT204" s="1284">
        <v>2</v>
      </c>
      <c r="AU204" s="2567">
        <v>-2</v>
      </c>
      <c r="AV204" s="2570">
        <v>1</v>
      </c>
      <c r="AW204" s="2570">
        <v>2</v>
      </c>
      <c r="AX204" s="1607">
        <v>-1</v>
      </c>
      <c r="AZ204" s="926" t="s">
        <v>452</v>
      </c>
      <c r="BA204" s="1284">
        <v>0</v>
      </c>
      <c r="BB204" s="1284">
        <v>0</v>
      </c>
      <c r="BC204" s="1607">
        <f t="shared" si="215"/>
        <v>0</v>
      </c>
      <c r="BD204" s="1284">
        <v>1</v>
      </c>
      <c r="BE204" s="1284">
        <v>0</v>
      </c>
      <c r="BF204" s="1607">
        <f t="shared" si="216"/>
        <v>1</v>
      </c>
      <c r="BG204" s="1284">
        <v>0</v>
      </c>
      <c r="BH204" s="1284">
        <v>0</v>
      </c>
      <c r="BI204" s="1607">
        <f t="shared" si="217"/>
        <v>0</v>
      </c>
      <c r="BJ204" s="1284">
        <v>0</v>
      </c>
      <c r="BK204" s="1284">
        <v>0</v>
      </c>
      <c r="BL204" s="1607">
        <f t="shared" si="218"/>
        <v>0</v>
      </c>
      <c r="BM204" s="2570">
        <v>1</v>
      </c>
      <c r="BN204" s="2570">
        <v>0</v>
      </c>
      <c r="BO204" s="1607">
        <f t="shared" si="219"/>
        <v>1</v>
      </c>
    </row>
    <row r="205" spans="1:67" ht="22.5">
      <c r="A205" s="927" t="s">
        <v>458</v>
      </c>
      <c r="B205" s="1284">
        <v>1</v>
      </c>
      <c r="C205" s="1284">
        <v>3</v>
      </c>
      <c r="D205" s="1284">
        <f t="shared" si="203"/>
        <v>-2</v>
      </c>
      <c r="E205" s="1284">
        <v>0</v>
      </c>
      <c r="F205" s="1284">
        <v>1</v>
      </c>
      <c r="G205" s="1284">
        <f t="shared" si="204"/>
        <v>-1</v>
      </c>
      <c r="H205" s="1284">
        <v>4</v>
      </c>
      <c r="I205" s="1284">
        <v>1</v>
      </c>
      <c r="J205" s="1284">
        <f t="shared" si="205"/>
        <v>3</v>
      </c>
      <c r="K205" s="1284">
        <v>0</v>
      </c>
      <c r="L205" s="1284">
        <v>0</v>
      </c>
      <c r="M205" s="1284">
        <f t="shared" si="206"/>
        <v>0</v>
      </c>
      <c r="N205" s="1285">
        <f t="shared" si="207"/>
        <v>5</v>
      </c>
      <c r="O205" s="1285">
        <f t="shared" si="207"/>
        <v>5</v>
      </c>
      <c r="P205" s="1286">
        <f t="shared" si="208"/>
        <v>0</v>
      </c>
      <c r="R205" s="927" t="s">
        <v>458</v>
      </c>
      <c r="S205" s="1284">
        <v>0</v>
      </c>
      <c r="T205" s="1284">
        <v>0</v>
      </c>
      <c r="U205" s="2567">
        <f t="shared" si="209"/>
        <v>0</v>
      </c>
      <c r="V205" s="1284">
        <v>0</v>
      </c>
      <c r="W205" s="1284">
        <v>0</v>
      </c>
      <c r="X205" s="2567">
        <f t="shared" si="210"/>
        <v>0</v>
      </c>
      <c r="Y205" s="1284">
        <v>1</v>
      </c>
      <c r="Z205" s="1284">
        <v>2</v>
      </c>
      <c r="AA205" s="2567">
        <f t="shared" si="211"/>
        <v>-1</v>
      </c>
      <c r="AB205" s="1284">
        <v>1</v>
      </c>
      <c r="AC205" s="1284">
        <v>0</v>
      </c>
      <c r="AD205" s="2567">
        <f t="shared" si="212"/>
        <v>1</v>
      </c>
      <c r="AE205" s="2570">
        <f t="shared" si="213"/>
        <v>2</v>
      </c>
      <c r="AF205" s="2570">
        <f t="shared" si="213"/>
        <v>2</v>
      </c>
      <c r="AG205" s="1607">
        <f t="shared" si="214"/>
        <v>0</v>
      </c>
      <c r="AI205" s="927" t="s">
        <v>458</v>
      </c>
      <c r="AJ205" s="1284">
        <v>1</v>
      </c>
      <c r="AK205" s="1284">
        <v>0</v>
      </c>
      <c r="AL205" s="2567">
        <v>1</v>
      </c>
      <c r="AM205" s="1284">
        <v>0</v>
      </c>
      <c r="AN205" s="1284">
        <v>0</v>
      </c>
      <c r="AO205" s="2567">
        <v>0</v>
      </c>
      <c r="AP205" s="1284">
        <v>5</v>
      </c>
      <c r="AQ205" s="1284">
        <v>1</v>
      </c>
      <c r="AR205" s="2567">
        <v>4</v>
      </c>
      <c r="AS205" s="1284">
        <v>0</v>
      </c>
      <c r="AT205" s="1284">
        <v>0</v>
      </c>
      <c r="AU205" s="2567">
        <v>0</v>
      </c>
      <c r="AV205" s="2570">
        <v>6</v>
      </c>
      <c r="AW205" s="2570">
        <v>1</v>
      </c>
      <c r="AX205" s="1607">
        <v>5</v>
      </c>
      <c r="AZ205" s="927" t="s">
        <v>458</v>
      </c>
      <c r="BA205" s="1284">
        <v>0</v>
      </c>
      <c r="BB205" s="1284">
        <v>0</v>
      </c>
      <c r="BC205" s="1607">
        <f t="shared" si="215"/>
        <v>0</v>
      </c>
      <c r="BD205" s="1284">
        <v>1</v>
      </c>
      <c r="BE205" s="1284">
        <v>1</v>
      </c>
      <c r="BF205" s="1607">
        <f t="shared" si="216"/>
        <v>0</v>
      </c>
      <c r="BG205" s="1284">
        <v>4</v>
      </c>
      <c r="BH205" s="1284">
        <v>4</v>
      </c>
      <c r="BI205" s="1607">
        <f t="shared" si="217"/>
        <v>0</v>
      </c>
      <c r="BJ205" s="1284">
        <v>1</v>
      </c>
      <c r="BK205" s="1284">
        <v>0</v>
      </c>
      <c r="BL205" s="1607">
        <f t="shared" si="218"/>
        <v>1</v>
      </c>
      <c r="BM205" s="2570">
        <v>6</v>
      </c>
      <c r="BN205" s="2570">
        <v>5</v>
      </c>
      <c r="BO205" s="1607">
        <f t="shared" si="219"/>
        <v>1</v>
      </c>
    </row>
    <row r="206" spans="1:67">
      <c r="A206" s="926" t="s">
        <v>453</v>
      </c>
      <c r="B206" s="1284">
        <v>0</v>
      </c>
      <c r="C206" s="1284">
        <v>0</v>
      </c>
      <c r="D206" s="1284">
        <f t="shared" si="203"/>
        <v>0</v>
      </c>
      <c r="E206" s="1284">
        <v>1</v>
      </c>
      <c r="F206" s="1284">
        <v>0</v>
      </c>
      <c r="G206" s="1284">
        <f t="shared" si="204"/>
        <v>1</v>
      </c>
      <c r="H206" s="1284">
        <v>9</v>
      </c>
      <c r="I206" s="1284">
        <v>11</v>
      </c>
      <c r="J206" s="1284">
        <f t="shared" si="205"/>
        <v>-2</v>
      </c>
      <c r="K206" s="1284">
        <v>0</v>
      </c>
      <c r="L206" s="1284">
        <v>0</v>
      </c>
      <c r="M206" s="1284">
        <f t="shared" si="206"/>
        <v>0</v>
      </c>
      <c r="N206" s="1285">
        <f t="shared" si="207"/>
        <v>10</v>
      </c>
      <c r="O206" s="1285">
        <f t="shared" si="207"/>
        <v>11</v>
      </c>
      <c r="P206" s="1286">
        <f t="shared" si="208"/>
        <v>-1</v>
      </c>
      <c r="R206" s="926" t="s">
        <v>453</v>
      </c>
      <c r="S206" s="1284">
        <v>0</v>
      </c>
      <c r="T206" s="1284">
        <v>0</v>
      </c>
      <c r="U206" s="2567">
        <f t="shared" si="209"/>
        <v>0</v>
      </c>
      <c r="V206" s="1284">
        <v>1</v>
      </c>
      <c r="W206" s="1284">
        <v>1</v>
      </c>
      <c r="X206" s="2567">
        <f t="shared" si="210"/>
        <v>0</v>
      </c>
      <c r="Y206" s="1284">
        <v>3</v>
      </c>
      <c r="Z206" s="1284">
        <v>2</v>
      </c>
      <c r="AA206" s="2567">
        <f t="shared" si="211"/>
        <v>1</v>
      </c>
      <c r="AB206" s="1284">
        <v>0</v>
      </c>
      <c r="AC206" s="1284">
        <v>0</v>
      </c>
      <c r="AD206" s="2567">
        <f t="shared" si="212"/>
        <v>0</v>
      </c>
      <c r="AE206" s="2570">
        <f t="shared" si="213"/>
        <v>4</v>
      </c>
      <c r="AF206" s="2570">
        <f t="shared" si="213"/>
        <v>3</v>
      </c>
      <c r="AG206" s="1607">
        <f t="shared" si="214"/>
        <v>1</v>
      </c>
      <c r="AI206" s="926" t="s">
        <v>453</v>
      </c>
      <c r="AJ206" s="1284">
        <v>0</v>
      </c>
      <c r="AK206" s="1284">
        <v>0</v>
      </c>
      <c r="AL206" s="2567">
        <v>0</v>
      </c>
      <c r="AM206" s="1284">
        <v>1</v>
      </c>
      <c r="AN206" s="1284">
        <v>0</v>
      </c>
      <c r="AO206" s="2567">
        <v>1</v>
      </c>
      <c r="AP206" s="1284">
        <v>3</v>
      </c>
      <c r="AQ206" s="1284">
        <v>2</v>
      </c>
      <c r="AR206" s="2567">
        <v>1</v>
      </c>
      <c r="AS206" s="1284">
        <v>0</v>
      </c>
      <c r="AT206" s="1284">
        <v>0</v>
      </c>
      <c r="AU206" s="2567">
        <v>0</v>
      </c>
      <c r="AV206" s="2570">
        <v>4</v>
      </c>
      <c r="AW206" s="2570">
        <v>2</v>
      </c>
      <c r="AX206" s="1607">
        <v>2</v>
      </c>
      <c r="AZ206" s="926" t="s">
        <v>453</v>
      </c>
      <c r="BA206" s="1284">
        <v>0</v>
      </c>
      <c r="BB206" s="1284">
        <v>0</v>
      </c>
      <c r="BC206" s="1607">
        <f t="shared" si="215"/>
        <v>0</v>
      </c>
      <c r="BD206" s="1284">
        <v>0</v>
      </c>
      <c r="BE206" s="1284">
        <v>0</v>
      </c>
      <c r="BF206" s="1607">
        <f t="shared" si="216"/>
        <v>0</v>
      </c>
      <c r="BG206" s="1284">
        <v>5</v>
      </c>
      <c r="BH206" s="1284">
        <v>5</v>
      </c>
      <c r="BI206" s="1607">
        <f t="shared" si="217"/>
        <v>0</v>
      </c>
      <c r="BJ206" s="1284">
        <v>0</v>
      </c>
      <c r="BK206" s="1284">
        <v>0</v>
      </c>
      <c r="BL206" s="1607">
        <f t="shared" si="218"/>
        <v>0</v>
      </c>
      <c r="BM206" s="2570">
        <v>5</v>
      </c>
      <c r="BN206" s="2570">
        <v>5</v>
      </c>
      <c r="BO206" s="1607">
        <f t="shared" si="219"/>
        <v>0</v>
      </c>
    </row>
    <row r="207" spans="1:67" ht="22.5">
      <c r="A207" s="927" t="s">
        <v>457</v>
      </c>
      <c r="B207" s="1284">
        <v>0</v>
      </c>
      <c r="C207" s="1284">
        <v>0</v>
      </c>
      <c r="D207" s="1288">
        <f t="shared" si="203"/>
        <v>0</v>
      </c>
      <c r="E207" s="1287">
        <v>0</v>
      </c>
      <c r="F207" s="1287">
        <v>0</v>
      </c>
      <c r="G207" s="1288">
        <f t="shared" si="204"/>
        <v>0</v>
      </c>
      <c r="H207" s="1287">
        <v>0</v>
      </c>
      <c r="I207" s="1287">
        <v>0</v>
      </c>
      <c r="J207" s="1288">
        <f t="shared" si="205"/>
        <v>0</v>
      </c>
      <c r="K207" s="1284">
        <v>0</v>
      </c>
      <c r="L207" s="1284">
        <v>0</v>
      </c>
      <c r="M207" s="1288">
        <f t="shared" si="206"/>
        <v>0</v>
      </c>
      <c r="N207" s="1285">
        <f t="shared" si="207"/>
        <v>0</v>
      </c>
      <c r="O207" s="1285">
        <f t="shared" si="207"/>
        <v>0</v>
      </c>
      <c r="P207" s="1286">
        <f t="shared" si="208"/>
        <v>0</v>
      </c>
      <c r="R207" s="927" t="s">
        <v>457</v>
      </c>
      <c r="S207" s="1284">
        <v>0</v>
      </c>
      <c r="T207" s="1284">
        <v>0</v>
      </c>
      <c r="U207" s="2567">
        <f t="shared" si="209"/>
        <v>0</v>
      </c>
      <c r="V207" s="1287">
        <v>0</v>
      </c>
      <c r="W207" s="1287">
        <v>0</v>
      </c>
      <c r="X207" s="2567">
        <f t="shared" si="210"/>
        <v>0</v>
      </c>
      <c r="Y207" s="1287">
        <v>0</v>
      </c>
      <c r="Z207" s="1287">
        <v>0</v>
      </c>
      <c r="AA207" s="2567">
        <f t="shared" si="211"/>
        <v>0</v>
      </c>
      <c r="AB207" s="1284">
        <v>0</v>
      </c>
      <c r="AC207" s="1284">
        <v>0</v>
      </c>
      <c r="AD207" s="2567">
        <f t="shared" si="212"/>
        <v>0</v>
      </c>
      <c r="AE207" s="2570">
        <f t="shared" si="213"/>
        <v>0</v>
      </c>
      <c r="AF207" s="2570">
        <f t="shared" si="213"/>
        <v>0</v>
      </c>
      <c r="AG207" s="1607">
        <f t="shared" si="214"/>
        <v>0</v>
      </c>
      <c r="AI207" s="927" t="s">
        <v>457</v>
      </c>
      <c r="AJ207" s="1284">
        <v>0</v>
      </c>
      <c r="AK207" s="1284">
        <v>0</v>
      </c>
      <c r="AL207" s="2567">
        <v>0</v>
      </c>
      <c r="AM207" s="1287">
        <v>0</v>
      </c>
      <c r="AN207" s="1287">
        <v>0</v>
      </c>
      <c r="AO207" s="2567">
        <v>0</v>
      </c>
      <c r="AP207" s="1287">
        <v>0</v>
      </c>
      <c r="AQ207" s="1287">
        <v>0</v>
      </c>
      <c r="AR207" s="2567">
        <v>0</v>
      </c>
      <c r="AS207" s="1284">
        <v>0</v>
      </c>
      <c r="AT207" s="1284">
        <v>0</v>
      </c>
      <c r="AU207" s="2567">
        <v>0</v>
      </c>
      <c r="AV207" s="2570">
        <v>0</v>
      </c>
      <c r="AW207" s="2570">
        <v>0</v>
      </c>
      <c r="AX207" s="1607">
        <v>0</v>
      </c>
      <c r="AZ207" s="927" t="s">
        <v>457</v>
      </c>
      <c r="BA207" s="1284">
        <v>0</v>
      </c>
      <c r="BB207" s="1284">
        <v>0</v>
      </c>
      <c r="BC207" s="1607">
        <f t="shared" si="215"/>
        <v>0</v>
      </c>
      <c r="BD207" s="1287">
        <v>0</v>
      </c>
      <c r="BE207" s="1287">
        <v>0</v>
      </c>
      <c r="BF207" s="1607">
        <f t="shared" si="216"/>
        <v>0</v>
      </c>
      <c r="BG207" s="1287">
        <v>0</v>
      </c>
      <c r="BH207" s="1287">
        <v>0</v>
      </c>
      <c r="BI207" s="1607">
        <f t="shared" si="217"/>
        <v>0</v>
      </c>
      <c r="BJ207" s="1284">
        <v>0</v>
      </c>
      <c r="BK207" s="1284">
        <v>0</v>
      </c>
      <c r="BL207" s="1607">
        <f t="shared" si="218"/>
        <v>0</v>
      </c>
      <c r="BM207" s="2570">
        <v>0</v>
      </c>
      <c r="BN207" s="2570">
        <v>0</v>
      </c>
      <c r="BO207" s="1607">
        <f t="shared" si="219"/>
        <v>0</v>
      </c>
    </row>
    <row r="208" spans="1:67">
      <c r="A208" s="926" t="s">
        <v>456</v>
      </c>
      <c r="B208" s="1284">
        <v>0</v>
      </c>
      <c r="C208" s="1284">
        <v>0</v>
      </c>
      <c r="D208" s="1288">
        <f t="shared" si="203"/>
        <v>0</v>
      </c>
      <c r="E208" s="1287">
        <v>0</v>
      </c>
      <c r="F208" s="1287">
        <v>0</v>
      </c>
      <c r="G208" s="1288">
        <f t="shared" si="204"/>
        <v>0</v>
      </c>
      <c r="H208" s="1287">
        <v>0</v>
      </c>
      <c r="I208" s="1287">
        <v>0</v>
      </c>
      <c r="J208" s="1288">
        <f t="shared" si="205"/>
        <v>0</v>
      </c>
      <c r="K208" s="1284">
        <v>0</v>
      </c>
      <c r="L208" s="1284">
        <v>0</v>
      </c>
      <c r="M208" s="1288">
        <f t="shared" si="206"/>
        <v>0</v>
      </c>
      <c r="N208" s="1285">
        <f t="shared" si="207"/>
        <v>0</v>
      </c>
      <c r="O208" s="1285">
        <f t="shared" si="207"/>
        <v>0</v>
      </c>
      <c r="P208" s="1286">
        <f t="shared" si="208"/>
        <v>0</v>
      </c>
      <c r="R208" s="926" t="s">
        <v>456</v>
      </c>
      <c r="S208" s="1284">
        <v>0</v>
      </c>
      <c r="T208" s="1284">
        <v>0</v>
      </c>
      <c r="U208" s="2567">
        <f t="shared" si="209"/>
        <v>0</v>
      </c>
      <c r="V208" s="1287">
        <v>0</v>
      </c>
      <c r="W208" s="1287">
        <v>0</v>
      </c>
      <c r="X208" s="2567">
        <f t="shared" si="210"/>
        <v>0</v>
      </c>
      <c r="Y208" s="1287">
        <v>0</v>
      </c>
      <c r="Z208" s="1287">
        <v>0</v>
      </c>
      <c r="AA208" s="2567">
        <f t="shared" si="211"/>
        <v>0</v>
      </c>
      <c r="AB208" s="1284">
        <v>0</v>
      </c>
      <c r="AC208" s="1284">
        <v>0</v>
      </c>
      <c r="AD208" s="2567">
        <f t="shared" si="212"/>
        <v>0</v>
      </c>
      <c r="AE208" s="2570">
        <f t="shared" si="213"/>
        <v>0</v>
      </c>
      <c r="AF208" s="2570">
        <f t="shared" si="213"/>
        <v>0</v>
      </c>
      <c r="AG208" s="1607">
        <f t="shared" si="214"/>
        <v>0</v>
      </c>
      <c r="AI208" s="926" t="s">
        <v>456</v>
      </c>
      <c r="AJ208" s="1284">
        <v>0</v>
      </c>
      <c r="AK208" s="1284">
        <v>0</v>
      </c>
      <c r="AL208" s="2567">
        <v>0</v>
      </c>
      <c r="AM208" s="1287">
        <v>0</v>
      </c>
      <c r="AN208" s="1287">
        <v>0</v>
      </c>
      <c r="AO208" s="2567">
        <v>0</v>
      </c>
      <c r="AP208" s="1287">
        <v>0</v>
      </c>
      <c r="AQ208" s="1287">
        <v>0</v>
      </c>
      <c r="AR208" s="2567">
        <v>0</v>
      </c>
      <c r="AS208" s="1284">
        <v>0</v>
      </c>
      <c r="AT208" s="1284">
        <v>0</v>
      </c>
      <c r="AU208" s="2567">
        <v>0</v>
      </c>
      <c r="AV208" s="2570">
        <v>0</v>
      </c>
      <c r="AW208" s="2570">
        <v>0</v>
      </c>
      <c r="AX208" s="1607">
        <v>0</v>
      </c>
      <c r="AZ208" s="926" t="s">
        <v>456</v>
      </c>
      <c r="BA208" s="1284">
        <v>0</v>
      </c>
      <c r="BB208" s="1284">
        <v>0</v>
      </c>
      <c r="BC208" s="1607">
        <f t="shared" si="215"/>
        <v>0</v>
      </c>
      <c r="BD208" s="1287">
        <v>0</v>
      </c>
      <c r="BE208" s="1287">
        <v>0</v>
      </c>
      <c r="BF208" s="1607">
        <f t="shared" si="216"/>
        <v>0</v>
      </c>
      <c r="BG208" s="1287">
        <v>0</v>
      </c>
      <c r="BH208" s="1287">
        <v>0</v>
      </c>
      <c r="BI208" s="1607">
        <f t="shared" si="217"/>
        <v>0</v>
      </c>
      <c r="BJ208" s="1284">
        <v>0</v>
      </c>
      <c r="BK208" s="1284">
        <v>0</v>
      </c>
      <c r="BL208" s="1607">
        <f t="shared" si="218"/>
        <v>0</v>
      </c>
      <c r="BM208" s="2570">
        <v>0</v>
      </c>
      <c r="BN208" s="2570">
        <v>0</v>
      </c>
      <c r="BO208" s="1607">
        <f t="shared" si="219"/>
        <v>0</v>
      </c>
    </row>
    <row r="209" spans="1:67">
      <c r="A209" s="926" t="s">
        <v>454</v>
      </c>
      <c r="B209" s="1284">
        <v>21</v>
      </c>
      <c r="C209" s="1284">
        <v>2</v>
      </c>
      <c r="D209" s="1284">
        <f t="shared" si="203"/>
        <v>19</v>
      </c>
      <c r="E209" s="1284">
        <v>18</v>
      </c>
      <c r="F209" s="1284">
        <v>5</v>
      </c>
      <c r="G209" s="1284">
        <f t="shared" si="204"/>
        <v>13</v>
      </c>
      <c r="H209" s="1284">
        <v>16</v>
      </c>
      <c r="I209" s="1284">
        <v>5</v>
      </c>
      <c r="J209" s="1284">
        <f t="shared" si="205"/>
        <v>11</v>
      </c>
      <c r="K209" s="1284">
        <v>2</v>
      </c>
      <c r="L209" s="1284">
        <v>0</v>
      </c>
      <c r="M209" s="1284">
        <f t="shared" si="206"/>
        <v>2</v>
      </c>
      <c r="N209" s="1285">
        <f t="shared" si="207"/>
        <v>57</v>
      </c>
      <c r="O209" s="1285">
        <f t="shared" si="207"/>
        <v>12</v>
      </c>
      <c r="P209" s="1286">
        <f t="shared" si="208"/>
        <v>45</v>
      </c>
      <c r="R209" s="926" t="s">
        <v>454</v>
      </c>
      <c r="S209" s="1284">
        <v>21</v>
      </c>
      <c r="T209" s="1284">
        <v>0</v>
      </c>
      <c r="U209" s="2567">
        <f t="shared" si="209"/>
        <v>21</v>
      </c>
      <c r="V209" s="1284">
        <v>28</v>
      </c>
      <c r="W209" s="1284">
        <v>1</v>
      </c>
      <c r="X209" s="2567">
        <f t="shared" si="210"/>
        <v>27</v>
      </c>
      <c r="Y209" s="1284">
        <v>27</v>
      </c>
      <c r="Z209" s="1284">
        <v>5</v>
      </c>
      <c r="AA209" s="2567">
        <f t="shared" si="211"/>
        <v>22</v>
      </c>
      <c r="AB209" s="1284">
        <v>2</v>
      </c>
      <c r="AC209" s="1284">
        <v>1</v>
      </c>
      <c r="AD209" s="2567">
        <f t="shared" si="212"/>
        <v>1</v>
      </c>
      <c r="AE209" s="2570">
        <f t="shared" si="213"/>
        <v>78</v>
      </c>
      <c r="AF209" s="2570">
        <f t="shared" si="213"/>
        <v>7</v>
      </c>
      <c r="AG209" s="1607">
        <f t="shared" si="214"/>
        <v>71</v>
      </c>
      <c r="AI209" s="926" t="s">
        <v>454</v>
      </c>
      <c r="AJ209" s="1284">
        <v>11</v>
      </c>
      <c r="AK209" s="1284">
        <v>1</v>
      </c>
      <c r="AL209" s="2567">
        <v>10</v>
      </c>
      <c r="AM209" s="1284">
        <v>10</v>
      </c>
      <c r="AN209" s="1284">
        <v>4</v>
      </c>
      <c r="AO209" s="2567">
        <v>6</v>
      </c>
      <c r="AP209" s="1284">
        <v>19</v>
      </c>
      <c r="AQ209" s="1284">
        <v>4</v>
      </c>
      <c r="AR209" s="2567">
        <v>15</v>
      </c>
      <c r="AS209" s="1284">
        <v>1</v>
      </c>
      <c r="AT209" s="1284">
        <v>0</v>
      </c>
      <c r="AU209" s="2567">
        <v>1</v>
      </c>
      <c r="AV209" s="2570">
        <v>41</v>
      </c>
      <c r="AW209" s="2570">
        <v>9</v>
      </c>
      <c r="AX209" s="1607">
        <v>32</v>
      </c>
      <c r="AZ209" s="926" t="s">
        <v>454</v>
      </c>
      <c r="BA209" s="1284">
        <v>18</v>
      </c>
      <c r="BB209" s="1284">
        <v>6</v>
      </c>
      <c r="BC209" s="1607">
        <f t="shared" si="215"/>
        <v>12</v>
      </c>
      <c r="BD209" s="1284">
        <v>12</v>
      </c>
      <c r="BE209" s="1284">
        <v>6</v>
      </c>
      <c r="BF209" s="1607">
        <f t="shared" si="216"/>
        <v>6</v>
      </c>
      <c r="BG209" s="1284">
        <v>9</v>
      </c>
      <c r="BH209" s="1284">
        <v>1</v>
      </c>
      <c r="BI209" s="1607">
        <f t="shared" si="217"/>
        <v>8</v>
      </c>
      <c r="BJ209" s="1284">
        <v>3</v>
      </c>
      <c r="BK209" s="1284">
        <v>1</v>
      </c>
      <c r="BL209" s="1607">
        <f t="shared" si="218"/>
        <v>2</v>
      </c>
      <c r="BM209" s="2570">
        <v>42</v>
      </c>
      <c r="BN209" s="2570">
        <v>14</v>
      </c>
      <c r="BO209" s="1607">
        <f t="shared" si="219"/>
        <v>28</v>
      </c>
    </row>
    <row r="210" spans="1:67" s="97" customFormat="1" ht="18" customHeight="1" thickBot="1">
      <c r="A210" s="3490" t="s">
        <v>156</v>
      </c>
      <c r="B210" s="1289">
        <f>SUM(B188:B209)</f>
        <v>31</v>
      </c>
      <c r="C210" s="1289">
        <f>SUM(C188:C209)</f>
        <v>36</v>
      </c>
      <c r="D210" s="1289">
        <f t="shared" si="203"/>
        <v>-5</v>
      </c>
      <c r="E210" s="1289">
        <f>SUM(E188:E209)</f>
        <v>41</v>
      </c>
      <c r="F210" s="1289">
        <f>SUM(F188:F209)</f>
        <v>36</v>
      </c>
      <c r="G210" s="1289">
        <f t="shared" si="204"/>
        <v>5</v>
      </c>
      <c r="H210" s="1289">
        <f>SUM(H188:H209)</f>
        <v>186</v>
      </c>
      <c r="I210" s="1289">
        <f>SUM(I188:I209)</f>
        <v>357</v>
      </c>
      <c r="J210" s="1289">
        <f t="shared" si="205"/>
        <v>-171</v>
      </c>
      <c r="K210" s="1289">
        <f>SUM(K188:K209)</f>
        <v>4</v>
      </c>
      <c r="L210" s="1289">
        <f>SUM(L188:L209)</f>
        <v>3</v>
      </c>
      <c r="M210" s="1289">
        <f t="shared" si="206"/>
        <v>1</v>
      </c>
      <c r="N210" s="1289">
        <f>SUM(N188:N209)</f>
        <v>262</v>
      </c>
      <c r="O210" s="1289">
        <f>SUM(O188:O209)</f>
        <v>432</v>
      </c>
      <c r="P210" s="1290">
        <f t="shared" si="208"/>
        <v>-170</v>
      </c>
      <c r="R210" s="3490" t="s">
        <v>156</v>
      </c>
      <c r="S210" s="1289">
        <f t="shared" ref="S210:AG210" si="220">SUM(S188:S209)</f>
        <v>33</v>
      </c>
      <c r="T210" s="1289">
        <f t="shared" si="220"/>
        <v>6</v>
      </c>
      <c r="U210" s="1289">
        <f t="shared" si="220"/>
        <v>27</v>
      </c>
      <c r="V210" s="1289">
        <f t="shared" si="220"/>
        <v>36</v>
      </c>
      <c r="W210" s="1289">
        <f t="shared" si="220"/>
        <v>20</v>
      </c>
      <c r="X210" s="1289">
        <f t="shared" si="220"/>
        <v>16</v>
      </c>
      <c r="Y210" s="1289">
        <f t="shared" si="220"/>
        <v>156</v>
      </c>
      <c r="Z210" s="1289">
        <f t="shared" si="220"/>
        <v>121</v>
      </c>
      <c r="AA210" s="1289">
        <f t="shared" si="220"/>
        <v>35</v>
      </c>
      <c r="AB210" s="1289">
        <f t="shared" si="220"/>
        <v>6</v>
      </c>
      <c r="AC210" s="1289">
        <f t="shared" si="220"/>
        <v>3</v>
      </c>
      <c r="AD210" s="1289">
        <f t="shared" si="220"/>
        <v>3</v>
      </c>
      <c r="AE210" s="1289">
        <f t="shared" si="220"/>
        <v>231</v>
      </c>
      <c r="AF210" s="1289">
        <f t="shared" si="220"/>
        <v>150</v>
      </c>
      <c r="AG210" s="1289">
        <f t="shared" si="220"/>
        <v>81</v>
      </c>
      <c r="AI210" s="3490" t="s">
        <v>156</v>
      </c>
      <c r="AJ210" s="1289">
        <f t="shared" ref="AJ210:AX210" si="221">SUM(AJ188:AJ209)</f>
        <v>18</v>
      </c>
      <c r="AK210" s="1289">
        <f t="shared" si="221"/>
        <v>12</v>
      </c>
      <c r="AL210" s="1289">
        <f t="shared" si="221"/>
        <v>6</v>
      </c>
      <c r="AM210" s="1289">
        <f t="shared" si="221"/>
        <v>18</v>
      </c>
      <c r="AN210" s="1289">
        <f t="shared" si="221"/>
        <v>16</v>
      </c>
      <c r="AO210" s="1289">
        <f t="shared" si="221"/>
        <v>2</v>
      </c>
      <c r="AP210" s="1289">
        <f t="shared" si="221"/>
        <v>105</v>
      </c>
      <c r="AQ210" s="1289">
        <f t="shared" si="221"/>
        <v>104</v>
      </c>
      <c r="AR210" s="1289">
        <f t="shared" si="221"/>
        <v>1</v>
      </c>
      <c r="AS210" s="1289">
        <f t="shared" si="221"/>
        <v>4</v>
      </c>
      <c r="AT210" s="1289">
        <f t="shared" si="221"/>
        <v>2</v>
      </c>
      <c r="AU210" s="1289">
        <f t="shared" si="221"/>
        <v>2</v>
      </c>
      <c r="AV210" s="1289">
        <f t="shared" si="221"/>
        <v>145</v>
      </c>
      <c r="AW210" s="1289">
        <f t="shared" si="221"/>
        <v>134</v>
      </c>
      <c r="AX210" s="1289">
        <f t="shared" si="221"/>
        <v>11</v>
      </c>
      <c r="AZ210" s="3490" t="s">
        <v>156</v>
      </c>
      <c r="BA210" s="1289">
        <f>SUM(BA188:BA209)</f>
        <v>30</v>
      </c>
      <c r="BB210" s="1289">
        <f>SUM(BB188:BB209)</f>
        <v>30</v>
      </c>
      <c r="BC210" s="1289">
        <f>SUM(BC188:BC209)</f>
        <v>0</v>
      </c>
      <c r="BD210" s="1289">
        <f t="shared" ref="BD210:BK210" si="222">SUM(BD188:BD209)</f>
        <v>28</v>
      </c>
      <c r="BE210" s="1289">
        <f t="shared" si="222"/>
        <v>57</v>
      </c>
      <c r="BF210" s="1289">
        <f t="shared" si="222"/>
        <v>-29</v>
      </c>
      <c r="BG210" s="1289">
        <f t="shared" si="222"/>
        <v>111</v>
      </c>
      <c r="BH210" s="1289">
        <f t="shared" si="222"/>
        <v>145</v>
      </c>
      <c r="BI210" s="1289">
        <f t="shared" si="222"/>
        <v>-34</v>
      </c>
      <c r="BJ210" s="1289">
        <f t="shared" si="222"/>
        <v>4</v>
      </c>
      <c r="BK210" s="1289">
        <f t="shared" si="222"/>
        <v>4</v>
      </c>
      <c r="BL210" s="1289">
        <f>SUM(BL188:BL209)</f>
        <v>0</v>
      </c>
      <c r="BM210" s="1289">
        <f>SUM(BM188:BM209)</f>
        <v>173</v>
      </c>
      <c r="BN210" s="1289">
        <f>SUM(BN188:BN209)</f>
        <v>236</v>
      </c>
      <c r="BO210" s="1289">
        <f>SUM(BO188:BO209)</f>
        <v>-63</v>
      </c>
    </row>
    <row r="211" spans="1:67" ht="18" customHeight="1">
      <c r="A211" s="732" t="s">
        <v>190</v>
      </c>
      <c r="J211" s="1698"/>
      <c r="K211" s="1698"/>
      <c r="L211" s="1698"/>
      <c r="M211" s="1698"/>
      <c r="N211" s="1698"/>
      <c r="O211" s="1698"/>
      <c r="P211" s="1698"/>
      <c r="R211" s="732" t="s">
        <v>190</v>
      </c>
      <c r="U211" s="5"/>
      <c r="X211" s="5"/>
    </row>
    <row r="212" spans="1:67" ht="18" customHeight="1">
      <c r="A212" s="732" t="s">
        <v>709</v>
      </c>
      <c r="J212" s="1698"/>
      <c r="K212" s="1698"/>
      <c r="L212" s="1698"/>
      <c r="M212" s="1698"/>
      <c r="N212" s="1698"/>
      <c r="O212" s="1698"/>
      <c r="P212" s="1698"/>
      <c r="R212" s="732" t="s">
        <v>922</v>
      </c>
      <c r="U212" s="5"/>
      <c r="X212" s="5"/>
    </row>
    <row r="213" spans="1:67" ht="18" customHeight="1" thickBot="1"/>
    <row r="214" spans="1:67" ht="50.25" customHeight="1" thickBot="1">
      <c r="A214" s="929" t="s">
        <v>628</v>
      </c>
      <c r="B214" s="930" t="s">
        <v>164</v>
      </c>
      <c r="C214" s="931" t="s">
        <v>164</v>
      </c>
      <c r="D214" s="932"/>
      <c r="E214" s="930" t="s">
        <v>165</v>
      </c>
      <c r="F214" s="931" t="s">
        <v>166</v>
      </c>
      <c r="G214" s="932"/>
      <c r="H214" s="930" t="s">
        <v>167</v>
      </c>
      <c r="I214" s="931" t="s">
        <v>167</v>
      </c>
      <c r="J214" s="932"/>
      <c r="K214" s="931" t="s">
        <v>168</v>
      </c>
      <c r="L214" s="931" t="s">
        <v>168</v>
      </c>
      <c r="M214" s="932"/>
      <c r="N214" s="930" t="s">
        <v>156</v>
      </c>
      <c r="O214" s="931" t="s">
        <v>156</v>
      </c>
      <c r="P214" s="933"/>
      <c r="Q214" s="269"/>
      <c r="R214" s="929" t="s">
        <v>642</v>
      </c>
      <c r="S214" s="930" t="s">
        <v>164</v>
      </c>
      <c r="T214" s="931" t="s">
        <v>164</v>
      </c>
      <c r="U214" s="932"/>
      <c r="V214" s="930" t="s">
        <v>165</v>
      </c>
      <c r="W214" s="931" t="s">
        <v>166</v>
      </c>
      <c r="X214" s="932"/>
      <c r="Y214" s="930" t="s">
        <v>167</v>
      </c>
      <c r="Z214" s="931" t="s">
        <v>167</v>
      </c>
      <c r="AA214" s="932"/>
      <c r="AB214" s="931" t="s">
        <v>168</v>
      </c>
      <c r="AC214" s="931" t="s">
        <v>168</v>
      </c>
      <c r="AD214" s="932"/>
      <c r="AE214" s="930" t="s">
        <v>156</v>
      </c>
      <c r="AF214" s="931" t="s">
        <v>156</v>
      </c>
      <c r="AG214" s="933"/>
      <c r="AI214" s="929" t="s">
        <v>682</v>
      </c>
      <c r="AJ214" s="930" t="s">
        <v>164</v>
      </c>
      <c r="AK214" s="931" t="s">
        <v>164</v>
      </c>
      <c r="AL214" s="932"/>
      <c r="AM214" s="930" t="s">
        <v>165</v>
      </c>
      <c r="AN214" s="931" t="s">
        <v>166</v>
      </c>
      <c r="AO214" s="932"/>
      <c r="AP214" s="930" t="s">
        <v>167</v>
      </c>
      <c r="AQ214" s="931" t="s">
        <v>167</v>
      </c>
      <c r="AR214" s="932"/>
      <c r="AS214" s="931" t="s">
        <v>168</v>
      </c>
      <c r="AT214" s="931" t="s">
        <v>168</v>
      </c>
      <c r="AU214" s="932"/>
      <c r="AV214" s="930" t="s">
        <v>156</v>
      </c>
      <c r="AW214" s="931" t="s">
        <v>156</v>
      </c>
      <c r="AX214" s="933"/>
      <c r="AZ214" s="1309" t="s">
        <v>696</v>
      </c>
      <c r="BA214" s="930" t="s">
        <v>164</v>
      </c>
      <c r="BB214" s="931" t="s">
        <v>164</v>
      </c>
      <c r="BC214" s="932"/>
      <c r="BD214" s="930" t="s">
        <v>165</v>
      </c>
      <c r="BE214" s="931" t="s">
        <v>166</v>
      </c>
      <c r="BF214" s="932"/>
      <c r="BG214" s="930" t="s">
        <v>167</v>
      </c>
      <c r="BH214" s="931" t="s">
        <v>167</v>
      </c>
      <c r="BI214" s="932"/>
      <c r="BJ214" s="931" t="s">
        <v>168</v>
      </c>
      <c r="BK214" s="931" t="s">
        <v>168</v>
      </c>
      <c r="BL214" s="932"/>
      <c r="BM214" s="930" t="s">
        <v>156</v>
      </c>
      <c r="BN214" s="931" t="s">
        <v>156</v>
      </c>
      <c r="BO214" s="933"/>
    </row>
    <row r="215" spans="1:67" ht="17.45" customHeight="1">
      <c r="A215" s="2720" t="s">
        <v>627</v>
      </c>
      <c r="B215" s="564" t="s">
        <v>169</v>
      </c>
      <c r="C215" s="842" t="s">
        <v>170</v>
      </c>
      <c r="D215" s="442" t="s">
        <v>171</v>
      </c>
      <c r="E215" s="564" t="s">
        <v>169</v>
      </c>
      <c r="F215" s="565" t="s">
        <v>170</v>
      </c>
      <c r="G215" s="442" t="s">
        <v>171</v>
      </c>
      <c r="H215" s="564" t="s">
        <v>169</v>
      </c>
      <c r="I215" s="565" t="s">
        <v>170</v>
      </c>
      <c r="J215" s="442" t="s">
        <v>171</v>
      </c>
      <c r="K215" s="564" t="s">
        <v>169</v>
      </c>
      <c r="L215" s="565" t="s">
        <v>170</v>
      </c>
      <c r="M215" s="442" t="s">
        <v>171</v>
      </c>
      <c r="N215" s="564" t="s">
        <v>169</v>
      </c>
      <c r="O215" s="842" t="s">
        <v>170</v>
      </c>
      <c r="P215" s="442" t="s">
        <v>161</v>
      </c>
      <c r="Q215" s="269"/>
      <c r="R215" s="2721" t="s">
        <v>627</v>
      </c>
      <c r="S215" s="564" t="s">
        <v>169</v>
      </c>
      <c r="T215" s="842" t="s">
        <v>170</v>
      </c>
      <c r="U215" s="442" t="s">
        <v>171</v>
      </c>
      <c r="V215" s="564" t="s">
        <v>169</v>
      </c>
      <c r="W215" s="565" t="s">
        <v>170</v>
      </c>
      <c r="X215" s="442" t="s">
        <v>171</v>
      </c>
      <c r="Y215" s="564" t="s">
        <v>169</v>
      </c>
      <c r="Z215" s="565" t="s">
        <v>170</v>
      </c>
      <c r="AA215" s="442" t="s">
        <v>171</v>
      </c>
      <c r="AB215" s="564" t="s">
        <v>169</v>
      </c>
      <c r="AC215" s="565" t="s">
        <v>170</v>
      </c>
      <c r="AD215" s="442" t="s">
        <v>171</v>
      </c>
      <c r="AE215" s="564" t="s">
        <v>169</v>
      </c>
      <c r="AF215" s="842" t="s">
        <v>170</v>
      </c>
      <c r="AG215" s="442" t="s">
        <v>161</v>
      </c>
      <c r="AI215" s="2721" t="s">
        <v>627</v>
      </c>
      <c r="AJ215" s="564" t="s">
        <v>169</v>
      </c>
      <c r="AK215" s="842" t="s">
        <v>170</v>
      </c>
      <c r="AL215" s="442" t="s">
        <v>171</v>
      </c>
      <c r="AM215" s="564" t="s">
        <v>169</v>
      </c>
      <c r="AN215" s="565" t="s">
        <v>170</v>
      </c>
      <c r="AO215" s="442" t="s">
        <v>171</v>
      </c>
      <c r="AP215" s="564" t="s">
        <v>169</v>
      </c>
      <c r="AQ215" s="565" t="s">
        <v>170</v>
      </c>
      <c r="AR215" s="442" t="s">
        <v>171</v>
      </c>
      <c r="AS215" s="564" t="s">
        <v>169</v>
      </c>
      <c r="AT215" s="565" t="s">
        <v>170</v>
      </c>
      <c r="AU215" s="442" t="s">
        <v>171</v>
      </c>
      <c r="AV215" s="564" t="s">
        <v>169</v>
      </c>
      <c r="AW215" s="842" t="s">
        <v>170</v>
      </c>
      <c r="AX215" s="442" t="s">
        <v>161</v>
      </c>
      <c r="AZ215" s="2721" t="s">
        <v>627</v>
      </c>
      <c r="BA215" s="564" t="s">
        <v>169</v>
      </c>
      <c r="BB215" s="842" t="s">
        <v>170</v>
      </c>
      <c r="BC215" s="442" t="s">
        <v>171</v>
      </c>
      <c r="BD215" s="564" t="s">
        <v>169</v>
      </c>
      <c r="BE215" s="565" t="s">
        <v>170</v>
      </c>
      <c r="BF215" s="442" t="s">
        <v>171</v>
      </c>
      <c r="BG215" s="564" t="s">
        <v>169</v>
      </c>
      <c r="BH215" s="565" t="s">
        <v>170</v>
      </c>
      <c r="BI215" s="442" t="s">
        <v>171</v>
      </c>
      <c r="BJ215" s="564" t="s">
        <v>169</v>
      </c>
      <c r="BK215" s="565" t="s">
        <v>170</v>
      </c>
      <c r="BL215" s="442" t="s">
        <v>171</v>
      </c>
      <c r="BM215" s="564" t="s">
        <v>169</v>
      </c>
      <c r="BN215" s="842" t="s">
        <v>170</v>
      </c>
      <c r="BO215" s="442" t="s">
        <v>161</v>
      </c>
    </row>
    <row r="216" spans="1:67" ht="17.45" customHeight="1">
      <c r="A216" s="934" t="s">
        <v>437</v>
      </c>
      <c r="B216" s="961">
        <v>1</v>
      </c>
      <c r="C216" s="961">
        <v>1</v>
      </c>
      <c r="D216" s="961">
        <f>B216-C216</f>
        <v>0</v>
      </c>
      <c r="E216" s="961">
        <v>2</v>
      </c>
      <c r="F216" s="961">
        <v>1</v>
      </c>
      <c r="G216" s="961">
        <f>E216-F216</f>
        <v>1</v>
      </c>
      <c r="H216" s="961">
        <v>46</v>
      </c>
      <c r="I216" s="961">
        <v>123</v>
      </c>
      <c r="J216" s="961">
        <f>H216-I216</f>
        <v>-77</v>
      </c>
      <c r="K216" s="961">
        <v>0</v>
      </c>
      <c r="L216" s="961">
        <v>1</v>
      </c>
      <c r="M216" s="961">
        <f>K216-L216</f>
        <v>-1</v>
      </c>
      <c r="N216" s="962">
        <v>49</v>
      </c>
      <c r="O216" s="962">
        <f>C216+F216+I216+L216</f>
        <v>126</v>
      </c>
      <c r="P216" s="963">
        <f>N216-O216</f>
        <v>-77</v>
      </c>
      <c r="Q216" s="269"/>
      <c r="R216" s="934" t="s">
        <v>437</v>
      </c>
      <c r="S216" s="961">
        <v>0</v>
      </c>
      <c r="T216" s="961">
        <v>0</v>
      </c>
      <c r="U216" s="961">
        <f>S216-T216</f>
        <v>0</v>
      </c>
      <c r="V216" s="961">
        <v>3</v>
      </c>
      <c r="W216" s="961">
        <v>2</v>
      </c>
      <c r="X216" s="961">
        <f>V216-W216</f>
        <v>1</v>
      </c>
      <c r="Y216" s="961">
        <v>35</v>
      </c>
      <c r="Z216" s="961">
        <v>18</v>
      </c>
      <c r="AA216" s="961">
        <f>Y216-Z216</f>
        <v>17</v>
      </c>
      <c r="AB216" s="961">
        <v>0</v>
      </c>
      <c r="AC216" s="961">
        <v>0</v>
      </c>
      <c r="AD216" s="961">
        <f>AB216-AC216</f>
        <v>0</v>
      </c>
      <c r="AE216" s="962">
        <f>SUM(S216+V216+Y216+AB216)</f>
        <v>38</v>
      </c>
      <c r="AF216" s="962">
        <f>SUM(T216+W216+Z216+AC216)</f>
        <v>20</v>
      </c>
      <c r="AG216" s="963">
        <f>SUM(U216+X216+AA216+AD216)</f>
        <v>18</v>
      </c>
      <c r="AI216" s="934" t="s">
        <v>437</v>
      </c>
      <c r="AJ216" s="1284">
        <v>0</v>
      </c>
      <c r="AK216" s="1284">
        <v>0</v>
      </c>
      <c r="AL216" s="1284">
        <f>AJ216-AK216</f>
        <v>0</v>
      </c>
      <c r="AM216" s="1284">
        <v>1</v>
      </c>
      <c r="AN216" s="1284">
        <v>0</v>
      </c>
      <c r="AO216" s="1284">
        <f>AM216-AN216</f>
        <v>1</v>
      </c>
      <c r="AP216" s="1284">
        <v>36</v>
      </c>
      <c r="AQ216" s="1284">
        <v>13</v>
      </c>
      <c r="AR216" s="1284">
        <f>AP216-AQ216</f>
        <v>23</v>
      </c>
      <c r="AS216" s="1284">
        <v>0</v>
      </c>
      <c r="AT216" s="1284">
        <v>0</v>
      </c>
      <c r="AU216" s="1284">
        <f>AS216-AT216</f>
        <v>0</v>
      </c>
      <c r="AV216" s="1285">
        <f>SUM(AJ216+AM216+AP216+AS216)</f>
        <v>37</v>
      </c>
      <c r="AW216" s="1285">
        <f>SUM(AK216+AN216+AQ216+AT216)</f>
        <v>13</v>
      </c>
      <c r="AX216" s="1286">
        <f>SUM(AL216+AO216+AR216+AU216)</f>
        <v>24</v>
      </c>
      <c r="AZ216" s="934" t="s">
        <v>437</v>
      </c>
      <c r="BA216" s="1284">
        <v>0</v>
      </c>
      <c r="BB216" s="1284">
        <v>0</v>
      </c>
      <c r="BC216" s="1284">
        <f>BA216-BB216</f>
        <v>0</v>
      </c>
      <c r="BD216" s="1284">
        <v>1</v>
      </c>
      <c r="BE216" s="1284">
        <v>2</v>
      </c>
      <c r="BF216" s="1284">
        <f>BD216-BE216</f>
        <v>-1</v>
      </c>
      <c r="BG216" s="1284">
        <v>16</v>
      </c>
      <c r="BH216" s="1284">
        <v>37</v>
      </c>
      <c r="BI216" s="1284">
        <f>BG216-BH216</f>
        <v>-21</v>
      </c>
      <c r="BJ216" s="1284">
        <v>0</v>
      </c>
      <c r="BK216" s="1284">
        <v>0</v>
      </c>
      <c r="BL216" s="1284">
        <f>BJ216-BK216</f>
        <v>0</v>
      </c>
      <c r="BM216" s="1285">
        <f>BA216+BD216+BG216+BJ216</f>
        <v>17</v>
      </c>
      <c r="BN216" s="1285">
        <f>BB216+BE216+BH216+BK216</f>
        <v>39</v>
      </c>
      <c r="BO216" s="1286">
        <f>BM216-BN216</f>
        <v>-22</v>
      </c>
    </row>
    <row r="217" spans="1:67" ht="17.45" customHeight="1">
      <c r="A217" s="926" t="s">
        <v>438</v>
      </c>
      <c r="B217" s="964">
        <v>0</v>
      </c>
      <c r="C217" s="964">
        <v>0</v>
      </c>
      <c r="D217" s="964">
        <f t="shared" ref="D217:D238" si="223">B217-C217</f>
        <v>0</v>
      </c>
      <c r="E217" s="964">
        <v>0</v>
      </c>
      <c r="F217" s="964">
        <v>0</v>
      </c>
      <c r="G217" s="964">
        <f t="shared" ref="G217:G238" si="224">E217-F217</f>
        <v>0</v>
      </c>
      <c r="H217" s="964">
        <v>0</v>
      </c>
      <c r="I217" s="964">
        <v>0</v>
      </c>
      <c r="J217" s="964">
        <f t="shared" ref="J217:J238" si="225">H217-I217</f>
        <v>0</v>
      </c>
      <c r="K217" s="964">
        <v>0</v>
      </c>
      <c r="L217" s="964">
        <v>0</v>
      </c>
      <c r="M217" s="964">
        <f t="shared" ref="M217:M238" si="226">K217-L217</f>
        <v>0</v>
      </c>
      <c r="N217" s="965">
        <v>0</v>
      </c>
      <c r="O217" s="965">
        <f t="shared" ref="O217:O238" si="227">C217+F217+I217+L217</f>
        <v>0</v>
      </c>
      <c r="P217" s="966">
        <f t="shared" ref="P217:P238" si="228">N217-O217</f>
        <v>0</v>
      </c>
      <c r="Q217" s="269"/>
      <c r="R217" s="926" t="s">
        <v>438</v>
      </c>
      <c r="S217" s="964">
        <v>0</v>
      </c>
      <c r="T217" s="964">
        <v>0</v>
      </c>
      <c r="U217" s="964">
        <f t="shared" ref="U217:U237" si="229">S217-T217</f>
        <v>0</v>
      </c>
      <c r="V217" s="964">
        <v>0</v>
      </c>
      <c r="W217" s="964">
        <v>0</v>
      </c>
      <c r="X217" s="964">
        <f t="shared" ref="X217:X237" si="230">V217-W217</f>
        <v>0</v>
      </c>
      <c r="Y217" s="964">
        <v>0</v>
      </c>
      <c r="Z217" s="964">
        <v>0</v>
      </c>
      <c r="AA217" s="964">
        <f t="shared" ref="AA217:AA237" si="231">Y217-Z217</f>
        <v>0</v>
      </c>
      <c r="AB217" s="964">
        <v>0</v>
      </c>
      <c r="AC217" s="964">
        <v>0</v>
      </c>
      <c r="AD217" s="964">
        <f t="shared" ref="AD217:AD237" si="232">AB217-AC217</f>
        <v>0</v>
      </c>
      <c r="AE217" s="965">
        <f t="shared" ref="AE217:AG237" si="233">SUM(S217+V217+Y217+AB217)</f>
        <v>0</v>
      </c>
      <c r="AF217" s="965">
        <f t="shared" si="233"/>
        <v>0</v>
      </c>
      <c r="AG217" s="966">
        <f t="shared" si="233"/>
        <v>0</v>
      </c>
      <c r="AI217" s="926" t="s">
        <v>438</v>
      </c>
      <c r="AJ217" s="1284">
        <v>0</v>
      </c>
      <c r="AK217" s="1284">
        <v>0</v>
      </c>
      <c r="AL217" s="1284">
        <f t="shared" ref="AL217:AL237" si="234">AJ217-AK217</f>
        <v>0</v>
      </c>
      <c r="AM217" s="1284">
        <v>0</v>
      </c>
      <c r="AN217" s="1284">
        <v>0</v>
      </c>
      <c r="AO217" s="1284">
        <f t="shared" ref="AO217:AO237" si="235">AM217-AN217</f>
        <v>0</v>
      </c>
      <c r="AP217" s="1284">
        <v>0</v>
      </c>
      <c r="AQ217" s="1284">
        <v>0</v>
      </c>
      <c r="AR217" s="1284">
        <f t="shared" ref="AR217:AR237" si="236">AP217-AQ217</f>
        <v>0</v>
      </c>
      <c r="AS217" s="1284">
        <v>0</v>
      </c>
      <c r="AT217" s="1284">
        <v>0</v>
      </c>
      <c r="AU217" s="1284">
        <f t="shared" ref="AU217:AU237" si="237">AS217-AT217</f>
        <v>0</v>
      </c>
      <c r="AV217" s="1285">
        <f t="shared" ref="AV217:AX237" si="238">SUM(AJ217+AM217+AP217+AS217)</f>
        <v>0</v>
      </c>
      <c r="AW217" s="1285">
        <f t="shared" si="238"/>
        <v>0</v>
      </c>
      <c r="AX217" s="1286">
        <f t="shared" si="238"/>
        <v>0</v>
      </c>
      <c r="AZ217" s="926" t="s">
        <v>438</v>
      </c>
      <c r="BA217" s="1284">
        <v>0</v>
      </c>
      <c r="BB217" s="1284">
        <v>1</v>
      </c>
      <c r="BC217" s="1284">
        <f t="shared" ref="BC217:BC238" si="239">BA217-BB217</f>
        <v>-1</v>
      </c>
      <c r="BD217" s="1284">
        <v>0</v>
      </c>
      <c r="BE217" s="1284">
        <v>0</v>
      </c>
      <c r="BF217" s="1284">
        <f t="shared" ref="BF217:BF238" si="240">BD217-BE217</f>
        <v>0</v>
      </c>
      <c r="BG217" s="1284">
        <v>0</v>
      </c>
      <c r="BH217" s="1284">
        <v>0</v>
      </c>
      <c r="BI217" s="1284">
        <f t="shared" ref="BI217:BI238" si="241">BG217-BH217</f>
        <v>0</v>
      </c>
      <c r="BJ217" s="1284">
        <v>0</v>
      </c>
      <c r="BK217" s="1284">
        <v>0</v>
      </c>
      <c r="BL217" s="1284">
        <f t="shared" ref="BL217:BL238" si="242">BJ217-BK217</f>
        <v>0</v>
      </c>
      <c r="BM217" s="1285">
        <f t="shared" ref="BM217:BN238" si="243">BA217+BD217+BG217+BJ217</f>
        <v>0</v>
      </c>
      <c r="BN217" s="1285">
        <f t="shared" si="243"/>
        <v>1</v>
      </c>
      <c r="BO217" s="1286">
        <f t="shared" ref="BO217:BO238" si="244">BM217-BN217</f>
        <v>-1</v>
      </c>
    </row>
    <row r="218" spans="1:67" ht="17.45" customHeight="1">
      <c r="A218" s="926" t="s">
        <v>439</v>
      </c>
      <c r="B218" s="964">
        <v>5</v>
      </c>
      <c r="C218" s="964">
        <v>5</v>
      </c>
      <c r="D218" s="964">
        <f t="shared" si="223"/>
        <v>0</v>
      </c>
      <c r="E218" s="964">
        <v>2</v>
      </c>
      <c r="F218" s="964">
        <v>1</v>
      </c>
      <c r="G218" s="964">
        <f t="shared" si="224"/>
        <v>1</v>
      </c>
      <c r="H218" s="964">
        <v>8</v>
      </c>
      <c r="I218" s="964">
        <v>19</v>
      </c>
      <c r="J218" s="964">
        <f t="shared" si="225"/>
        <v>-11</v>
      </c>
      <c r="K218" s="964">
        <v>0</v>
      </c>
      <c r="L218" s="964">
        <v>0</v>
      </c>
      <c r="M218" s="964">
        <f t="shared" si="226"/>
        <v>0</v>
      </c>
      <c r="N218" s="965">
        <v>15</v>
      </c>
      <c r="O218" s="965">
        <f t="shared" si="227"/>
        <v>25</v>
      </c>
      <c r="P218" s="966">
        <f t="shared" si="228"/>
        <v>-10</v>
      </c>
      <c r="Q218" s="269"/>
      <c r="R218" s="926" t="s">
        <v>439</v>
      </c>
      <c r="S218" s="964">
        <v>2</v>
      </c>
      <c r="T218" s="964">
        <v>2</v>
      </c>
      <c r="U218" s="964">
        <f t="shared" si="229"/>
        <v>0</v>
      </c>
      <c r="V218" s="964">
        <v>0</v>
      </c>
      <c r="W218" s="964">
        <v>1</v>
      </c>
      <c r="X218" s="964">
        <f t="shared" si="230"/>
        <v>-1</v>
      </c>
      <c r="Y218" s="964">
        <v>9</v>
      </c>
      <c r="Z218" s="964">
        <v>12</v>
      </c>
      <c r="AA218" s="964">
        <f t="shared" si="231"/>
        <v>-3</v>
      </c>
      <c r="AB218" s="964">
        <v>0</v>
      </c>
      <c r="AC218" s="964">
        <v>0</v>
      </c>
      <c r="AD218" s="964">
        <f t="shared" si="232"/>
        <v>0</v>
      </c>
      <c r="AE218" s="965">
        <f t="shared" si="233"/>
        <v>11</v>
      </c>
      <c r="AF218" s="965">
        <f t="shared" si="233"/>
        <v>15</v>
      </c>
      <c r="AG218" s="966">
        <f t="shared" si="233"/>
        <v>-4</v>
      </c>
      <c r="AI218" s="926" t="s">
        <v>439</v>
      </c>
      <c r="AJ218" s="1284">
        <v>1</v>
      </c>
      <c r="AK218" s="1284">
        <v>4</v>
      </c>
      <c r="AL218" s="1284">
        <f t="shared" si="234"/>
        <v>-3</v>
      </c>
      <c r="AM218" s="1284">
        <v>1</v>
      </c>
      <c r="AN218" s="1284">
        <v>0</v>
      </c>
      <c r="AO218" s="1284">
        <f t="shared" si="235"/>
        <v>1</v>
      </c>
      <c r="AP218" s="1284">
        <v>6</v>
      </c>
      <c r="AQ218" s="1284">
        <v>10</v>
      </c>
      <c r="AR218" s="1284">
        <f t="shared" si="236"/>
        <v>-4</v>
      </c>
      <c r="AS218" s="1284">
        <v>0</v>
      </c>
      <c r="AT218" s="1284">
        <v>0</v>
      </c>
      <c r="AU218" s="1284">
        <f t="shared" si="237"/>
        <v>0</v>
      </c>
      <c r="AV218" s="1285">
        <f t="shared" si="238"/>
        <v>8</v>
      </c>
      <c r="AW218" s="1285">
        <f t="shared" si="238"/>
        <v>14</v>
      </c>
      <c r="AX218" s="1286">
        <f t="shared" si="238"/>
        <v>-6</v>
      </c>
      <c r="AZ218" s="926" t="s">
        <v>439</v>
      </c>
      <c r="BA218" s="1284">
        <v>1</v>
      </c>
      <c r="BB218" s="1284">
        <v>0</v>
      </c>
      <c r="BC218" s="1284">
        <f t="shared" si="239"/>
        <v>1</v>
      </c>
      <c r="BD218" s="1284">
        <v>0</v>
      </c>
      <c r="BE218" s="1284">
        <v>3</v>
      </c>
      <c r="BF218" s="1284">
        <f t="shared" si="240"/>
        <v>-3</v>
      </c>
      <c r="BG218" s="1284">
        <v>7</v>
      </c>
      <c r="BH218" s="1284">
        <v>4</v>
      </c>
      <c r="BI218" s="1284">
        <f t="shared" si="241"/>
        <v>3</v>
      </c>
      <c r="BJ218" s="1284">
        <v>0</v>
      </c>
      <c r="BK218" s="1284">
        <v>0</v>
      </c>
      <c r="BL218" s="1284">
        <f t="shared" si="242"/>
        <v>0</v>
      </c>
      <c r="BM218" s="1285">
        <f t="shared" si="243"/>
        <v>8</v>
      </c>
      <c r="BN218" s="1285">
        <f t="shared" si="243"/>
        <v>7</v>
      </c>
      <c r="BO218" s="1286">
        <f t="shared" si="244"/>
        <v>1</v>
      </c>
    </row>
    <row r="219" spans="1:67" ht="17.45" customHeight="1">
      <c r="A219" s="927" t="s">
        <v>440</v>
      </c>
      <c r="B219" s="964">
        <v>0</v>
      </c>
      <c r="C219" s="964">
        <v>0</v>
      </c>
      <c r="D219" s="964">
        <f t="shared" si="223"/>
        <v>0</v>
      </c>
      <c r="E219" s="964">
        <v>0</v>
      </c>
      <c r="F219" s="964">
        <v>0</v>
      </c>
      <c r="G219" s="964">
        <f t="shared" si="224"/>
        <v>0</v>
      </c>
      <c r="H219" s="964">
        <v>0</v>
      </c>
      <c r="I219" s="964">
        <v>0</v>
      </c>
      <c r="J219" s="964">
        <f t="shared" si="225"/>
        <v>0</v>
      </c>
      <c r="K219" s="964">
        <v>0</v>
      </c>
      <c r="L219" s="964">
        <v>0</v>
      </c>
      <c r="M219" s="964">
        <f t="shared" si="226"/>
        <v>0</v>
      </c>
      <c r="N219" s="965">
        <v>0</v>
      </c>
      <c r="O219" s="965">
        <f t="shared" si="227"/>
        <v>0</v>
      </c>
      <c r="P219" s="966">
        <f t="shared" si="228"/>
        <v>0</v>
      </c>
      <c r="Q219" s="269"/>
      <c r="R219" s="927" t="s">
        <v>440</v>
      </c>
      <c r="S219" s="964">
        <v>0</v>
      </c>
      <c r="T219" s="964">
        <v>1</v>
      </c>
      <c r="U219" s="964">
        <f t="shared" si="229"/>
        <v>-1</v>
      </c>
      <c r="V219" s="964">
        <v>0</v>
      </c>
      <c r="W219" s="964">
        <v>0</v>
      </c>
      <c r="X219" s="964">
        <f t="shared" si="230"/>
        <v>0</v>
      </c>
      <c r="Y219" s="964">
        <v>0</v>
      </c>
      <c r="Z219" s="964">
        <v>0</v>
      </c>
      <c r="AA219" s="964">
        <f t="shared" si="231"/>
        <v>0</v>
      </c>
      <c r="AB219" s="964">
        <v>0</v>
      </c>
      <c r="AC219" s="964">
        <v>0</v>
      </c>
      <c r="AD219" s="964">
        <f t="shared" si="232"/>
        <v>0</v>
      </c>
      <c r="AE219" s="965">
        <f t="shared" si="233"/>
        <v>0</v>
      </c>
      <c r="AF219" s="965">
        <f t="shared" si="233"/>
        <v>1</v>
      </c>
      <c r="AG219" s="966">
        <f t="shared" si="233"/>
        <v>-1</v>
      </c>
      <c r="AI219" s="927" t="s">
        <v>440</v>
      </c>
      <c r="AJ219" s="1284">
        <v>0</v>
      </c>
      <c r="AK219" s="1284">
        <v>0</v>
      </c>
      <c r="AL219" s="1284">
        <f t="shared" si="234"/>
        <v>0</v>
      </c>
      <c r="AM219" s="1284">
        <v>0</v>
      </c>
      <c r="AN219" s="1284">
        <v>0</v>
      </c>
      <c r="AO219" s="1284">
        <f t="shared" si="235"/>
        <v>0</v>
      </c>
      <c r="AP219" s="1284">
        <v>0</v>
      </c>
      <c r="AQ219" s="1284">
        <v>0</v>
      </c>
      <c r="AR219" s="1284">
        <f t="shared" si="236"/>
        <v>0</v>
      </c>
      <c r="AS219" s="1284">
        <v>0</v>
      </c>
      <c r="AT219" s="1284">
        <v>0</v>
      </c>
      <c r="AU219" s="1284">
        <f t="shared" si="237"/>
        <v>0</v>
      </c>
      <c r="AV219" s="1285">
        <f t="shared" si="238"/>
        <v>0</v>
      </c>
      <c r="AW219" s="1285">
        <f t="shared" si="238"/>
        <v>0</v>
      </c>
      <c r="AX219" s="1286">
        <f t="shared" si="238"/>
        <v>0</v>
      </c>
      <c r="AZ219" s="927" t="s">
        <v>440</v>
      </c>
      <c r="BA219" s="1284">
        <v>0</v>
      </c>
      <c r="BB219" s="1284">
        <v>2</v>
      </c>
      <c r="BC219" s="1284">
        <f t="shared" si="239"/>
        <v>-2</v>
      </c>
      <c r="BD219" s="1284">
        <v>0</v>
      </c>
      <c r="BE219" s="1284">
        <v>0</v>
      </c>
      <c r="BF219" s="1284">
        <f t="shared" si="240"/>
        <v>0</v>
      </c>
      <c r="BG219" s="1284">
        <v>2</v>
      </c>
      <c r="BH219" s="1284">
        <v>0</v>
      </c>
      <c r="BI219" s="1284">
        <f t="shared" si="241"/>
        <v>2</v>
      </c>
      <c r="BJ219" s="1284">
        <v>0</v>
      </c>
      <c r="BK219" s="1284">
        <v>0</v>
      </c>
      <c r="BL219" s="1284">
        <f t="shared" si="242"/>
        <v>0</v>
      </c>
      <c r="BM219" s="1285">
        <f t="shared" si="243"/>
        <v>2</v>
      </c>
      <c r="BN219" s="1285">
        <f t="shared" si="243"/>
        <v>2</v>
      </c>
      <c r="BO219" s="1286">
        <f t="shared" si="244"/>
        <v>0</v>
      </c>
    </row>
    <row r="220" spans="1:67" ht="17.45" customHeight="1">
      <c r="A220" s="927" t="s">
        <v>441</v>
      </c>
      <c r="B220" s="964">
        <v>0</v>
      </c>
      <c r="C220" s="964">
        <v>0</v>
      </c>
      <c r="D220" s="964">
        <f t="shared" si="223"/>
        <v>0</v>
      </c>
      <c r="E220" s="964">
        <v>0</v>
      </c>
      <c r="F220" s="964">
        <v>0</v>
      </c>
      <c r="G220" s="964">
        <f t="shared" si="224"/>
        <v>0</v>
      </c>
      <c r="H220" s="964">
        <v>0</v>
      </c>
      <c r="I220" s="964">
        <v>0</v>
      </c>
      <c r="J220" s="964">
        <f t="shared" si="225"/>
        <v>0</v>
      </c>
      <c r="K220" s="964">
        <v>0</v>
      </c>
      <c r="L220" s="964">
        <v>0</v>
      </c>
      <c r="M220" s="964">
        <f t="shared" si="226"/>
        <v>0</v>
      </c>
      <c r="N220" s="965">
        <v>0</v>
      </c>
      <c r="O220" s="965">
        <f t="shared" si="227"/>
        <v>0</v>
      </c>
      <c r="P220" s="966">
        <f t="shared" si="228"/>
        <v>0</v>
      </c>
      <c r="Q220" s="269"/>
      <c r="R220" s="927" t="s">
        <v>441</v>
      </c>
      <c r="S220" s="964">
        <v>0</v>
      </c>
      <c r="T220" s="964">
        <v>0</v>
      </c>
      <c r="U220" s="964">
        <f t="shared" si="229"/>
        <v>0</v>
      </c>
      <c r="V220" s="964">
        <v>0</v>
      </c>
      <c r="W220" s="964">
        <v>0</v>
      </c>
      <c r="X220" s="964">
        <f t="shared" si="230"/>
        <v>0</v>
      </c>
      <c r="Y220" s="964">
        <v>0</v>
      </c>
      <c r="Z220" s="964">
        <v>0</v>
      </c>
      <c r="AA220" s="964">
        <f t="shared" si="231"/>
        <v>0</v>
      </c>
      <c r="AB220" s="964">
        <v>0</v>
      </c>
      <c r="AC220" s="964">
        <v>0</v>
      </c>
      <c r="AD220" s="964">
        <f t="shared" si="232"/>
        <v>0</v>
      </c>
      <c r="AE220" s="965">
        <f t="shared" si="233"/>
        <v>0</v>
      </c>
      <c r="AF220" s="965">
        <f t="shared" si="233"/>
        <v>0</v>
      </c>
      <c r="AG220" s="966">
        <f t="shared" si="233"/>
        <v>0</v>
      </c>
      <c r="AI220" s="927" t="s">
        <v>441</v>
      </c>
      <c r="AJ220" s="1284">
        <v>0</v>
      </c>
      <c r="AK220" s="1284">
        <v>0</v>
      </c>
      <c r="AL220" s="1284">
        <f t="shared" si="234"/>
        <v>0</v>
      </c>
      <c r="AM220" s="1284">
        <v>0</v>
      </c>
      <c r="AN220" s="1284">
        <v>0</v>
      </c>
      <c r="AO220" s="1284">
        <f t="shared" si="235"/>
        <v>0</v>
      </c>
      <c r="AP220" s="1284">
        <v>0</v>
      </c>
      <c r="AQ220" s="1284">
        <v>0</v>
      </c>
      <c r="AR220" s="1284">
        <f t="shared" si="236"/>
        <v>0</v>
      </c>
      <c r="AS220" s="1284">
        <v>0</v>
      </c>
      <c r="AT220" s="1284">
        <v>0</v>
      </c>
      <c r="AU220" s="1284">
        <f t="shared" si="237"/>
        <v>0</v>
      </c>
      <c r="AV220" s="1285">
        <f t="shared" si="238"/>
        <v>0</v>
      </c>
      <c r="AW220" s="1285">
        <f t="shared" si="238"/>
        <v>0</v>
      </c>
      <c r="AX220" s="1286">
        <f t="shared" si="238"/>
        <v>0</v>
      </c>
      <c r="AZ220" s="927" t="s">
        <v>441</v>
      </c>
      <c r="BA220" s="1284">
        <v>0</v>
      </c>
      <c r="BB220" s="1284">
        <v>2</v>
      </c>
      <c r="BC220" s="1284">
        <f t="shared" si="239"/>
        <v>-2</v>
      </c>
      <c r="BD220" s="1284">
        <v>0</v>
      </c>
      <c r="BE220" s="1284">
        <v>0</v>
      </c>
      <c r="BF220" s="1284">
        <f t="shared" si="240"/>
        <v>0</v>
      </c>
      <c r="BG220" s="1284">
        <v>0</v>
      </c>
      <c r="BH220" s="1284">
        <v>0</v>
      </c>
      <c r="BI220" s="1284">
        <f t="shared" si="241"/>
        <v>0</v>
      </c>
      <c r="BJ220" s="1284">
        <v>0</v>
      </c>
      <c r="BK220" s="1284">
        <v>0</v>
      </c>
      <c r="BL220" s="1284">
        <f t="shared" si="242"/>
        <v>0</v>
      </c>
      <c r="BM220" s="1285">
        <f t="shared" si="243"/>
        <v>0</v>
      </c>
      <c r="BN220" s="1285">
        <f t="shared" si="243"/>
        <v>2</v>
      </c>
      <c r="BO220" s="1286">
        <f t="shared" si="244"/>
        <v>-2</v>
      </c>
    </row>
    <row r="221" spans="1:67" ht="17.45" customHeight="1">
      <c r="A221" s="934" t="s">
        <v>442</v>
      </c>
      <c r="B221" s="961">
        <v>2</v>
      </c>
      <c r="C221" s="961">
        <v>4</v>
      </c>
      <c r="D221" s="961">
        <f t="shared" si="223"/>
        <v>-2</v>
      </c>
      <c r="E221" s="961">
        <v>5</v>
      </c>
      <c r="F221" s="961">
        <v>11</v>
      </c>
      <c r="G221" s="961">
        <f t="shared" si="224"/>
        <v>-6</v>
      </c>
      <c r="H221" s="961">
        <v>41</v>
      </c>
      <c r="I221" s="961">
        <v>65</v>
      </c>
      <c r="J221" s="961">
        <f t="shared" si="225"/>
        <v>-24</v>
      </c>
      <c r="K221" s="961">
        <v>0</v>
      </c>
      <c r="L221" s="961">
        <v>1</v>
      </c>
      <c r="M221" s="961">
        <f t="shared" si="226"/>
        <v>-1</v>
      </c>
      <c r="N221" s="962">
        <v>48</v>
      </c>
      <c r="O221" s="962">
        <f t="shared" si="227"/>
        <v>81</v>
      </c>
      <c r="P221" s="963">
        <f t="shared" si="228"/>
        <v>-33</v>
      </c>
      <c r="Q221" s="269"/>
      <c r="R221" s="934" t="s">
        <v>442</v>
      </c>
      <c r="S221" s="964">
        <v>4</v>
      </c>
      <c r="T221" s="964">
        <v>6</v>
      </c>
      <c r="U221" s="964">
        <f t="shared" si="229"/>
        <v>-2</v>
      </c>
      <c r="V221" s="964">
        <v>3</v>
      </c>
      <c r="W221" s="964">
        <v>1</v>
      </c>
      <c r="X221" s="964">
        <f t="shared" si="230"/>
        <v>2</v>
      </c>
      <c r="Y221" s="964">
        <v>27</v>
      </c>
      <c r="Z221" s="964">
        <v>27</v>
      </c>
      <c r="AA221" s="964">
        <f t="shared" si="231"/>
        <v>0</v>
      </c>
      <c r="AB221" s="964">
        <v>0</v>
      </c>
      <c r="AC221" s="964">
        <v>0</v>
      </c>
      <c r="AD221" s="964">
        <f t="shared" si="232"/>
        <v>0</v>
      </c>
      <c r="AE221" s="965">
        <f t="shared" si="233"/>
        <v>34</v>
      </c>
      <c r="AF221" s="965">
        <f t="shared" si="233"/>
        <v>34</v>
      </c>
      <c r="AG221" s="966">
        <f t="shared" si="233"/>
        <v>0</v>
      </c>
      <c r="AI221" s="934" t="s">
        <v>442</v>
      </c>
      <c r="AJ221" s="1284">
        <v>2</v>
      </c>
      <c r="AK221" s="1284">
        <v>1</v>
      </c>
      <c r="AL221" s="1284">
        <f t="shared" si="234"/>
        <v>1</v>
      </c>
      <c r="AM221" s="1284">
        <v>1</v>
      </c>
      <c r="AN221" s="1284">
        <v>1</v>
      </c>
      <c r="AO221" s="1284">
        <f t="shared" si="235"/>
        <v>0</v>
      </c>
      <c r="AP221" s="1284">
        <v>18</v>
      </c>
      <c r="AQ221" s="1284">
        <v>20</v>
      </c>
      <c r="AR221" s="1284">
        <f t="shared" si="236"/>
        <v>-2</v>
      </c>
      <c r="AS221" s="1284">
        <v>0</v>
      </c>
      <c r="AT221" s="1284">
        <v>0</v>
      </c>
      <c r="AU221" s="1284">
        <f t="shared" si="237"/>
        <v>0</v>
      </c>
      <c r="AV221" s="1285">
        <f t="shared" si="238"/>
        <v>21</v>
      </c>
      <c r="AW221" s="1285">
        <f t="shared" si="238"/>
        <v>22</v>
      </c>
      <c r="AX221" s="1286">
        <f t="shared" si="238"/>
        <v>-1</v>
      </c>
      <c r="AZ221" s="934" t="s">
        <v>442</v>
      </c>
      <c r="BA221" s="1284">
        <v>3</v>
      </c>
      <c r="BB221" s="1284">
        <v>2</v>
      </c>
      <c r="BC221" s="1284">
        <f t="shared" si="239"/>
        <v>1</v>
      </c>
      <c r="BD221" s="1284">
        <v>1</v>
      </c>
      <c r="BE221" s="1284">
        <v>5</v>
      </c>
      <c r="BF221" s="1284">
        <f t="shared" si="240"/>
        <v>-4</v>
      </c>
      <c r="BG221" s="1284">
        <v>11</v>
      </c>
      <c r="BH221" s="1284">
        <v>22</v>
      </c>
      <c r="BI221" s="1284">
        <f t="shared" si="241"/>
        <v>-11</v>
      </c>
      <c r="BJ221" s="1284">
        <v>0</v>
      </c>
      <c r="BK221" s="1284">
        <v>0</v>
      </c>
      <c r="BL221" s="1284">
        <f t="shared" si="242"/>
        <v>0</v>
      </c>
      <c r="BM221" s="1285">
        <f t="shared" si="243"/>
        <v>15</v>
      </c>
      <c r="BN221" s="1285">
        <f t="shared" si="243"/>
        <v>29</v>
      </c>
      <c r="BO221" s="1286">
        <f t="shared" si="244"/>
        <v>-14</v>
      </c>
    </row>
    <row r="222" spans="1:67" ht="17.45" customHeight="1">
      <c r="A222" s="935" t="s">
        <v>443</v>
      </c>
      <c r="B222" s="961">
        <v>3</v>
      </c>
      <c r="C222" s="961">
        <v>4</v>
      </c>
      <c r="D222" s="961">
        <f t="shared" si="223"/>
        <v>-1</v>
      </c>
      <c r="E222" s="961">
        <v>9</v>
      </c>
      <c r="F222" s="961">
        <v>9</v>
      </c>
      <c r="G222" s="961">
        <f t="shared" si="224"/>
        <v>0</v>
      </c>
      <c r="H222" s="961">
        <v>41</v>
      </c>
      <c r="I222" s="961">
        <v>79</v>
      </c>
      <c r="J222" s="961">
        <f t="shared" si="225"/>
        <v>-38</v>
      </c>
      <c r="K222" s="961">
        <v>0</v>
      </c>
      <c r="L222" s="961">
        <v>0</v>
      </c>
      <c r="M222" s="961">
        <f t="shared" si="226"/>
        <v>0</v>
      </c>
      <c r="N222" s="962">
        <v>53</v>
      </c>
      <c r="O222" s="962">
        <f t="shared" si="227"/>
        <v>92</v>
      </c>
      <c r="P222" s="963">
        <f t="shared" si="228"/>
        <v>-39</v>
      </c>
      <c r="Q222" s="269"/>
      <c r="R222" s="935" t="s">
        <v>443</v>
      </c>
      <c r="S222" s="961">
        <v>2</v>
      </c>
      <c r="T222" s="961">
        <v>1</v>
      </c>
      <c r="U222" s="961">
        <f t="shared" si="229"/>
        <v>1</v>
      </c>
      <c r="V222" s="961">
        <v>3</v>
      </c>
      <c r="W222" s="961">
        <v>2</v>
      </c>
      <c r="X222" s="961">
        <f t="shared" si="230"/>
        <v>1</v>
      </c>
      <c r="Y222" s="961">
        <v>36</v>
      </c>
      <c r="Z222" s="961">
        <v>32</v>
      </c>
      <c r="AA222" s="961">
        <f t="shared" si="231"/>
        <v>4</v>
      </c>
      <c r="AB222" s="961">
        <v>0</v>
      </c>
      <c r="AC222" s="961">
        <v>0</v>
      </c>
      <c r="AD222" s="961">
        <f t="shared" si="232"/>
        <v>0</v>
      </c>
      <c r="AE222" s="962">
        <f t="shared" si="233"/>
        <v>41</v>
      </c>
      <c r="AF222" s="962">
        <f t="shared" si="233"/>
        <v>35</v>
      </c>
      <c r="AG222" s="963">
        <f t="shared" si="233"/>
        <v>6</v>
      </c>
      <c r="AI222" s="935" t="s">
        <v>443</v>
      </c>
      <c r="AJ222" s="1284">
        <v>1</v>
      </c>
      <c r="AK222" s="1284">
        <v>5</v>
      </c>
      <c r="AL222" s="1284">
        <f t="shared" si="234"/>
        <v>-4</v>
      </c>
      <c r="AM222" s="1284">
        <v>2</v>
      </c>
      <c r="AN222" s="1284">
        <v>4</v>
      </c>
      <c r="AO222" s="1284">
        <f t="shared" si="235"/>
        <v>-2</v>
      </c>
      <c r="AP222" s="1284">
        <v>20</v>
      </c>
      <c r="AQ222" s="1284">
        <v>30</v>
      </c>
      <c r="AR222" s="1284">
        <f t="shared" si="236"/>
        <v>-10</v>
      </c>
      <c r="AS222" s="1284">
        <v>0</v>
      </c>
      <c r="AT222" s="1284">
        <v>0</v>
      </c>
      <c r="AU222" s="1284">
        <f t="shared" si="237"/>
        <v>0</v>
      </c>
      <c r="AV222" s="1285">
        <f t="shared" si="238"/>
        <v>23</v>
      </c>
      <c r="AW222" s="1285">
        <f t="shared" si="238"/>
        <v>39</v>
      </c>
      <c r="AX222" s="1286">
        <f t="shared" si="238"/>
        <v>-16</v>
      </c>
      <c r="AZ222" s="935" t="s">
        <v>443</v>
      </c>
      <c r="BA222" s="1284">
        <v>1</v>
      </c>
      <c r="BB222" s="1284">
        <v>5</v>
      </c>
      <c r="BC222" s="1284">
        <f t="shared" si="239"/>
        <v>-4</v>
      </c>
      <c r="BD222" s="1284">
        <v>2</v>
      </c>
      <c r="BE222" s="1284">
        <v>7</v>
      </c>
      <c r="BF222" s="1284">
        <f t="shared" si="240"/>
        <v>-5</v>
      </c>
      <c r="BG222" s="1284">
        <v>30</v>
      </c>
      <c r="BH222" s="1284">
        <v>34</v>
      </c>
      <c r="BI222" s="1284">
        <f t="shared" si="241"/>
        <v>-4</v>
      </c>
      <c r="BJ222" s="1284">
        <v>0</v>
      </c>
      <c r="BK222" s="1284">
        <v>0</v>
      </c>
      <c r="BL222" s="1284">
        <f t="shared" si="242"/>
        <v>0</v>
      </c>
      <c r="BM222" s="1285">
        <f t="shared" si="243"/>
        <v>33</v>
      </c>
      <c r="BN222" s="1285">
        <f t="shared" si="243"/>
        <v>46</v>
      </c>
      <c r="BO222" s="1286">
        <f t="shared" si="244"/>
        <v>-13</v>
      </c>
    </row>
    <row r="223" spans="1:67" ht="17.45" customHeight="1">
      <c r="A223" s="926" t="s">
        <v>444</v>
      </c>
      <c r="B223" s="964">
        <v>1</v>
      </c>
      <c r="C223" s="964">
        <v>1</v>
      </c>
      <c r="D223" s="964">
        <f t="shared" si="223"/>
        <v>0</v>
      </c>
      <c r="E223" s="964">
        <v>0</v>
      </c>
      <c r="F223" s="964">
        <v>0</v>
      </c>
      <c r="G223" s="964">
        <f t="shared" si="224"/>
        <v>0</v>
      </c>
      <c r="H223" s="964">
        <v>3</v>
      </c>
      <c r="I223" s="964">
        <v>3</v>
      </c>
      <c r="J223" s="964">
        <f t="shared" si="225"/>
        <v>0</v>
      </c>
      <c r="K223" s="964">
        <v>0</v>
      </c>
      <c r="L223" s="964">
        <v>0</v>
      </c>
      <c r="M223" s="964">
        <f t="shared" si="226"/>
        <v>0</v>
      </c>
      <c r="N223" s="965">
        <v>4</v>
      </c>
      <c r="O223" s="965">
        <f t="shared" si="227"/>
        <v>4</v>
      </c>
      <c r="P223" s="966">
        <f t="shared" si="228"/>
        <v>0</v>
      </c>
      <c r="Q223" s="269"/>
      <c r="R223" s="926" t="s">
        <v>444</v>
      </c>
      <c r="S223" s="964">
        <v>1</v>
      </c>
      <c r="T223" s="964">
        <v>0</v>
      </c>
      <c r="U223" s="964">
        <f t="shared" si="229"/>
        <v>1</v>
      </c>
      <c r="V223" s="964">
        <v>1</v>
      </c>
      <c r="W223" s="964">
        <v>2</v>
      </c>
      <c r="X223" s="964">
        <f t="shared" si="230"/>
        <v>-1</v>
      </c>
      <c r="Y223" s="964">
        <v>3</v>
      </c>
      <c r="Z223" s="964">
        <v>4</v>
      </c>
      <c r="AA223" s="964">
        <f t="shared" si="231"/>
        <v>-1</v>
      </c>
      <c r="AB223" s="964">
        <v>0</v>
      </c>
      <c r="AC223" s="964">
        <v>0</v>
      </c>
      <c r="AD223" s="964">
        <f t="shared" si="232"/>
        <v>0</v>
      </c>
      <c r="AE223" s="965">
        <f t="shared" si="233"/>
        <v>5</v>
      </c>
      <c r="AF223" s="965">
        <f t="shared" si="233"/>
        <v>6</v>
      </c>
      <c r="AG223" s="966">
        <f t="shared" si="233"/>
        <v>-1</v>
      </c>
      <c r="AI223" s="926" t="s">
        <v>444</v>
      </c>
      <c r="AJ223" s="1284">
        <v>0</v>
      </c>
      <c r="AK223" s="1284">
        <v>0</v>
      </c>
      <c r="AL223" s="1284">
        <f t="shared" si="234"/>
        <v>0</v>
      </c>
      <c r="AM223" s="1284">
        <v>0</v>
      </c>
      <c r="AN223" s="1284">
        <v>1</v>
      </c>
      <c r="AO223" s="1284">
        <f t="shared" si="235"/>
        <v>-1</v>
      </c>
      <c r="AP223" s="1284">
        <v>1</v>
      </c>
      <c r="AQ223" s="1284">
        <v>3</v>
      </c>
      <c r="AR223" s="1284">
        <f t="shared" si="236"/>
        <v>-2</v>
      </c>
      <c r="AS223" s="1284">
        <v>0</v>
      </c>
      <c r="AT223" s="1284">
        <v>0</v>
      </c>
      <c r="AU223" s="1284">
        <f t="shared" si="237"/>
        <v>0</v>
      </c>
      <c r="AV223" s="1285">
        <f t="shared" si="238"/>
        <v>1</v>
      </c>
      <c r="AW223" s="1285">
        <f t="shared" si="238"/>
        <v>4</v>
      </c>
      <c r="AX223" s="1286">
        <f t="shared" si="238"/>
        <v>-3</v>
      </c>
      <c r="AZ223" s="926" t="s">
        <v>444</v>
      </c>
      <c r="BA223" s="1284">
        <v>0</v>
      </c>
      <c r="BB223" s="1284">
        <v>3</v>
      </c>
      <c r="BC223" s="1284">
        <f t="shared" si="239"/>
        <v>-3</v>
      </c>
      <c r="BD223" s="1284">
        <v>0</v>
      </c>
      <c r="BE223" s="1284">
        <v>2</v>
      </c>
      <c r="BF223" s="1284">
        <f t="shared" si="240"/>
        <v>-2</v>
      </c>
      <c r="BG223" s="1284">
        <v>1</v>
      </c>
      <c r="BH223" s="1284">
        <v>3</v>
      </c>
      <c r="BI223" s="1284">
        <f t="shared" si="241"/>
        <v>-2</v>
      </c>
      <c r="BJ223" s="1284">
        <v>0</v>
      </c>
      <c r="BK223" s="1284">
        <v>0</v>
      </c>
      <c r="BL223" s="1284">
        <f t="shared" si="242"/>
        <v>0</v>
      </c>
      <c r="BM223" s="1285">
        <f t="shared" si="243"/>
        <v>1</v>
      </c>
      <c r="BN223" s="1285">
        <f t="shared" si="243"/>
        <v>8</v>
      </c>
      <c r="BO223" s="1286">
        <f t="shared" si="244"/>
        <v>-7</v>
      </c>
    </row>
    <row r="224" spans="1:67" ht="17.45" customHeight="1">
      <c r="A224" s="926" t="s">
        <v>445</v>
      </c>
      <c r="B224" s="964">
        <v>0</v>
      </c>
      <c r="C224" s="964">
        <v>2</v>
      </c>
      <c r="D224" s="964">
        <f t="shared" si="223"/>
        <v>-2</v>
      </c>
      <c r="E224" s="964">
        <v>2</v>
      </c>
      <c r="F224" s="964">
        <v>11</v>
      </c>
      <c r="G224" s="964">
        <f t="shared" si="224"/>
        <v>-9</v>
      </c>
      <c r="H224" s="964">
        <v>22</v>
      </c>
      <c r="I224" s="964">
        <v>18</v>
      </c>
      <c r="J224" s="964">
        <f t="shared" si="225"/>
        <v>4</v>
      </c>
      <c r="K224" s="964">
        <v>0</v>
      </c>
      <c r="L224" s="964">
        <v>0</v>
      </c>
      <c r="M224" s="964">
        <f t="shared" si="226"/>
        <v>0</v>
      </c>
      <c r="N224" s="965">
        <v>24</v>
      </c>
      <c r="O224" s="965">
        <f t="shared" si="227"/>
        <v>31</v>
      </c>
      <c r="P224" s="966">
        <f t="shared" si="228"/>
        <v>-7</v>
      </c>
      <c r="Q224" s="269"/>
      <c r="R224" s="926" t="s">
        <v>445</v>
      </c>
      <c r="S224" s="964">
        <v>0</v>
      </c>
      <c r="T224" s="964">
        <v>0</v>
      </c>
      <c r="U224" s="964">
        <f t="shared" si="229"/>
        <v>0</v>
      </c>
      <c r="V224" s="964">
        <v>8</v>
      </c>
      <c r="W224" s="964">
        <v>4</v>
      </c>
      <c r="X224" s="964">
        <f t="shared" si="230"/>
        <v>4</v>
      </c>
      <c r="Y224" s="964">
        <v>12</v>
      </c>
      <c r="Z224" s="964">
        <v>19</v>
      </c>
      <c r="AA224" s="964">
        <f t="shared" si="231"/>
        <v>-7</v>
      </c>
      <c r="AB224" s="964">
        <v>0</v>
      </c>
      <c r="AC224" s="964">
        <v>0</v>
      </c>
      <c r="AD224" s="964">
        <f t="shared" si="232"/>
        <v>0</v>
      </c>
      <c r="AE224" s="965">
        <f t="shared" si="233"/>
        <v>20</v>
      </c>
      <c r="AF224" s="965">
        <f t="shared" si="233"/>
        <v>23</v>
      </c>
      <c r="AG224" s="966">
        <f t="shared" si="233"/>
        <v>-3</v>
      </c>
      <c r="AI224" s="926" t="s">
        <v>445</v>
      </c>
      <c r="AJ224" s="1284">
        <v>0</v>
      </c>
      <c r="AK224" s="1284">
        <v>1</v>
      </c>
      <c r="AL224" s="1284">
        <f t="shared" si="234"/>
        <v>-1</v>
      </c>
      <c r="AM224" s="1284">
        <v>5</v>
      </c>
      <c r="AN224" s="1284">
        <v>3</v>
      </c>
      <c r="AO224" s="1284">
        <f t="shared" si="235"/>
        <v>2</v>
      </c>
      <c r="AP224" s="1284">
        <v>16</v>
      </c>
      <c r="AQ224" s="1284">
        <v>15</v>
      </c>
      <c r="AR224" s="1284">
        <f t="shared" si="236"/>
        <v>1</v>
      </c>
      <c r="AS224" s="1284">
        <v>0</v>
      </c>
      <c r="AT224" s="1284">
        <v>1</v>
      </c>
      <c r="AU224" s="1284">
        <f t="shared" si="237"/>
        <v>-1</v>
      </c>
      <c r="AV224" s="1285">
        <f t="shared" si="238"/>
        <v>21</v>
      </c>
      <c r="AW224" s="1285">
        <f t="shared" si="238"/>
        <v>20</v>
      </c>
      <c r="AX224" s="1286">
        <f t="shared" si="238"/>
        <v>1</v>
      </c>
      <c r="AZ224" s="926" t="s">
        <v>445</v>
      </c>
      <c r="BA224" s="1284">
        <v>0</v>
      </c>
      <c r="BB224" s="1284">
        <v>2</v>
      </c>
      <c r="BC224" s="1284">
        <f t="shared" si="239"/>
        <v>-2</v>
      </c>
      <c r="BD224" s="1284">
        <v>3</v>
      </c>
      <c r="BE224" s="1284">
        <v>16</v>
      </c>
      <c r="BF224" s="1284">
        <f t="shared" si="240"/>
        <v>-13</v>
      </c>
      <c r="BG224" s="1284">
        <v>13</v>
      </c>
      <c r="BH224" s="1284">
        <v>19</v>
      </c>
      <c r="BI224" s="1284">
        <f t="shared" si="241"/>
        <v>-6</v>
      </c>
      <c r="BJ224" s="1284">
        <v>0</v>
      </c>
      <c r="BK224" s="1284">
        <v>0</v>
      </c>
      <c r="BL224" s="1284">
        <f t="shared" si="242"/>
        <v>0</v>
      </c>
      <c r="BM224" s="1285">
        <f t="shared" si="243"/>
        <v>16</v>
      </c>
      <c r="BN224" s="1285">
        <f t="shared" si="243"/>
        <v>37</v>
      </c>
      <c r="BO224" s="1286">
        <f t="shared" si="244"/>
        <v>-21</v>
      </c>
    </row>
    <row r="225" spans="1:67" ht="17.45" customHeight="1">
      <c r="A225" s="926" t="s">
        <v>446</v>
      </c>
      <c r="B225" s="964">
        <v>1</v>
      </c>
      <c r="C225" s="964">
        <v>1</v>
      </c>
      <c r="D225" s="964">
        <f t="shared" si="223"/>
        <v>0</v>
      </c>
      <c r="E225" s="964">
        <v>0</v>
      </c>
      <c r="F225" s="964">
        <v>0</v>
      </c>
      <c r="G225" s="964">
        <f t="shared" si="224"/>
        <v>0</v>
      </c>
      <c r="H225" s="964">
        <v>5</v>
      </c>
      <c r="I225" s="964">
        <v>3</v>
      </c>
      <c r="J225" s="964">
        <f t="shared" si="225"/>
        <v>2</v>
      </c>
      <c r="K225" s="964">
        <v>0</v>
      </c>
      <c r="L225" s="964">
        <v>0</v>
      </c>
      <c r="M225" s="964">
        <f t="shared" si="226"/>
        <v>0</v>
      </c>
      <c r="N225" s="965">
        <v>6</v>
      </c>
      <c r="O225" s="965">
        <f t="shared" si="227"/>
        <v>4</v>
      </c>
      <c r="P225" s="966">
        <f t="shared" si="228"/>
        <v>2</v>
      </c>
      <c r="Q225" s="269"/>
      <c r="R225" s="926" t="s">
        <v>446</v>
      </c>
      <c r="S225" s="964">
        <v>1</v>
      </c>
      <c r="T225" s="964">
        <v>0</v>
      </c>
      <c r="U225" s="964">
        <f t="shared" si="229"/>
        <v>1</v>
      </c>
      <c r="V225" s="964">
        <v>0</v>
      </c>
      <c r="W225" s="964">
        <v>0</v>
      </c>
      <c r="X225" s="964">
        <f t="shared" si="230"/>
        <v>0</v>
      </c>
      <c r="Y225" s="964">
        <v>2</v>
      </c>
      <c r="Z225" s="964">
        <v>2</v>
      </c>
      <c r="AA225" s="964">
        <f t="shared" si="231"/>
        <v>0</v>
      </c>
      <c r="AB225" s="964">
        <v>0</v>
      </c>
      <c r="AC225" s="964">
        <v>0</v>
      </c>
      <c r="AD225" s="964">
        <f t="shared" si="232"/>
        <v>0</v>
      </c>
      <c r="AE225" s="965">
        <f t="shared" si="233"/>
        <v>3</v>
      </c>
      <c r="AF225" s="965">
        <f t="shared" si="233"/>
        <v>2</v>
      </c>
      <c r="AG225" s="966">
        <f t="shared" si="233"/>
        <v>1</v>
      </c>
      <c r="AI225" s="926" t="s">
        <v>446</v>
      </c>
      <c r="AJ225" s="1284">
        <v>1</v>
      </c>
      <c r="AK225" s="1284">
        <v>1</v>
      </c>
      <c r="AL225" s="1284">
        <f t="shared" si="234"/>
        <v>0</v>
      </c>
      <c r="AM225" s="1284">
        <v>0</v>
      </c>
      <c r="AN225" s="1284">
        <v>0</v>
      </c>
      <c r="AO225" s="1284">
        <f t="shared" si="235"/>
        <v>0</v>
      </c>
      <c r="AP225" s="1284">
        <v>0</v>
      </c>
      <c r="AQ225" s="1284">
        <v>2</v>
      </c>
      <c r="AR225" s="1284">
        <f t="shared" si="236"/>
        <v>-2</v>
      </c>
      <c r="AS225" s="1284">
        <v>0</v>
      </c>
      <c r="AT225" s="1284">
        <v>0</v>
      </c>
      <c r="AU225" s="1284">
        <f t="shared" si="237"/>
        <v>0</v>
      </c>
      <c r="AV225" s="1285">
        <f t="shared" si="238"/>
        <v>1</v>
      </c>
      <c r="AW225" s="1285">
        <f t="shared" si="238"/>
        <v>3</v>
      </c>
      <c r="AX225" s="1286">
        <f t="shared" si="238"/>
        <v>-2</v>
      </c>
      <c r="AZ225" s="926" t="s">
        <v>446</v>
      </c>
      <c r="BA225" s="1284">
        <v>1</v>
      </c>
      <c r="BB225" s="1284">
        <v>0</v>
      </c>
      <c r="BC225" s="1284">
        <f t="shared" si="239"/>
        <v>1</v>
      </c>
      <c r="BD225" s="1284">
        <v>0</v>
      </c>
      <c r="BE225" s="1284">
        <v>1</v>
      </c>
      <c r="BF225" s="1284">
        <f t="shared" si="240"/>
        <v>-1</v>
      </c>
      <c r="BG225" s="1284">
        <v>1</v>
      </c>
      <c r="BH225" s="1284">
        <v>2</v>
      </c>
      <c r="BI225" s="1284">
        <f t="shared" si="241"/>
        <v>-1</v>
      </c>
      <c r="BJ225" s="1284">
        <v>0</v>
      </c>
      <c r="BK225" s="1284">
        <v>1</v>
      </c>
      <c r="BL225" s="1284">
        <f t="shared" si="242"/>
        <v>-1</v>
      </c>
      <c r="BM225" s="1285">
        <f t="shared" si="243"/>
        <v>2</v>
      </c>
      <c r="BN225" s="1285">
        <f t="shared" si="243"/>
        <v>4</v>
      </c>
      <c r="BO225" s="1286">
        <f t="shared" si="244"/>
        <v>-2</v>
      </c>
    </row>
    <row r="226" spans="1:67" ht="17.45" customHeight="1">
      <c r="A226" s="926" t="s">
        <v>447</v>
      </c>
      <c r="B226" s="964">
        <v>2</v>
      </c>
      <c r="C226" s="964">
        <v>0</v>
      </c>
      <c r="D226" s="964">
        <f t="shared" si="223"/>
        <v>2</v>
      </c>
      <c r="E226" s="964">
        <v>0</v>
      </c>
      <c r="F226" s="964">
        <v>0</v>
      </c>
      <c r="G226" s="964">
        <f t="shared" si="224"/>
        <v>0</v>
      </c>
      <c r="H226" s="964">
        <v>10</v>
      </c>
      <c r="I226" s="964">
        <v>15</v>
      </c>
      <c r="J226" s="964">
        <f t="shared" si="225"/>
        <v>-5</v>
      </c>
      <c r="K226" s="964">
        <v>0</v>
      </c>
      <c r="L226" s="964">
        <v>0</v>
      </c>
      <c r="M226" s="964">
        <f t="shared" si="226"/>
        <v>0</v>
      </c>
      <c r="N226" s="965">
        <v>12</v>
      </c>
      <c r="O226" s="965">
        <f t="shared" si="227"/>
        <v>15</v>
      </c>
      <c r="P226" s="966">
        <f t="shared" si="228"/>
        <v>-3</v>
      </c>
      <c r="Q226" s="269"/>
      <c r="R226" s="926" t="s">
        <v>447</v>
      </c>
      <c r="S226" s="964">
        <v>0</v>
      </c>
      <c r="T226" s="964">
        <v>2</v>
      </c>
      <c r="U226" s="964">
        <f t="shared" si="229"/>
        <v>-2</v>
      </c>
      <c r="V226" s="964">
        <v>0</v>
      </c>
      <c r="W226" s="964">
        <v>0</v>
      </c>
      <c r="X226" s="964">
        <f t="shared" si="230"/>
        <v>0</v>
      </c>
      <c r="Y226" s="964">
        <v>2</v>
      </c>
      <c r="Z226" s="964">
        <v>1</v>
      </c>
      <c r="AA226" s="964">
        <f t="shared" si="231"/>
        <v>1</v>
      </c>
      <c r="AB226" s="964">
        <v>0</v>
      </c>
      <c r="AC226" s="964">
        <v>0</v>
      </c>
      <c r="AD226" s="964">
        <f t="shared" si="232"/>
        <v>0</v>
      </c>
      <c r="AE226" s="965">
        <f t="shared" si="233"/>
        <v>2</v>
      </c>
      <c r="AF226" s="965">
        <f t="shared" si="233"/>
        <v>3</v>
      </c>
      <c r="AG226" s="966">
        <f t="shared" si="233"/>
        <v>-1</v>
      </c>
      <c r="AI226" s="926" t="s">
        <v>447</v>
      </c>
      <c r="AJ226" s="1284">
        <v>0</v>
      </c>
      <c r="AK226" s="1284">
        <v>0</v>
      </c>
      <c r="AL226" s="1284">
        <f t="shared" si="234"/>
        <v>0</v>
      </c>
      <c r="AM226" s="1284">
        <v>0</v>
      </c>
      <c r="AN226" s="1284">
        <v>0</v>
      </c>
      <c r="AO226" s="1284">
        <f t="shared" si="235"/>
        <v>0</v>
      </c>
      <c r="AP226" s="1284">
        <v>9</v>
      </c>
      <c r="AQ226" s="1284">
        <v>6</v>
      </c>
      <c r="AR226" s="1284">
        <f t="shared" si="236"/>
        <v>3</v>
      </c>
      <c r="AS226" s="1284">
        <v>0</v>
      </c>
      <c r="AT226" s="1284">
        <v>0</v>
      </c>
      <c r="AU226" s="1284">
        <f t="shared" si="237"/>
        <v>0</v>
      </c>
      <c r="AV226" s="1285">
        <f t="shared" si="238"/>
        <v>9</v>
      </c>
      <c r="AW226" s="1285">
        <f t="shared" si="238"/>
        <v>6</v>
      </c>
      <c r="AX226" s="1286">
        <f t="shared" si="238"/>
        <v>3</v>
      </c>
      <c r="AZ226" s="926" t="s">
        <v>447</v>
      </c>
      <c r="BA226" s="1284">
        <v>0</v>
      </c>
      <c r="BB226" s="1284">
        <v>1</v>
      </c>
      <c r="BC226" s="1284">
        <f t="shared" si="239"/>
        <v>-1</v>
      </c>
      <c r="BD226" s="1284">
        <v>0</v>
      </c>
      <c r="BE226" s="1284">
        <v>0</v>
      </c>
      <c r="BF226" s="1284">
        <f t="shared" si="240"/>
        <v>0</v>
      </c>
      <c r="BG226" s="1284">
        <v>1</v>
      </c>
      <c r="BH226" s="1284">
        <v>10</v>
      </c>
      <c r="BI226" s="1284">
        <f t="shared" si="241"/>
        <v>-9</v>
      </c>
      <c r="BJ226" s="1284">
        <v>0</v>
      </c>
      <c r="BK226" s="1284">
        <v>1</v>
      </c>
      <c r="BL226" s="1284">
        <f t="shared" si="242"/>
        <v>-1</v>
      </c>
      <c r="BM226" s="1285">
        <f t="shared" si="243"/>
        <v>1</v>
      </c>
      <c r="BN226" s="1285">
        <f t="shared" si="243"/>
        <v>12</v>
      </c>
      <c r="BO226" s="1286">
        <f t="shared" si="244"/>
        <v>-11</v>
      </c>
    </row>
    <row r="227" spans="1:67" ht="17.45" customHeight="1">
      <c r="A227" s="926" t="s">
        <v>448</v>
      </c>
      <c r="B227" s="964">
        <v>4</v>
      </c>
      <c r="C227" s="964">
        <v>5</v>
      </c>
      <c r="D227" s="964">
        <f t="shared" si="223"/>
        <v>-1</v>
      </c>
      <c r="E227" s="964">
        <v>3</v>
      </c>
      <c r="F227" s="964">
        <v>4</v>
      </c>
      <c r="G227" s="964">
        <f t="shared" si="224"/>
        <v>-1</v>
      </c>
      <c r="H227" s="964">
        <v>1</v>
      </c>
      <c r="I227" s="964">
        <v>1</v>
      </c>
      <c r="J227" s="964">
        <f t="shared" si="225"/>
        <v>0</v>
      </c>
      <c r="K227" s="964">
        <v>0</v>
      </c>
      <c r="L227" s="964">
        <v>1</v>
      </c>
      <c r="M227" s="964">
        <f t="shared" si="226"/>
        <v>-1</v>
      </c>
      <c r="N227" s="965">
        <v>8</v>
      </c>
      <c r="O227" s="965">
        <f t="shared" si="227"/>
        <v>11</v>
      </c>
      <c r="P227" s="966">
        <f t="shared" si="228"/>
        <v>-3</v>
      </c>
      <c r="Q227" s="269"/>
      <c r="R227" s="926" t="s">
        <v>448</v>
      </c>
      <c r="S227" s="964">
        <v>1</v>
      </c>
      <c r="T227" s="964">
        <v>4</v>
      </c>
      <c r="U227" s="964">
        <f t="shared" si="229"/>
        <v>-3</v>
      </c>
      <c r="V227" s="964">
        <v>0</v>
      </c>
      <c r="W227" s="964">
        <v>0</v>
      </c>
      <c r="X227" s="964">
        <f t="shared" si="230"/>
        <v>0</v>
      </c>
      <c r="Y227" s="964">
        <v>0</v>
      </c>
      <c r="Z227" s="964">
        <v>0</v>
      </c>
      <c r="AA227" s="964">
        <f t="shared" si="231"/>
        <v>0</v>
      </c>
      <c r="AB227" s="964">
        <v>0</v>
      </c>
      <c r="AC227" s="964">
        <v>0</v>
      </c>
      <c r="AD227" s="964">
        <f t="shared" si="232"/>
        <v>0</v>
      </c>
      <c r="AE227" s="965">
        <f t="shared" si="233"/>
        <v>1</v>
      </c>
      <c r="AF227" s="965">
        <f t="shared" si="233"/>
        <v>4</v>
      </c>
      <c r="AG227" s="966">
        <f t="shared" si="233"/>
        <v>-3</v>
      </c>
      <c r="AI227" s="926" t="s">
        <v>448</v>
      </c>
      <c r="AJ227" s="1284">
        <v>4</v>
      </c>
      <c r="AK227" s="1284">
        <v>2</v>
      </c>
      <c r="AL227" s="1284">
        <f t="shared" si="234"/>
        <v>2</v>
      </c>
      <c r="AM227" s="1284">
        <v>0</v>
      </c>
      <c r="AN227" s="1284">
        <v>1</v>
      </c>
      <c r="AO227" s="1284">
        <f t="shared" si="235"/>
        <v>-1</v>
      </c>
      <c r="AP227" s="1284">
        <v>1</v>
      </c>
      <c r="AQ227" s="1284">
        <v>1</v>
      </c>
      <c r="AR227" s="1284">
        <f t="shared" si="236"/>
        <v>0</v>
      </c>
      <c r="AS227" s="1284">
        <v>0</v>
      </c>
      <c r="AT227" s="1284">
        <v>0</v>
      </c>
      <c r="AU227" s="1284">
        <f t="shared" si="237"/>
        <v>0</v>
      </c>
      <c r="AV227" s="1285">
        <f t="shared" si="238"/>
        <v>5</v>
      </c>
      <c r="AW227" s="1285">
        <f t="shared" si="238"/>
        <v>4</v>
      </c>
      <c r="AX227" s="1286">
        <f t="shared" si="238"/>
        <v>1</v>
      </c>
      <c r="AZ227" s="926" t="s">
        <v>448</v>
      </c>
      <c r="BA227" s="1284">
        <v>2</v>
      </c>
      <c r="BB227" s="1284">
        <v>0</v>
      </c>
      <c r="BC227" s="1284">
        <f t="shared" si="239"/>
        <v>2</v>
      </c>
      <c r="BD227" s="1284">
        <v>0</v>
      </c>
      <c r="BE227" s="1284">
        <v>0</v>
      </c>
      <c r="BF227" s="1284">
        <f t="shared" si="240"/>
        <v>0</v>
      </c>
      <c r="BG227" s="1284">
        <v>1</v>
      </c>
      <c r="BH227" s="1284">
        <v>2</v>
      </c>
      <c r="BI227" s="1284">
        <f t="shared" si="241"/>
        <v>-1</v>
      </c>
      <c r="BJ227" s="1284">
        <v>0</v>
      </c>
      <c r="BK227" s="1284">
        <v>0</v>
      </c>
      <c r="BL227" s="1284">
        <f t="shared" si="242"/>
        <v>0</v>
      </c>
      <c r="BM227" s="1285">
        <f t="shared" si="243"/>
        <v>3</v>
      </c>
      <c r="BN227" s="1285">
        <f t="shared" si="243"/>
        <v>2</v>
      </c>
      <c r="BO227" s="1286">
        <f t="shared" si="244"/>
        <v>1</v>
      </c>
    </row>
    <row r="228" spans="1:67" ht="17.45" customHeight="1">
      <c r="A228" s="926" t="s">
        <v>449</v>
      </c>
      <c r="B228" s="964">
        <v>1</v>
      </c>
      <c r="C228" s="964">
        <v>1</v>
      </c>
      <c r="D228" s="964">
        <f t="shared" si="223"/>
        <v>0</v>
      </c>
      <c r="E228" s="964">
        <v>1</v>
      </c>
      <c r="F228" s="964">
        <v>1</v>
      </c>
      <c r="G228" s="964">
        <f t="shared" si="224"/>
        <v>0</v>
      </c>
      <c r="H228" s="964">
        <v>7</v>
      </c>
      <c r="I228" s="964">
        <v>5</v>
      </c>
      <c r="J228" s="964">
        <f t="shared" si="225"/>
        <v>2</v>
      </c>
      <c r="K228" s="964">
        <v>1</v>
      </c>
      <c r="L228" s="964">
        <v>0</v>
      </c>
      <c r="M228" s="964">
        <f t="shared" si="226"/>
        <v>1</v>
      </c>
      <c r="N228" s="965">
        <v>10</v>
      </c>
      <c r="O228" s="965">
        <f t="shared" si="227"/>
        <v>7</v>
      </c>
      <c r="P228" s="966">
        <f t="shared" si="228"/>
        <v>3</v>
      </c>
      <c r="Q228" s="269"/>
      <c r="R228" s="926" t="s">
        <v>449</v>
      </c>
      <c r="S228" s="964">
        <v>0</v>
      </c>
      <c r="T228" s="964">
        <v>0</v>
      </c>
      <c r="U228" s="964">
        <f t="shared" si="229"/>
        <v>0</v>
      </c>
      <c r="V228" s="964">
        <v>0</v>
      </c>
      <c r="W228" s="964">
        <v>0</v>
      </c>
      <c r="X228" s="964">
        <f t="shared" si="230"/>
        <v>0</v>
      </c>
      <c r="Y228" s="964">
        <v>5</v>
      </c>
      <c r="Z228" s="964">
        <v>4</v>
      </c>
      <c r="AA228" s="964">
        <f t="shared" si="231"/>
        <v>1</v>
      </c>
      <c r="AB228" s="964">
        <v>0</v>
      </c>
      <c r="AC228" s="964">
        <v>0</v>
      </c>
      <c r="AD228" s="964">
        <f t="shared" si="232"/>
        <v>0</v>
      </c>
      <c r="AE228" s="965">
        <f t="shared" si="233"/>
        <v>5</v>
      </c>
      <c r="AF228" s="965">
        <f t="shared" si="233"/>
        <v>4</v>
      </c>
      <c r="AG228" s="966">
        <f t="shared" si="233"/>
        <v>1</v>
      </c>
      <c r="AI228" s="926" t="s">
        <v>449</v>
      </c>
      <c r="AJ228" s="1284">
        <v>1</v>
      </c>
      <c r="AK228" s="1284">
        <v>1</v>
      </c>
      <c r="AL228" s="1284">
        <f t="shared" si="234"/>
        <v>0</v>
      </c>
      <c r="AM228" s="1284">
        <v>0</v>
      </c>
      <c r="AN228" s="1284">
        <v>0</v>
      </c>
      <c r="AO228" s="1284">
        <f t="shared" si="235"/>
        <v>0</v>
      </c>
      <c r="AP228" s="1284">
        <v>1</v>
      </c>
      <c r="AQ228" s="1284">
        <v>3</v>
      </c>
      <c r="AR228" s="1284">
        <f t="shared" si="236"/>
        <v>-2</v>
      </c>
      <c r="AS228" s="1284">
        <v>0</v>
      </c>
      <c r="AT228" s="1284">
        <v>0</v>
      </c>
      <c r="AU228" s="1284">
        <f t="shared" si="237"/>
        <v>0</v>
      </c>
      <c r="AV228" s="1285">
        <f t="shared" si="238"/>
        <v>2</v>
      </c>
      <c r="AW228" s="1285">
        <f t="shared" si="238"/>
        <v>4</v>
      </c>
      <c r="AX228" s="1286">
        <f t="shared" si="238"/>
        <v>-2</v>
      </c>
      <c r="AZ228" s="926" t="s">
        <v>449</v>
      </c>
      <c r="BA228" s="1284">
        <v>0</v>
      </c>
      <c r="BB228" s="1284">
        <v>1</v>
      </c>
      <c r="BC228" s="1284">
        <f t="shared" si="239"/>
        <v>-1</v>
      </c>
      <c r="BD228" s="1284">
        <v>0</v>
      </c>
      <c r="BE228" s="1284">
        <v>0</v>
      </c>
      <c r="BF228" s="1284">
        <f t="shared" si="240"/>
        <v>0</v>
      </c>
      <c r="BG228" s="1284">
        <v>8</v>
      </c>
      <c r="BH228" s="1284">
        <v>4</v>
      </c>
      <c r="BI228" s="1284">
        <f t="shared" si="241"/>
        <v>4</v>
      </c>
      <c r="BJ228" s="1284">
        <v>0</v>
      </c>
      <c r="BK228" s="1284">
        <v>1</v>
      </c>
      <c r="BL228" s="1284">
        <f t="shared" si="242"/>
        <v>-1</v>
      </c>
      <c r="BM228" s="1285">
        <f t="shared" si="243"/>
        <v>8</v>
      </c>
      <c r="BN228" s="1285">
        <f t="shared" si="243"/>
        <v>6</v>
      </c>
      <c r="BO228" s="1286">
        <f t="shared" si="244"/>
        <v>2</v>
      </c>
    </row>
    <row r="229" spans="1:67" ht="17.45" customHeight="1">
      <c r="A229" s="927" t="s">
        <v>450</v>
      </c>
      <c r="B229" s="964">
        <v>1</v>
      </c>
      <c r="C229" s="964">
        <v>1</v>
      </c>
      <c r="D229" s="964">
        <f t="shared" si="223"/>
        <v>0</v>
      </c>
      <c r="E229" s="964">
        <v>2</v>
      </c>
      <c r="F229" s="964">
        <v>1</v>
      </c>
      <c r="G229" s="964">
        <f t="shared" si="224"/>
        <v>1</v>
      </c>
      <c r="H229" s="964">
        <v>7</v>
      </c>
      <c r="I229" s="964">
        <v>5</v>
      </c>
      <c r="J229" s="964">
        <f t="shared" si="225"/>
        <v>2</v>
      </c>
      <c r="K229" s="964">
        <v>0</v>
      </c>
      <c r="L229" s="964">
        <v>0</v>
      </c>
      <c r="M229" s="964">
        <f t="shared" si="226"/>
        <v>0</v>
      </c>
      <c r="N229" s="965">
        <v>10</v>
      </c>
      <c r="O229" s="965">
        <f t="shared" si="227"/>
        <v>7</v>
      </c>
      <c r="P229" s="966">
        <f t="shared" si="228"/>
        <v>3</v>
      </c>
      <c r="Q229" s="269"/>
      <c r="R229" s="927" t="s">
        <v>450</v>
      </c>
      <c r="S229" s="964">
        <v>0</v>
      </c>
      <c r="T229" s="964">
        <v>0</v>
      </c>
      <c r="U229" s="964">
        <f t="shared" si="229"/>
        <v>0</v>
      </c>
      <c r="V229" s="964">
        <v>0</v>
      </c>
      <c r="W229" s="964">
        <v>0</v>
      </c>
      <c r="X229" s="964">
        <f t="shared" si="230"/>
        <v>0</v>
      </c>
      <c r="Y229" s="964">
        <v>5</v>
      </c>
      <c r="Z229" s="964">
        <v>1</v>
      </c>
      <c r="AA229" s="964">
        <f t="shared" si="231"/>
        <v>4</v>
      </c>
      <c r="AB229" s="964">
        <v>0</v>
      </c>
      <c r="AC229" s="964">
        <v>0</v>
      </c>
      <c r="AD229" s="964">
        <f t="shared" si="232"/>
        <v>0</v>
      </c>
      <c r="AE229" s="965">
        <f t="shared" si="233"/>
        <v>5</v>
      </c>
      <c r="AF229" s="965">
        <f t="shared" si="233"/>
        <v>1</v>
      </c>
      <c r="AG229" s="966">
        <f t="shared" si="233"/>
        <v>4</v>
      </c>
      <c r="AI229" s="927" t="s">
        <v>450</v>
      </c>
      <c r="AJ229" s="1284">
        <v>0</v>
      </c>
      <c r="AK229" s="1284">
        <v>0</v>
      </c>
      <c r="AL229" s="1284">
        <f t="shared" si="234"/>
        <v>0</v>
      </c>
      <c r="AM229" s="1284">
        <v>0</v>
      </c>
      <c r="AN229" s="1284">
        <v>0</v>
      </c>
      <c r="AO229" s="1284">
        <f t="shared" si="235"/>
        <v>0</v>
      </c>
      <c r="AP229" s="1284">
        <v>3</v>
      </c>
      <c r="AQ229" s="1284">
        <v>1</v>
      </c>
      <c r="AR229" s="1284">
        <f t="shared" si="236"/>
        <v>2</v>
      </c>
      <c r="AS229" s="1284">
        <v>0</v>
      </c>
      <c r="AT229" s="1284">
        <v>0</v>
      </c>
      <c r="AU229" s="1284">
        <f t="shared" si="237"/>
        <v>0</v>
      </c>
      <c r="AV229" s="1285">
        <f t="shared" si="238"/>
        <v>3</v>
      </c>
      <c r="AW229" s="1285">
        <f t="shared" si="238"/>
        <v>1</v>
      </c>
      <c r="AX229" s="1286">
        <f t="shared" si="238"/>
        <v>2</v>
      </c>
      <c r="AZ229" s="927" t="s">
        <v>450</v>
      </c>
      <c r="BA229" s="1284">
        <v>1</v>
      </c>
      <c r="BB229" s="1284">
        <v>0</v>
      </c>
      <c r="BC229" s="1284">
        <f t="shared" si="239"/>
        <v>1</v>
      </c>
      <c r="BD229" s="1284">
        <v>1</v>
      </c>
      <c r="BE229" s="1284">
        <v>0</v>
      </c>
      <c r="BF229" s="1284">
        <f t="shared" si="240"/>
        <v>1</v>
      </c>
      <c r="BG229" s="1284">
        <v>5</v>
      </c>
      <c r="BH229" s="1284">
        <v>4</v>
      </c>
      <c r="BI229" s="1284">
        <f t="shared" si="241"/>
        <v>1</v>
      </c>
      <c r="BJ229" s="1284">
        <v>0</v>
      </c>
      <c r="BK229" s="1284">
        <v>0</v>
      </c>
      <c r="BL229" s="1284">
        <f t="shared" si="242"/>
        <v>0</v>
      </c>
      <c r="BM229" s="1285">
        <f t="shared" si="243"/>
        <v>7</v>
      </c>
      <c r="BN229" s="1285">
        <f t="shared" si="243"/>
        <v>4</v>
      </c>
      <c r="BO229" s="1286">
        <f t="shared" si="244"/>
        <v>3</v>
      </c>
    </row>
    <row r="230" spans="1:67" ht="17.45" customHeight="1">
      <c r="A230" s="927" t="s">
        <v>455</v>
      </c>
      <c r="B230" s="420">
        <v>0</v>
      </c>
      <c r="C230" s="420">
        <v>0</v>
      </c>
      <c r="D230" s="967">
        <f t="shared" si="223"/>
        <v>0</v>
      </c>
      <c r="E230" s="420">
        <v>0</v>
      </c>
      <c r="F230" s="420">
        <v>0</v>
      </c>
      <c r="G230" s="967">
        <f t="shared" si="224"/>
        <v>0</v>
      </c>
      <c r="H230" s="420">
        <v>0</v>
      </c>
      <c r="I230" s="420">
        <v>0</v>
      </c>
      <c r="J230" s="967">
        <f t="shared" si="225"/>
        <v>0</v>
      </c>
      <c r="K230" s="420">
        <v>0</v>
      </c>
      <c r="L230" s="420">
        <v>0</v>
      </c>
      <c r="M230" s="967">
        <f t="shared" si="226"/>
        <v>0</v>
      </c>
      <c r="N230" s="967">
        <f>B230+E230+H230+K230</f>
        <v>0</v>
      </c>
      <c r="O230" s="965">
        <f t="shared" si="227"/>
        <v>0</v>
      </c>
      <c r="P230" s="968">
        <f t="shared" si="228"/>
        <v>0</v>
      </c>
      <c r="Q230" s="269"/>
      <c r="R230" s="927" t="s">
        <v>455</v>
      </c>
      <c r="S230" s="420">
        <v>0</v>
      </c>
      <c r="T230" s="420">
        <v>0</v>
      </c>
      <c r="U230" s="967">
        <f t="shared" si="229"/>
        <v>0</v>
      </c>
      <c r="V230" s="420">
        <v>0</v>
      </c>
      <c r="W230" s="420">
        <v>0</v>
      </c>
      <c r="X230" s="967">
        <f t="shared" si="230"/>
        <v>0</v>
      </c>
      <c r="Y230" s="420">
        <v>0</v>
      </c>
      <c r="Z230" s="420">
        <v>0</v>
      </c>
      <c r="AA230" s="967">
        <f t="shared" si="231"/>
        <v>0</v>
      </c>
      <c r="AB230" s="420">
        <v>0</v>
      </c>
      <c r="AC230" s="420">
        <v>0</v>
      </c>
      <c r="AD230" s="967">
        <f t="shared" si="232"/>
        <v>0</v>
      </c>
      <c r="AE230" s="965">
        <f t="shared" si="233"/>
        <v>0</v>
      </c>
      <c r="AF230" s="965">
        <f t="shared" si="233"/>
        <v>0</v>
      </c>
      <c r="AG230" s="966">
        <f t="shared" si="233"/>
        <v>0</v>
      </c>
      <c r="AI230" s="927" t="s">
        <v>455</v>
      </c>
      <c r="AJ230" s="1287">
        <v>0</v>
      </c>
      <c r="AK230" s="1287">
        <v>0</v>
      </c>
      <c r="AL230" s="1288">
        <f t="shared" si="234"/>
        <v>0</v>
      </c>
      <c r="AM230" s="1287">
        <v>0</v>
      </c>
      <c r="AN230" s="1287">
        <v>0</v>
      </c>
      <c r="AO230" s="1288">
        <f t="shared" si="235"/>
        <v>0</v>
      </c>
      <c r="AP230" s="1287">
        <v>0</v>
      </c>
      <c r="AQ230" s="1287">
        <v>0</v>
      </c>
      <c r="AR230" s="1288">
        <f t="shared" si="236"/>
        <v>0</v>
      </c>
      <c r="AS230" s="1287">
        <v>0</v>
      </c>
      <c r="AT230" s="1287">
        <v>0</v>
      </c>
      <c r="AU230" s="1288">
        <f t="shared" si="237"/>
        <v>0</v>
      </c>
      <c r="AV230" s="1285">
        <f t="shared" si="238"/>
        <v>0</v>
      </c>
      <c r="AW230" s="1285">
        <f t="shared" si="238"/>
        <v>0</v>
      </c>
      <c r="AX230" s="1286">
        <f t="shared" si="238"/>
        <v>0</v>
      </c>
      <c r="AZ230" s="927" t="s">
        <v>455</v>
      </c>
      <c r="BA230" s="1287">
        <v>0</v>
      </c>
      <c r="BB230" s="1287">
        <v>0</v>
      </c>
      <c r="BC230" s="1288">
        <f t="shared" si="239"/>
        <v>0</v>
      </c>
      <c r="BD230" s="1287">
        <v>0</v>
      </c>
      <c r="BE230" s="1287">
        <v>0</v>
      </c>
      <c r="BF230" s="1288">
        <f t="shared" si="240"/>
        <v>0</v>
      </c>
      <c r="BG230" s="1287">
        <v>0</v>
      </c>
      <c r="BH230" s="1287">
        <v>0</v>
      </c>
      <c r="BI230" s="1288">
        <f t="shared" si="241"/>
        <v>0</v>
      </c>
      <c r="BJ230" s="1287">
        <v>0</v>
      </c>
      <c r="BK230" s="1287">
        <v>0</v>
      </c>
      <c r="BL230" s="1288">
        <f t="shared" si="242"/>
        <v>0</v>
      </c>
      <c r="BM230" s="1285">
        <f t="shared" si="243"/>
        <v>0</v>
      </c>
      <c r="BN230" s="1285">
        <f t="shared" si="243"/>
        <v>0</v>
      </c>
      <c r="BO230" s="1286">
        <f t="shared" si="244"/>
        <v>0</v>
      </c>
    </row>
    <row r="231" spans="1:67" ht="17.45" customHeight="1">
      <c r="A231" s="926" t="s">
        <v>451</v>
      </c>
      <c r="B231" s="964">
        <v>0</v>
      </c>
      <c r="C231" s="964">
        <v>0</v>
      </c>
      <c r="D231" s="964">
        <f t="shared" si="223"/>
        <v>0</v>
      </c>
      <c r="E231" s="964">
        <v>0</v>
      </c>
      <c r="F231" s="964">
        <v>0</v>
      </c>
      <c r="G231" s="964">
        <f t="shared" si="224"/>
        <v>0</v>
      </c>
      <c r="H231" s="964">
        <v>0</v>
      </c>
      <c r="I231" s="964">
        <v>0</v>
      </c>
      <c r="J231" s="964">
        <f t="shared" si="225"/>
        <v>0</v>
      </c>
      <c r="K231" s="964">
        <v>0</v>
      </c>
      <c r="L231" s="964">
        <v>1</v>
      </c>
      <c r="M231" s="964">
        <f t="shared" si="226"/>
        <v>-1</v>
      </c>
      <c r="N231" s="965">
        <v>0</v>
      </c>
      <c r="O231" s="965">
        <f t="shared" si="227"/>
        <v>1</v>
      </c>
      <c r="P231" s="966">
        <f t="shared" si="228"/>
        <v>-1</v>
      </c>
      <c r="Q231" s="269"/>
      <c r="R231" s="926" t="s">
        <v>451</v>
      </c>
      <c r="S231" s="964">
        <v>0</v>
      </c>
      <c r="T231" s="964">
        <v>0</v>
      </c>
      <c r="U231" s="964">
        <f t="shared" si="229"/>
        <v>0</v>
      </c>
      <c r="V231" s="964">
        <v>0</v>
      </c>
      <c r="W231" s="964">
        <v>0</v>
      </c>
      <c r="X231" s="964">
        <f t="shared" si="230"/>
        <v>0</v>
      </c>
      <c r="Y231" s="964">
        <v>0</v>
      </c>
      <c r="Z231" s="964">
        <v>0</v>
      </c>
      <c r="AA231" s="964">
        <f t="shared" si="231"/>
        <v>0</v>
      </c>
      <c r="AB231" s="964">
        <v>1</v>
      </c>
      <c r="AC231" s="964">
        <v>0</v>
      </c>
      <c r="AD231" s="964">
        <f t="shared" si="232"/>
        <v>1</v>
      </c>
      <c r="AE231" s="965">
        <f t="shared" si="233"/>
        <v>1</v>
      </c>
      <c r="AF231" s="965">
        <f t="shared" si="233"/>
        <v>0</v>
      </c>
      <c r="AG231" s="966">
        <f t="shared" si="233"/>
        <v>1</v>
      </c>
      <c r="AI231" s="926" t="s">
        <v>451</v>
      </c>
      <c r="AJ231" s="1284">
        <v>0</v>
      </c>
      <c r="AK231" s="1284">
        <v>0</v>
      </c>
      <c r="AL231" s="1284">
        <f t="shared" si="234"/>
        <v>0</v>
      </c>
      <c r="AM231" s="1284">
        <v>0</v>
      </c>
      <c r="AN231" s="1284">
        <v>0</v>
      </c>
      <c r="AO231" s="1284">
        <f t="shared" si="235"/>
        <v>0</v>
      </c>
      <c r="AP231" s="1284">
        <v>1</v>
      </c>
      <c r="AQ231" s="1284">
        <v>0</v>
      </c>
      <c r="AR231" s="1284">
        <f t="shared" si="236"/>
        <v>1</v>
      </c>
      <c r="AS231" s="1284">
        <v>0</v>
      </c>
      <c r="AT231" s="1284">
        <v>0</v>
      </c>
      <c r="AU231" s="1284">
        <f t="shared" si="237"/>
        <v>0</v>
      </c>
      <c r="AV231" s="1285">
        <f t="shared" si="238"/>
        <v>1</v>
      </c>
      <c r="AW231" s="1285">
        <f t="shared" si="238"/>
        <v>0</v>
      </c>
      <c r="AX231" s="1286">
        <f t="shared" si="238"/>
        <v>1</v>
      </c>
      <c r="AZ231" s="926" t="s">
        <v>451</v>
      </c>
      <c r="BA231" s="1284">
        <v>0</v>
      </c>
      <c r="BB231" s="1284">
        <v>1</v>
      </c>
      <c r="BC231" s="1284">
        <f t="shared" si="239"/>
        <v>-1</v>
      </c>
      <c r="BD231" s="1284">
        <v>0</v>
      </c>
      <c r="BE231" s="1284">
        <v>0</v>
      </c>
      <c r="BF231" s="1284">
        <f t="shared" si="240"/>
        <v>0</v>
      </c>
      <c r="BG231" s="1284">
        <v>1</v>
      </c>
      <c r="BH231" s="1284">
        <v>1</v>
      </c>
      <c r="BI231" s="1284">
        <f t="shared" si="241"/>
        <v>0</v>
      </c>
      <c r="BJ231" s="1284">
        <v>0</v>
      </c>
      <c r="BK231" s="1284">
        <v>0</v>
      </c>
      <c r="BL231" s="1284">
        <f t="shared" si="242"/>
        <v>0</v>
      </c>
      <c r="BM231" s="1285">
        <f t="shared" si="243"/>
        <v>1</v>
      </c>
      <c r="BN231" s="1285">
        <f t="shared" si="243"/>
        <v>2</v>
      </c>
      <c r="BO231" s="1286">
        <f t="shared" si="244"/>
        <v>-1</v>
      </c>
    </row>
    <row r="232" spans="1:67" ht="17.45" customHeight="1">
      <c r="A232" s="926" t="s">
        <v>452</v>
      </c>
      <c r="B232" s="964">
        <v>0</v>
      </c>
      <c r="C232" s="964">
        <v>0</v>
      </c>
      <c r="D232" s="964">
        <f t="shared" si="223"/>
        <v>0</v>
      </c>
      <c r="E232" s="964">
        <v>0</v>
      </c>
      <c r="F232" s="964">
        <v>0</v>
      </c>
      <c r="G232" s="964">
        <f t="shared" si="224"/>
        <v>0</v>
      </c>
      <c r="H232" s="964">
        <v>0</v>
      </c>
      <c r="I232" s="964">
        <v>0</v>
      </c>
      <c r="J232" s="964">
        <f t="shared" si="225"/>
        <v>0</v>
      </c>
      <c r="K232" s="964">
        <v>0</v>
      </c>
      <c r="L232" s="964">
        <v>0</v>
      </c>
      <c r="M232" s="964">
        <f t="shared" si="226"/>
        <v>0</v>
      </c>
      <c r="N232" s="965">
        <v>0</v>
      </c>
      <c r="O232" s="965">
        <f t="shared" si="227"/>
        <v>0</v>
      </c>
      <c r="P232" s="966">
        <f t="shared" si="228"/>
        <v>0</v>
      </c>
      <c r="Q232" s="269"/>
      <c r="R232" s="926" t="s">
        <v>452</v>
      </c>
      <c r="S232" s="964">
        <v>0</v>
      </c>
      <c r="T232" s="964">
        <v>0</v>
      </c>
      <c r="U232" s="964">
        <f t="shared" si="229"/>
        <v>0</v>
      </c>
      <c r="V232" s="964">
        <v>0</v>
      </c>
      <c r="W232" s="964">
        <v>0</v>
      </c>
      <c r="X232" s="964">
        <f t="shared" si="230"/>
        <v>0</v>
      </c>
      <c r="Y232" s="964">
        <v>0</v>
      </c>
      <c r="Z232" s="964">
        <v>0</v>
      </c>
      <c r="AA232" s="964">
        <f t="shared" si="231"/>
        <v>0</v>
      </c>
      <c r="AB232" s="964">
        <v>0</v>
      </c>
      <c r="AC232" s="964">
        <v>0</v>
      </c>
      <c r="AD232" s="964">
        <f t="shared" si="232"/>
        <v>0</v>
      </c>
      <c r="AE232" s="965">
        <f t="shared" si="233"/>
        <v>0</v>
      </c>
      <c r="AF232" s="965">
        <f t="shared" si="233"/>
        <v>0</v>
      </c>
      <c r="AG232" s="966">
        <f t="shared" si="233"/>
        <v>0</v>
      </c>
      <c r="AI232" s="926" t="s">
        <v>452</v>
      </c>
      <c r="AJ232" s="1284">
        <v>0</v>
      </c>
      <c r="AK232" s="1284">
        <v>0</v>
      </c>
      <c r="AL232" s="1284">
        <f t="shared" si="234"/>
        <v>0</v>
      </c>
      <c r="AM232" s="1284">
        <v>0</v>
      </c>
      <c r="AN232" s="1284">
        <v>0</v>
      </c>
      <c r="AO232" s="1284">
        <f t="shared" si="235"/>
        <v>0</v>
      </c>
      <c r="AP232" s="1284">
        <v>0</v>
      </c>
      <c r="AQ232" s="1284">
        <v>0</v>
      </c>
      <c r="AR232" s="1284">
        <f t="shared" si="236"/>
        <v>0</v>
      </c>
      <c r="AS232" s="1284">
        <v>0</v>
      </c>
      <c r="AT232" s="1284">
        <v>0</v>
      </c>
      <c r="AU232" s="1284">
        <f t="shared" si="237"/>
        <v>0</v>
      </c>
      <c r="AV232" s="1285">
        <f t="shared" si="238"/>
        <v>0</v>
      </c>
      <c r="AW232" s="1285">
        <f t="shared" si="238"/>
        <v>0</v>
      </c>
      <c r="AX232" s="1286">
        <f t="shared" si="238"/>
        <v>0</v>
      </c>
      <c r="AZ232" s="926" t="s">
        <v>452</v>
      </c>
      <c r="BA232" s="1284">
        <v>0</v>
      </c>
      <c r="BB232" s="1284">
        <v>0</v>
      </c>
      <c r="BC232" s="1284">
        <f t="shared" si="239"/>
        <v>0</v>
      </c>
      <c r="BD232" s="1284">
        <v>1</v>
      </c>
      <c r="BE232" s="1284">
        <v>1</v>
      </c>
      <c r="BF232" s="1284">
        <f t="shared" si="240"/>
        <v>0</v>
      </c>
      <c r="BG232" s="1284">
        <v>0</v>
      </c>
      <c r="BH232" s="1284">
        <v>0</v>
      </c>
      <c r="BI232" s="1284">
        <f t="shared" si="241"/>
        <v>0</v>
      </c>
      <c r="BJ232" s="1284">
        <v>0</v>
      </c>
      <c r="BK232" s="1284">
        <v>0</v>
      </c>
      <c r="BL232" s="1284">
        <f t="shared" si="242"/>
        <v>0</v>
      </c>
      <c r="BM232" s="1285">
        <f t="shared" si="243"/>
        <v>1</v>
      </c>
      <c r="BN232" s="1285">
        <f t="shared" si="243"/>
        <v>1</v>
      </c>
      <c r="BO232" s="1286">
        <f t="shared" si="244"/>
        <v>0</v>
      </c>
    </row>
    <row r="233" spans="1:67" ht="17.45" customHeight="1">
      <c r="A233" s="927" t="s">
        <v>458</v>
      </c>
      <c r="B233" s="964">
        <v>0</v>
      </c>
      <c r="C233" s="964">
        <v>0</v>
      </c>
      <c r="D233" s="964">
        <f t="shared" si="223"/>
        <v>0</v>
      </c>
      <c r="E233" s="964">
        <v>1</v>
      </c>
      <c r="F233" s="964">
        <v>1</v>
      </c>
      <c r="G233" s="964">
        <f t="shared" si="224"/>
        <v>0</v>
      </c>
      <c r="H233" s="964">
        <v>1</v>
      </c>
      <c r="I233" s="964">
        <v>2</v>
      </c>
      <c r="J233" s="964">
        <f t="shared" si="225"/>
        <v>-1</v>
      </c>
      <c r="K233" s="964">
        <v>0</v>
      </c>
      <c r="L233" s="964">
        <v>0</v>
      </c>
      <c r="M233" s="964">
        <f t="shared" si="226"/>
        <v>0</v>
      </c>
      <c r="N233" s="965">
        <v>2</v>
      </c>
      <c r="O233" s="965">
        <f t="shared" si="227"/>
        <v>3</v>
      </c>
      <c r="P233" s="966">
        <f t="shared" si="228"/>
        <v>-1</v>
      </c>
      <c r="Q233" s="269"/>
      <c r="R233" s="927" t="s">
        <v>458</v>
      </c>
      <c r="S233" s="964">
        <v>0</v>
      </c>
      <c r="T233" s="964">
        <v>0</v>
      </c>
      <c r="U233" s="964">
        <f t="shared" si="229"/>
        <v>0</v>
      </c>
      <c r="V233" s="964">
        <v>0</v>
      </c>
      <c r="W233" s="964">
        <v>0</v>
      </c>
      <c r="X233" s="964">
        <f t="shared" si="230"/>
        <v>0</v>
      </c>
      <c r="Y233" s="964">
        <v>0</v>
      </c>
      <c r="Z233" s="964">
        <v>4</v>
      </c>
      <c r="AA233" s="964">
        <f t="shared" si="231"/>
        <v>-4</v>
      </c>
      <c r="AB233" s="964">
        <v>0</v>
      </c>
      <c r="AC233" s="964">
        <v>0</v>
      </c>
      <c r="AD233" s="964">
        <f t="shared" si="232"/>
        <v>0</v>
      </c>
      <c r="AE233" s="965">
        <f t="shared" si="233"/>
        <v>0</v>
      </c>
      <c r="AF233" s="965">
        <f t="shared" si="233"/>
        <v>4</v>
      </c>
      <c r="AG233" s="966">
        <f t="shared" si="233"/>
        <v>-4</v>
      </c>
      <c r="AI233" s="927" t="s">
        <v>458</v>
      </c>
      <c r="AJ233" s="1284">
        <v>0</v>
      </c>
      <c r="AK233" s="1284">
        <v>0</v>
      </c>
      <c r="AL233" s="1284">
        <f t="shared" si="234"/>
        <v>0</v>
      </c>
      <c r="AM233" s="1284">
        <v>0</v>
      </c>
      <c r="AN233" s="1284">
        <v>0</v>
      </c>
      <c r="AO233" s="1284">
        <f t="shared" si="235"/>
        <v>0</v>
      </c>
      <c r="AP233" s="1284">
        <v>0</v>
      </c>
      <c r="AQ233" s="1284">
        <v>1</v>
      </c>
      <c r="AR233" s="1284">
        <f t="shared" si="236"/>
        <v>-1</v>
      </c>
      <c r="AS233" s="1284">
        <v>0</v>
      </c>
      <c r="AT233" s="1284">
        <v>0</v>
      </c>
      <c r="AU233" s="1284">
        <f t="shared" si="237"/>
        <v>0</v>
      </c>
      <c r="AV233" s="1285">
        <f t="shared" si="238"/>
        <v>0</v>
      </c>
      <c r="AW233" s="1285">
        <f t="shared" si="238"/>
        <v>1</v>
      </c>
      <c r="AX233" s="1286">
        <f t="shared" si="238"/>
        <v>-1</v>
      </c>
      <c r="AZ233" s="927" t="s">
        <v>458</v>
      </c>
      <c r="BA233" s="1284">
        <v>0</v>
      </c>
      <c r="BB233" s="1284">
        <v>0</v>
      </c>
      <c r="BC233" s="1284">
        <f t="shared" si="239"/>
        <v>0</v>
      </c>
      <c r="BD233" s="1284">
        <v>0</v>
      </c>
      <c r="BE233" s="1284">
        <v>2</v>
      </c>
      <c r="BF233" s="1284">
        <f t="shared" si="240"/>
        <v>-2</v>
      </c>
      <c r="BG233" s="1284">
        <v>1</v>
      </c>
      <c r="BH233" s="1284">
        <v>0</v>
      </c>
      <c r="BI233" s="1284">
        <f t="shared" si="241"/>
        <v>1</v>
      </c>
      <c r="BJ233" s="1284">
        <v>0</v>
      </c>
      <c r="BK233" s="1284">
        <v>0</v>
      </c>
      <c r="BL233" s="1284">
        <f t="shared" si="242"/>
        <v>0</v>
      </c>
      <c r="BM233" s="1285">
        <f t="shared" si="243"/>
        <v>1</v>
      </c>
      <c r="BN233" s="1285">
        <f t="shared" si="243"/>
        <v>2</v>
      </c>
      <c r="BO233" s="1286">
        <f t="shared" si="244"/>
        <v>-1</v>
      </c>
    </row>
    <row r="234" spans="1:67" ht="17.45" customHeight="1">
      <c r="A234" s="926" t="s">
        <v>453</v>
      </c>
      <c r="B234" s="964">
        <v>0</v>
      </c>
      <c r="C234" s="964">
        <v>0</v>
      </c>
      <c r="D234" s="964">
        <f t="shared" si="223"/>
        <v>0</v>
      </c>
      <c r="E234" s="964">
        <v>1</v>
      </c>
      <c r="F234" s="964">
        <v>1</v>
      </c>
      <c r="G234" s="964">
        <f t="shared" si="224"/>
        <v>0</v>
      </c>
      <c r="H234" s="964">
        <v>9</v>
      </c>
      <c r="I234" s="964">
        <v>9</v>
      </c>
      <c r="J234" s="964">
        <f t="shared" si="225"/>
        <v>0</v>
      </c>
      <c r="K234" s="964">
        <v>1</v>
      </c>
      <c r="L234" s="964">
        <v>0</v>
      </c>
      <c r="M234" s="964">
        <f t="shared" si="226"/>
        <v>1</v>
      </c>
      <c r="N234" s="965">
        <v>11</v>
      </c>
      <c r="O234" s="965">
        <f t="shared" si="227"/>
        <v>10</v>
      </c>
      <c r="P234" s="966">
        <f t="shared" si="228"/>
        <v>1</v>
      </c>
      <c r="Q234" s="269"/>
      <c r="R234" s="926" t="s">
        <v>453</v>
      </c>
      <c r="S234" s="964">
        <v>0</v>
      </c>
      <c r="T234" s="964">
        <v>0</v>
      </c>
      <c r="U234" s="964">
        <f t="shared" si="229"/>
        <v>0</v>
      </c>
      <c r="V234" s="964">
        <v>0</v>
      </c>
      <c r="W234" s="964">
        <v>2</v>
      </c>
      <c r="X234" s="964">
        <f t="shared" si="230"/>
        <v>-2</v>
      </c>
      <c r="Y234" s="964">
        <v>8</v>
      </c>
      <c r="Z234" s="964">
        <v>4</v>
      </c>
      <c r="AA234" s="964">
        <f t="shared" si="231"/>
        <v>4</v>
      </c>
      <c r="AB234" s="964">
        <v>0</v>
      </c>
      <c r="AC234" s="964">
        <v>0</v>
      </c>
      <c r="AD234" s="964">
        <f t="shared" si="232"/>
        <v>0</v>
      </c>
      <c r="AE234" s="965">
        <f t="shared" si="233"/>
        <v>8</v>
      </c>
      <c r="AF234" s="965">
        <f t="shared" si="233"/>
        <v>6</v>
      </c>
      <c r="AG234" s="966">
        <f t="shared" si="233"/>
        <v>2</v>
      </c>
      <c r="AI234" s="926" t="s">
        <v>453</v>
      </c>
      <c r="AJ234" s="1284">
        <v>0</v>
      </c>
      <c r="AK234" s="1284">
        <v>0</v>
      </c>
      <c r="AL234" s="1284">
        <f t="shared" si="234"/>
        <v>0</v>
      </c>
      <c r="AM234" s="1284">
        <v>1</v>
      </c>
      <c r="AN234" s="1284">
        <v>1</v>
      </c>
      <c r="AO234" s="1284">
        <f t="shared" si="235"/>
        <v>0</v>
      </c>
      <c r="AP234" s="1284">
        <v>4</v>
      </c>
      <c r="AQ234" s="1284">
        <v>4</v>
      </c>
      <c r="AR234" s="1284">
        <f t="shared" si="236"/>
        <v>0</v>
      </c>
      <c r="AS234" s="1284">
        <v>0</v>
      </c>
      <c r="AT234" s="1284">
        <v>0</v>
      </c>
      <c r="AU234" s="1284">
        <f t="shared" si="237"/>
        <v>0</v>
      </c>
      <c r="AV234" s="1285">
        <f t="shared" si="238"/>
        <v>5</v>
      </c>
      <c r="AW234" s="1285">
        <f t="shared" si="238"/>
        <v>5</v>
      </c>
      <c r="AX234" s="1286">
        <f t="shared" si="238"/>
        <v>0</v>
      </c>
      <c r="AZ234" s="926" t="s">
        <v>453</v>
      </c>
      <c r="BA234" s="1284">
        <v>0</v>
      </c>
      <c r="BB234" s="1284">
        <v>0</v>
      </c>
      <c r="BC234" s="1284">
        <f t="shared" si="239"/>
        <v>0</v>
      </c>
      <c r="BD234" s="1284">
        <v>1</v>
      </c>
      <c r="BE234" s="1284">
        <v>2</v>
      </c>
      <c r="BF234" s="1284">
        <f t="shared" si="240"/>
        <v>-1</v>
      </c>
      <c r="BG234" s="1284">
        <v>6</v>
      </c>
      <c r="BH234" s="1284">
        <v>8</v>
      </c>
      <c r="BI234" s="1284">
        <f t="shared" si="241"/>
        <v>-2</v>
      </c>
      <c r="BJ234" s="1284">
        <v>0</v>
      </c>
      <c r="BK234" s="1284">
        <v>0</v>
      </c>
      <c r="BL234" s="1284">
        <f t="shared" si="242"/>
        <v>0</v>
      </c>
      <c r="BM234" s="1285">
        <f t="shared" si="243"/>
        <v>7</v>
      </c>
      <c r="BN234" s="1285">
        <f t="shared" si="243"/>
        <v>10</v>
      </c>
      <c r="BO234" s="1286">
        <f t="shared" si="244"/>
        <v>-3</v>
      </c>
    </row>
    <row r="235" spans="1:67" ht="17.45" customHeight="1">
      <c r="A235" s="927" t="s">
        <v>457</v>
      </c>
      <c r="B235" s="420">
        <v>0</v>
      </c>
      <c r="C235" s="420">
        <v>0</v>
      </c>
      <c r="D235" s="967">
        <f t="shared" si="223"/>
        <v>0</v>
      </c>
      <c r="E235" s="420">
        <v>0</v>
      </c>
      <c r="F235" s="420">
        <v>0</v>
      </c>
      <c r="G235" s="967">
        <f t="shared" si="224"/>
        <v>0</v>
      </c>
      <c r="H235" s="420">
        <v>0</v>
      </c>
      <c r="I235" s="420">
        <v>0</v>
      </c>
      <c r="J235" s="967">
        <f t="shared" si="225"/>
        <v>0</v>
      </c>
      <c r="K235" s="420">
        <v>0</v>
      </c>
      <c r="L235" s="420">
        <v>0</v>
      </c>
      <c r="M235" s="967">
        <f t="shared" si="226"/>
        <v>0</v>
      </c>
      <c r="N235" s="967">
        <f>B235+E235+H235+K235</f>
        <v>0</v>
      </c>
      <c r="O235" s="965">
        <f t="shared" si="227"/>
        <v>0</v>
      </c>
      <c r="P235" s="968">
        <f t="shared" si="228"/>
        <v>0</v>
      </c>
      <c r="Q235" s="269"/>
      <c r="R235" s="927" t="s">
        <v>457</v>
      </c>
      <c r="S235" s="420">
        <v>0</v>
      </c>
      <c r="T235" s="420">
        <v>0</v>
      </c>
      <c r="U235" s="967">
        <f t="shared" si="229"/>
        <v>0</v>
      </c>
      <c r="V235" s="420">
        <v>0</v>
      </c>
      <c r="W235" s="420">
        <v>0</v>
      </c>
      <c r="X235" s="967">
        <f t="shared" si="230"/>
        <v>0</v>
      </c>
      <c r="Y235" s="420">
        <v>0</v>
      </c>
      <c r="Z235" s="420">
        <v>0</v>
      </c>
      <c r="AA235" s="967">
        <f t="shared" si="231"/>
        <v>0</v>
      </c>
      <c r="AB235" s="420">
        <v>0</v>
      </c>
      <c r="AC235" s="420">
        <v>0</v>
      </c>
      <c r="AD235" s="967">
        <f t="shared" si="232"/>
        <v>0</v>
      </c>
      <c r="AE235" s="965">
        <f t="shared" si="233"/>
        <v>0</v>
      </c>
      <c r="AF235" s="965">
        <f t="shared" si="233"/>
        <v>0</v>
      </c>
      <c r="AG235" s="966">
        <f t="shared" si="233"/>
        <v>0</v>
      </c>
      <c r="AI235" s="927" t="s">
        <v>457</v>
      </c>
      <c r="AJ235" s="1287">
        <v>0</v>
      </c>
      <c r="AK235" s="1287">
        <v>0</v>
      </c>
      <c r="AL235" s="1288">
        <f t="shared" si="234"/>
        <v>0</v>
      </c>
      <c r="AM235" s="1287">
        <v>0</v>
      </c>
      <c r="AN235" s="1287">
        <v>0</v>
      </c>
      <c r="AO235" s="1288">
        <f t="shared" si="235"/>
        <v>0</v>
      </c>
      <c r="AP235" s="1287">
        <v>0</v>
      </c>
      <c r="AQ235" s="1287">
        <v>0</v>
      </c>
      <c r="AR235" s="1288">
        <f t="shared" si="236"/>
        <v>0</v>
      </c>
      <c r="AS235" s="1287">
        <v>0</v>
      </c>
      <c r="AT235" s="1287">
        <v>0</v>
      </c>
      <c r="AU235" s="1288">
        <f t="shared" si="237"/>
        <v>0</v>
      </c>
      <c r="AV235" s="1285">
        <f t="shared" si="238"/>
        <v>0</v>
      </c>
      <c r="AW235" s="1285">
        <f t="shared" si="238"/>
        <v>0</v>
      </c>
      <c r="AX235" s="1286">
        <f t="shared" si="238"/>
        <v>0</v>
      </c>
      <c r="AZ235" s="927" t="s">
        <v>457</v>
      </c>
      <c r="BA235" s="1287">
        <v>0</v>
      </c>
      <c r="BB235" s="1287">
        <v>0</v>
      </c>
      <c r="BC235" s="1288">
        <f t="shared" si="239"/>
        <v>0</v>
      </c>
      <c r="BD235" s="1287">
        <v>0</v>
      </c>
      <c r="BE235" s="1287">
        <v>0</v>
      </c>
      <c r="BF235" s="1288">
        <f t="shared" si="240"/>
        <v>0</v>
      </c>
      <c r="BG235" s="1287">
        <v>0</v>
      </c>
      <c r="BH235" s="1287">
        <v>0</v>
      </c>
      <c r="BI235" s="1288">
        <f t="shared" si="241"/>
        <v>0</v>
      </c>
      <c r="BJ235" s="1287">
        <v>0</v>
      </c>
      <c r="BK235" s="1287">
        <v>0</v>
      </c>
      <c r="BL235" s="1288">
        <f t="shared" si="242"/>
        <v>0</v>
      </c>
      <c r="BM235" s="1285">
        <f t="shared" si="243"/>
        <v>0</v>
      </c>
      <c r="BN235" s="1285">
        <f t="shared" si="243"/>
        <v>0</v>
      </c>
      <c r="BO235" s="1286">
        <f t="shared" si="244"/>
        <v>0</v>
      </c>
    </row>
    <row r="236" spans="1:67" ht="17.45" customHeight="1">
      <c r="A236" s="926" t="s">
        <v>456</v>
      </c>
      <c r="B236" s="420">
        <v>0</v>
      </c>
      <c r="C236" s="420">
        <v>0</v>
      </c>
      <c r="D236" s="967">
        <f t="shared" si="223"/>
        <v>0</v>
      </c>
      <c r="E236" s="420">
        <v>0</v>
      </c>
      <c r="F236" s="420">
        <v>0</v>
      </c>
      <c r="G236" s="967">
        <f t="shared" si="224"/>
        <v>0</v>
      </c>
      <c r="H236" s="420">
        <v>0</v>
      </c>
      <c r="I236" s="420">
        <v>0</v>
      </c>
      <c r="J236" s="967">
        <f t="shared" si="225"/>
        <v>0</v>
      </c>
      <c r="K236" s="420">
        <v>0</v>
      </c>
      <c r="L236" s="420">
        <v>0</v>
      </c>
      <c r="M236" s="967">
        <f t="shared" si="226"/>
        <v>0</v>
      </c>
      <c r="N236" s="967">
        <f>B236+E236+H236+K236</f>
        <v>0</v>
      </c>
      <c r="O236" s="965">
        <f t="shared" si="227"/>
        <v>0</v>
      </c>
      <c r="P236" s="968">
        <f t="shared" si="228"/>
        <v>0</v>
      </c>
      <c r="Q236" s="269"/>
      <c r="R236" s="926" t="s">
        <v>456</v>
      </c>
      <c r="S236" s="420">
        <v>0</v>
      </c>
      <c r="T236" s="420">
        <v>0</v>
      </c>
      <c r="U236" s="967">
        <f t="shared" si="229"/>
        <v>0</v>
      </c>
      <c r="V236" s="420">
        <v>0</v>
      </c>
      <c r="W236" s="420">
        <v>0</v>
      </c>
      <c r="X236" s="967">
        <f t="shared" si="230"/>
        <v>0</v>
      </c>
      <c r="Y236" s="420">
        <v>0</v>
      </c>
      <c r="Z236" s="420">
        <v>0</v>
      </c>
      <c r="AA236" s="967">
        <f t="shared" si="231"/>
        <v>0</v>
      </c>
      <c r="AB236" s="420">
        <v>0</v>
      </c>
      <c r="AC236" s="420">
        <v>0</v>
      </c>
      <c r="AD236" s="967">
        <f t="shared" si="232"/>
        <v>0</v>
      </c>
      <c r="AE236" s="965">
        <f t="shared" si="233"/>
        <v>0</v>
      </c>
      <c r="AF236" s="965">
        <f t="shared" si="233"/>
        <v>0</v>
      </c>
      <c r="AG236" s="966">
        <f t="shared" si="233"/>
        <v>0</v>
      </c>
      <c r="AI236" s="926" t="s">
        <v>456</v>
      </c>
      <c r="AJ236" s="1287">
        <v>0</v>
      </c>
      <c r="AK236" s="1287">
        <v>0</v>
      </c>
      <c r="AL236" s="1288">
        <f t="shared" si="234"/>
        <v>0</v>
      </c>
      <c r="AM236" s="1287">
        <v>0</v>
      </c>
      <c r="AN236" s="1287">
        <v>0</v>
      </c>
      <c r="AO236" s="1288">
        <f t="shared" si="235"/>
        <v>0</v>
      </c>
      <c r="AP236" s="1287">
        <v>0</v>
      </c>
      <c r="AQ236" s="1287">
        <v>0</v>
      </c>
      <c r="AR236" s="1288">
        <f t="shared" si="236"/>
        <v>0</v>
      </c>
      <c r="AS236" s="1287">
        <v>0</v>
      </c>
      <c r="AT236" s="1287">
        <v>0</v>
      </c>
      <c r="AU236" s="1288">
        <f t="shared" si="237"/>
        <v>0</v>
      </c>
      <c r="AV236" s="1285">
        <f t="shared" si="238"/>
        <v>0</v>
      </c>
      <c r="AW236" s="1285">
        <f t="shared" si="238"/>
        <v>0</v>
      </c>
      <c r="AX236" s="1286">
        <f t="shared" si="238"/>
        <v>0</v>
      </c>
      <c r="AZ236" s="926" t="s">
        <v>456</v>
      </c>
      <c r="BA236" s="1287">
        <v>0</v>
      </c>
      <c r="BB236" s="1287">
        <v>0</v>
      </c>
      <c r="BC236" s="1288">
        <f t="shared" si="239"/>
        <v>0</v>
      </c>
      <c r="BD236" s="1287">
        <v>0</v>
      </c>
      <c r="BE236" s="1287">
        <v>0</v>
      </c>
      <c r="BF236" s="1288">
        <f t="shared" si="240"/>
        <v>0</v>
      </c>
      <c r="BG236" s="1287">
        <v>0</v>
      </c>
      <c r="BH236" s="1287">
        <v>0</v>
      </c>
      <c r="BI236" s="1288">
        <f t="shared" si="241"/>
        <v>0</v>
      </c>
      <c r="BJ236" s="1287">
        <v>0</v>
      </c>
      <c r="BK236" s="1287">
        <v>0</v>
      </c>
      <c r="BL236" s="1288">
        <f t="shared" si="242"/>
        <v>0</v>
      </c>
      <c r="BM236" s="1285">
        <f t="shared" si="243"/>
        <v>0</v>
      </c>
      <c r="BN236" s="1285">
        <f t="shared" si="243"/>
        <v>0</v>
      </c>
      <c r="BO236" s="1286">
        <f t="shared" si="244"/>
        <v>0</v>
      </c>
    </row>
    <row r="237" spans="1:67" ht="17.45" customHeight="1">
      <c r="A237" s="926" t="s">
        <v>454</v>
      </c>
      <c r="B237" s="964">
        <v>16</v>
      </c>
      <c r="C237" s="964">
        <v>4</v>
      </c>
      <c r="D237" s="964">
        <f t="shared" si="223"/>
        <v>12</v>
      </c>
      <c r="E237" s="964">
        <v>15</v>
      </c>
      <c r="F237" s="964">
        <v>5</v>
      </c>
      <c r="G237" s="964">
        <f t="shared" si="224"/>
        <v>10</v>
      </c>
      <c r="H237" s="964">
        <v>4</v>
      </c>
      <c r="I237" s="964">
        <v>0</v>
      </c>
      <c r="J237" s="964">
        <f t="shared" si="225"/>
        <v>4</v>
      </c>
      <c r="K237" s="964">
        <v>1</v>
      </c>
      <c r="L237" s="964">
        <v>0</v>
      </c>
      <c r="M237" s="964">
        <f t="shared" si="226"/>
        <v>1</v>
      </c>
      <c r="N237" s="965">
        <v>36</v>
      </c>
      <c r="O237" s="965">
        <f t="shared" si="227"/>
        <v>9</v>
      </c>
      <c r="P237" s="966">
        <f t="shared" si="228"/>
        <v>27</v>
      </c>
      <c r="Q237" s="269"/>
      <c r="R237" s="926" t="s">
        <v>454</v>
      </c>
      <c r="S237" s="964">
        <v>23</v>
      </c>
      <c r="T237" s="964">
        <v>0</v>
      </c>
      <c r="U237" s="964">
        <f t="shared" si="229"/>
        <v>23</v>
      </c>
      <c r="V237" s="964">
        <v>18</v>
      </c>
      <c r="W237" s="964">
        <v>0</v>
      </c>
      <c r="X237" s="964">
        <f t="shared" si="230"/>
        <v>18</v>
      </c>
      <c r="Y237" s="964">
        <v>16</v>
      </c>
      <c r="Z237" s="964">
        <v>0</v>
      </c>
      <c r="AA237" s="964">
        <f t="shared" si="231"/>
        <v>16</v>
      </c>
      <c r="AB237" s="964">
        <v>1</v>
      </c>
      <c r="AC237" s="964">
        <v>0</v>
      </c>
      <c r="AD237" s="964">
        <f t="shared" si="232"/>
        <v>1</v>
      </c>
      <c r="AE237" s="965">
        <f t="shared" si="233"/>
        <v>58</v>
      </c>
      <c r="AF237" s="965">
        <f t="shared" si="233"/>
        <v>0</v>
      </c>
      <c r="AG237" s="966">
        <f t="shared" si="233"/>
        <v>58</v>
      </c>
      <c r="AI237" s="926" t="s">
        <v>454</v>
      </c>
      <c r="AJ237" s="1284">
        <v>16</v>
      </c>
      <c r="AK237" s="1284">
        <v>1</v>
      </c>
      <c r="AL237" s="1284">
        <f t="shared" si="234"/>
        <v>15</v>
      </c>
      <c r="AM237" s="1284">
        <v>6</v>
      </c>
      <c r="AN237" s="1284">
        <v>3</v>
      </c>
      <c r="AO237" s="1284">
        <f t="shared" si="235"/>
        <v>3</v>
      </c>
      <c r="AP237" s="1284">
        <v>12</v>
      </c>
      <c r="AQ237" s="1284">
        <v>1</v>
      </c>
      <c r="AR237" s="1284">
        <f t="shared" si="236"/>
        <v>11</v>
      </c>
      <c r="AS237" s="1284">
        <v>1</v>
      </c>
      <c r="AT237" s="1284">
        <v>0</v>
      </c>
      <c r="AU237" s="1284">
        <f t="shared" si="237"/>
        <v>1</v>
      </c>
      <c r="AV237" s="1285">
        <f t="shared" si="238"/>
        <v>35</v>
      </c>
      <c r="AW237" s="1285">
        <f t="shared" si="238"/>
        <v>5</v>
      </c>
      <c r="AX237" s="1286">
        <f t="shared" si="238"/>
        <v>30</v>
      </c>
      <c r="AZ237" s="926" t="s">
        <v>454</v>
      </c>
      <c r="BA237" s="1284">
        <v>15</v>
      </c>
      <c r="BB237" s="1284">
        <v>8</v>
      </c>
      <c r="BC237" s="1284">
        <f t="shared" si="239"/>
        <v>7</v>
      </c>
      <c r="BD237" s="1284">
        <v>23</v>
      </c>
      <c r="BE237" s="1284">
        <v>5</v>
      </c>
      <c r="BF237" s="1284">
        <f t="shared" si="240"/>
        <v>18</v>
      </c>
      <c r="BG237" s="1284">
        <v>19</v>
      </c>
      <c r="BH237" s="1284">
        <v>1</v>
      </c>
      <c r="BI237" s="1284">
        <f t="shared" si="241"/>
        <v>18</v>
      </c>
      <c r="BJ237" s="1284">
        <v>3</v>
      </c>
      <c r="BK237" s="1284">
        <v>0</v>
      </c>
      <c r="BL237" s="1284">
        <f t="shared" si="242"/>
        <v>3</v>
      </c>
      <c r="BM237" s="1285">
        <f t="shared" si="243"/>
        <v>60</v>
      </c>
      <c r="BN237" s="1285">
        <f t="shared" si="243"/>
        <v>14</v>
      </c>
      <c r="BO237" s="1286">
        <f t="shared" si="244"/>
        <v>46</v>
      </c>
    </row>
    <row r="238" spans="1:67" ht="17.45" customHeight="1" thickBot="1">
      <c r="A238" s="928" t="s">
        <v>156</v>
      </c>
      <c r="B238" s="969">
        <v>37</v>
      </c>
      <c r="C238" s="969">
        <v>29</v>
      </c>
      <c r="D238" s="969">
        <f t="shared" si="223"/>
        <v>8</v>
      </c>
      <c r="E238" s="969">
        <v>43</v>
      </c>
      <c r="F238" s="969">
        <v>46</v>
      </c>
      <c r="G238" s="969">
        <f t="shared" si="224"/>
        <v>-3</v>
      </c>
      <c r="H238" s="969">
        <v>205</v>
      </c>
      <c r="I238" s="969">
        <v>347</v>
      </c>
      <c r="J238" s="969">
        <f t="shared" si="225"/>
        <v>-142</v>
      </c>
      <c r="K238" s="969">
        <v>3</v>
      </c>
      <c r="L238" s="969">
        <v>4</v>
      </c>
      <c r="M238" s="969">
        <f t="shared" si="226"/>
        <v>-1</v>
      </c>
      <c r="N238" s="969">
        <v>288</v>
      </c>
      <c r="O238" s="969">
        <f t="shared" si="227"/>
        <v>426</v>
      </c>
      <c r="P238" s="970">
        <f t="shared" si="228"/>
        <v>-138</v>
      </c>
      <c r="Q238" s="269"/>
      <c r="R238" s="2722" t="s">
        <v>156</v>
      </c>
      <c r="S238" s="1042">
        <f t="shared" ref="S238:AD238" si="245">SUM(S216:S237)</f>
        <v>34</v>
      </c>
      <c r="T238" s="1042">
        <f t="shared" si="245"/>
        <v>16</v>
      </c>
      <c r="U238" s="1042">
        <f t="shared" si="245"/>
        <v>18</v>
      </c>
      <c r="V238" s="1042">
        <f t="shared" si="245"/>
        <v>36</v>
      </c>
      <c r="W238" s="1042">
        <f t="shared" si="245"/>
        <v>14</v>
      </c>
      <c r="X238" s="1042">
        <f t="shared" si="245"/>
        <v>22</v>
      </c>
      <c r="Y238" s="1042">
        <f t="shared" si="245"/>
        <v>160</v>
      </c>
      <c r="Z238" s="1042">
        <f t="shared" si="245"/>
        <v>128</v>
      </c>
      <c r="AA238" s="1042">
        <f t="shared" si="245"/>
        <v>32</v>
      </c>
      <c r="AB238" s="1042">
        <f t="shared" si="245"/>
        <v>2</v>
      </c>
      <c r="AC238" s="1042">
        <f t="shared" si="245"/>
        <v>0</v>
      </c>
      <c r="AD238" s="1042">
        <f t="shared" si="245"/>
        <v>2</v>
      </c>
      <c r="AE238" s="1042">
        <f>SUM(S238+V238+Y238+AB238)</f>
        <v>232</v>
      </c>
      <c r="AF238" s="1042">
        <f>SUM(T238+W238+Z238+AC238)</f>
        <v>158</v>
      </c>
      <c r="AG238" s="1043">
        <f>SUM(U238+X238+AA238+AD238)</f>
        <v>74</v>
      </c>
      <c r="AI238" s="1291" t="s">
        <v>156</v>
      </c>
      <c r="AJ238" s="1289">
        <f t="shared" ref="AJ238:AU238" si="246">SUM(AJ216:AJ237)</f>
        <v>26</v>
      </c>
      <c r="AK238" s="1289">
        <f t="shared" si="246"/>
        <v>16</v>
      </c>
      <c r="AL238" s="1289">
        <f t="shared" si="246"/>
        <v>10</v>
      </c>
      <c r="AM238" s="1289">
        <f t="shared" si="246"/>
        <v>17</v>
      </c>
      <c r="AN238" s="1289">
        <f t="shared" si="246"/>
        <v>14</v>
      </c>
      <c r="AO238" s="1289">
        <f t="shared" si="246"/>
        <v>3</v>
      </c>
      <c r="AP238" s="1289">
        <f t="shared" si="246"/>
        <v>128</v>
      </c>
      <c r="AQ238" s="1289">
        <f t="shared" si="246"/>
        <v>110</v>
      </c>
      <c r="AR238" s="1289">
        <f t="shared" si="246"/>
        <v>18</v>
      </c>
      <c r="AS238" s="1289">
        <f t="shared" si="246"/>
        <v>1</v>
      </c>
      <c r="AT238" s="1289">
        <f t="shared" si="246"/>
        <v>1</v>
      </c>
      <c r="AU238" s="1289">
        <f t="shared" si="246"/>
        <v>0</v>
      </c>
      <c r="AV238" s="1289">
        <f>SUM(AJ238+AM238+AP238+AS238)</f>
        <v>172</v>
      </c>
      <c r="AW238" s="1289">
        <f>SUM(AK238+AN238+AQ238+AT238)</f>
        <v>141</v>
      </c>
      <c r="AX238" s="1290">
        <f>SUM(AL238+AO238+AR238+AU238)</f>
        <v>31</v>
      </c>
      <c r="AZ238" s="1291" t="s">
        <v>156</v>
      </c>
      <c r="BA238" s="1289">
        <v>24</v>
      </c>
      <c r="BB238" s="1289">
        <v>28</v>
      </c>
      <c r="BC238" s="1289">
        <f t="shared" si="239"/>
        <v>-4</v>
      </c>
      <c r="BD238" s="1289">
        <v>33</v>
      </c>
      <c r="BE238" s="1289">
        <v>46</v>
      </c>
      <c r="BF238" s="1289">
        <f t="shared" si="240"/>
        <v>-13</v>
      </c>
      <c r="BG238" s="1289">
        <v>123</v>
      </c>
      <c r="BH238" s="1289">
        <v>151</v>
      </c>
      <c r="BI238" s="1289">
        <f t="shared" si="241"/>
        <v>-28</v>
      </c>
      <c r="BJ238" s="1289">
        <v>3</v>
      </c>
      <c r="BK238" s="1289">
        <v>3</v>
      </c>
      <c r="BL238" s="1289">
        <f t="shared" si="242"/>
        <v>0</v>
      </c>
      <c r="BM238" s="1289">
        <f t="shared" si="243"/>
        <v>183</v>
      </c>
      <c r="BN238" s="1289">
        <f t="shared" si="243"/>
        <v>228</v>
      </c>
      <c r="BO238" s="1290">
        <f t="shared" si="244"/>
        <v>-45</v>
      </c>
    </row>
    <row r="239" spans="1:67" ht="17.45" customHeight="1" thickBot="1">
      <c r="A239" s="1039"/>
      <c r="B239" s="1040"/>
      <c r="C239" s="1040"/>
      <c r="D239" s="1040"/>
      <c r="E239" s="1040"/>
      <c r="F239" s="1040"/>
      <c r="G239" s="1040"/>
      <c r="H239" s="1040"/>
      <c r="I239" s="1040"/>
      <c r="J239" s="1040"/>
      <c r="K239" s="1040"/>
      <c r="L239" s="1040"/>
      <c r="M239" s="1040"/>
      <c r="N239" s="1040"/>
      <c r="O239" s="1040"/>
      <c r="P239" s="1041"/>
      <c r="Q239" s="269"/>
    </row>
    <row r="240" spans="1:67" ht="87" thickBot="1">
      <c r="A240" s="824" t="s">
        <v>414</v>
      </c>
      <c r="B240" s="137" t="s">
        <v>164</v>
      </c>
      <c r="C240" s="138" t="s">
        <v>164</v>
      </c>
      <c r="D240" s="139"/>
      <c r="E240" s="137" t="s">
        <v>165</v>
      </c>
      <c r="F240" s="138" t="s">
        <v>166</v>
      </c>
      <c r="G240" s="139"/>
      <c r="H240" s="137" t="s">
        <v>167</v>
      </c>
      <c r="I240" s="138" t="s">
        <v>167</v>
      </c>
      <c r="J240" s="139"/>
      <c r="K240" s="138" t="s">
        <v>168</v>
      </c>
      <c r="L240" s="138" t="s">
        <v>168</v>
      </c>
      <c r="M240" s="139"/>
      <c r="N240" s="137" t="s">
        <v>156</v>
      </c>
      <c r="O240" s="138" t="s">
        <v>156</v>
      </c>
      <c r="P240" s="140"/>
      <c r="R240" s="525" t="s">
        <v>923</v>
      </c>
      <c r="S240" s="137" t="s">
        <v>164</v>
      </c>
      <c r="T240" s="138" t="s">
        <v>164</v>
      </c>
      <c r="U240" s="139"/>
      <c r="V240" s="137" t="s">
        <v>165</v>
      </c>
      <c r="W240" s="138" t="s">
        <v>166</v>
      </c>
      <c r="X240" s="139"/>
      <c r="Y240" s="137" t="s">
        <v>167</v>
      </c>
      <c r="Z240" s="138" t="s">
        <v>167</v>
      </c>
      <c r="AA240" s="139"/>
      <c r="AB240" s="138" t="s">
        <v>168</v>
      </c>
      <c r="AC240" s="138" t="s">
        <v>168</v>
      </c>
      <c r="AD240" s="139"/>
      <c r="AE240" s="137" t="s">
        <v>156</v>
      </c>
      <c r="AF240" s="138" t="s">
        <v>156</v>
      </c>
      <c r="AG240" s="140"/>
      <c r="AI240" s="525" t="s">
        <v>153</v>
      </c>
      <c r="AJ240" s="137" t="s">
        <v>164</v>
      </c>
      <c r="AK240" s="138" t="s">
        <v>164</v>
      </c>
      <c r="AL240" s="139"/>
      <c r="AM240" s="137" t="s">
        <v>165</v>
      </c>
      <c r="AN240" s="138" t="s">
        <v>166</v>
      </c>
      <c r="AO240" s="139"/>
      <c r="AP240" s="137" t="s">
        <v>167</v>
      </c>
      <c r="AQ240" s="138" t="s">
        <v>167</v>
      </c>
      <c r="AR240" s="139"/>
      <c r="AS240" s="138" t="s">
        <v>168</v>
      </c>
      <c r="AT240" s="138" t="s">
        <v>168</v>
      </c>
      <c r="AU240" s="139"/>
      <c r="AV240" s="137" t="s">
        <v>156</v>
      </c>
      <c r="AW240" s="138" t="s">
        <v>156</v>
      </c>
      <c r="AX240" s="140"/>
      <c r="AZ240" s="824" t="s">
        <v>508</v>
      </c>
      <c r="BA240" s="137" t="s">
        <v>164</v>
      </c>
      <c r="BB240" s="138" t="s">
        <v>164</v>
      </c>
      <c r="BC240" s="139"/>
      <c r="BD240" s="137" t="s">
        <v>165</v>
      </c>
      <c r="BE240" s="138" t="s">
        <v>166</v>
      </c>
      <c r="BF240" s="139"/>
      <c r="BG240" s="137" t="s">
        <v>167</v>
      </c>
      <c r="BH240" s="138" t="s">
        <v>167</v>
      </c>
      <c r="BI240" s="139"/>
      <c r="BJ240" s="138" t="s">
        <v>168</v>
      </c>
      <c r="BK240" s="138" t="s">
        <v>168</v>
      </c>
      <c r="BL240" s="139"/>
      <c r="BM240" s="137" t="s">
        <v>156</v>
      </c>
      <c r="BN240" s="138" t="s">
        <v>156</v>
      </c>
      <c r="BO240" s="140"/>
    </row>
    <row r="241" spans="1:67" ht="11.25" customHeight="1" thickBot="1">
      <c r="A241" s="825"/>
      <c r="B241" s="506" t="s">
        <v>169</v>
      </c>
      <c r="C241" s="620" t="s">
        <v>170</v>
      </c>
      <c r="D241" s="508" t="s">
        <v>171</v>
      </c>
      <c r="E241" s="506" t="s">
        <v>169</v>
      </c>
      <c r="F241" s="507" t="s">
        <v>170</v>
      </c>
      <c r="G241" s="442" t="s">
        <v>171</v>
      </c>
      <c r="H241" s="506" t="s">
        <v>169</v>
      </c>
      <c r="I241" s="507" t="s">
        <v>170</v>
      </c>
      <c r="J241" s="508" t="s">
        <v>171</v>
      </c>
      <c r="K241" s="506" t="s">
        <v>169</v>
      </c>
      <c r="L241" s="507" t="s">
        <v>170</v>
      </c>
      <c r="M241" s="508" t="s">
        <v>171</v>
      </c>
      <c r="N241" s="506" t="s">
        <v>169</v>
      </c>
      <c r="O241" s="620" t="s">
        <v>170</v>
      </c>
      <c r="P241" s="442" t="s">
        <v>161</v>
      </c>
      <c r="R241" s="141"/>
      <c r="S241" s="506" t="s">
        <v>169</v>
      </c>
      <c r="T241" s="620" t="s">
        <v>170</v>
      </c>
      <c r="U241" s="508" t="s">
        <v>171</v>
      </c>
      <c r="V241" s="506" t="s">
        <v>169</v>
      </c>
      <c r="W241" s="507" t="s">
        <v>170</v>
      </c>
      <c r="X241" s="442" t="s">
        <v>171</v>
      </c>
      <c r="Y241" s="506" t="s">
        <v>169</v>
      </c>
      <c r="Z241" s="507" t="s">
        <v>170</v>
      </c>
      <c r="AA241" s="508" t="s">
        <v>171</v>
      </c>
      <c r="AB241" s="506" t="s">
        <v>169</v>
      </c>
      <c r="AC241" s="507" t="s">
        <v>170</v>
      </c>
      <c r="AD241" s="508" t="s">
        <v>171</v>
      </c>
      <c r="AE241" s="506" t="s">
        <v>169</v>
      </c>
      <c r="AF241" s="620" t="s">
        <v>170</v>
      </c>
      <c r="AG241" s="442" t="s">
        <v>161</v>
      </c>
      <c r="AI241" s="141"/>
      <c r="AJ241" s="506" t="s">
        <v>169</v>
      </c>
      <c r="AK241" s="620" t="s">
        <v>170</v>
      </c>
      <c r="AL241" s="508" t="s">
        <v>171</v>
      </c>
      <c r="AM241" s="506" t="s">
        <v>169</v>
      </c>
      <c r="AN241" s="507" t="s">
        <v>170</v>
      </c>
      <c r="AO241" s="442" t="s">
        <v>171</v>
      </c>
      <c r="AP241" s="506" t="s">
        <v>169</v>
      </c>
      <c r="AQ241" s="507" t="s">
        <v>170</v>
      </c>
      <c r="AR241" s="508" t="s">
        <v>171</v>
      </c>
      <c r="AS241" s="506" t="s">
        <v>169</v>
      </c>
      <c r="AT241" s="507" t="s">
        <v>170</v>
      </c>
      <c r="AU241" s="508" t="s">
        <v>171</v>
      </c>
      <c r="AV241" s="506" t="s">
        <v>169</v>
      </c>
      <c r="AW241" s="620" t="s">
        <v>170</v>
      </c>
      <c r="AX241" s="442" t="s">
        <v>161</v>
      </c>
      <c r="AZ241" s="849"/>
      <c r="BA241" s="564" t="s">
        <v>169</v>
      </c>
      <c r="BB241" s="842" t="s">
        <v>170</v>
      </c>
      <c r="BC241" s="442" t="s">
        <v>171</v>
      </c>
      <c r="BD241" s="564" t="s">
        <v>169</v>
      </c>
      <c r="BE241" s="565" t="s">
        <v>170</v>
      </c>
      <c r="BF241" s="442" t="s">
        <v>171</v>
      </c>
      <c r="BG241" s="564" t="s">
        <v>169</v>
      </c>
      <c r="BH241" s="565" t="s">
        <v>170</v>
      </c>
      <c r="BI241" s="442" t="s">
        <v>171</v>
      </c>
      <c r="BJ241" s="564" t="s">
        <v>169</v>
      </c>
      <c r="BK241" s="565" t="s">
        <v>170</v>
      </c>
      <c r="BL241" s="442" t="s">
        <v>171</v>
      </c>
      <c r="BM241" s="564" t="s">
        <v>169</v>
      </c>
      <c r="BN241" s="842" t="s">
        <v>170</v>
      </c>
      <c r="BO241" s="442" t="s">
        <v>161</v>
      </c>
    </row>
    <row r="242" spans="1:67" ht="11.25" customHeight="1">
      <c r="A242" s="516" t="s">
        <v>172</v>
      </c>
      <c r="B242" s="509">
        <v>0</v>
      </c>
      <c r="C242" s="510">
        <v>0</v>
      </c>
      <c r="D242" s="511">
        <f t="shared" ref="D242:D260" si="247">B242-C242</f>
        <v>0</v>
      </c>
      <c r="E242" s="97">
        <v>4</v>
      </c>
      <c r="F242" s="510">
        <v>3</v>
      </c>
      <c r="G242" s="511">
        <f t="shared" ref="G242:G260" si="248">E242-F242</f>
        <v>1</v>
      </c>
      <c r="H242" s="97">
        <v>43</v>
      </c>
      <c r="I242" s="732">
        <v>129</v>
      </c>
      <c r="J242" s="512">
        <f t="shared" ref="J242:J260" si="249">H242-I242</f>
        <v>-86</v>
      </c>
      <c r="K242" s="97">
        <v>0</v>
      </c>
      <c r="L242" s="97">
        <v>1</v>
      </c>
      <c r="M242" s="512">
        <f t="shared" ref="M242:M260" si="250">K242-L242</f>
        <v>-1</v>
      </c>
      <c r="N242" s="97">
        <f>SUM(B242+E242+H242+K242)</f>
        <v>47</v>
      </c>
      <c r="O242" s="97">
        <f>SUM(C242+F242+I242+L242)</f>
        <v>133</v>
      </c>
      <c r="P242" s="511">
        <f t="shared" ref="P242:P260" si="251">N242-O242</f>
        <v>-86</v>
      </c>
      <c r="R242" s="142" t="s">
        <v>172</v>
      </c>
      <c r="S242" s="509">
        <v>0</v>
      </c>
      <c r="T242" s="510">
        <v>0</v>
      </c>
      <c r="U242" s="511">
        <f t="shared" ref="U242:U260" si="252">S242-T242</f>
        <v>0</v>
      </c>
      <c r="V242" s="97">
        <v>2</v>
      </c>
      <c r="W242" s="510">
        <v>1</v>
      </c>
      <c r="X242" s="511">
        <f t="shared" ref="X242:X260" si="253">V242-W242</f>
        <v>1</v>
      </c>
      <c r="Y242" s="97">
        <v>28</v>
      </c>
      <c r="Z242" s="732">
        <v>22</v>
      </c>
      <c r="AA242" s="512">
        <f t="shared" ref="AA242:AA260" si="254">Y242-Z242</f>
        <v>6</v>
      </c>
      <c r="AB242" s="97">
        <v>0</v>
      </c>
      <c r="AC242" s="97">
        <v>0</v>
      </c>
      <c r="AD242" s="512">
        <f t="shared" ref="AD242:AD260" si="255">AB242-AC242</f>
        <v>0</v>
      </c>
      <c r="AE242" s="97">
        <f>SUM(S242+V242+Y242+AB242)</f>
        <v>30</v>
      </c>
      <c r="AF242" s="97">
        <f>SUM(T242+W242+Z242+AC242)</f>
        <v>23</v>
      </c>
      <c r="AG242" s="511">
        <f t="shared" ref="AG242:AG260" si="256">AE242-AF242</f>
        <v>7</v>
      </c>
      <c r="AI242" s="142" t="s">
        <v>172</v>
      </c>
      <c r="AJ242" s="509">
        <v>0</v>
      </c>
      <c r="AK242" s="510">
        <v>0</v>
      </c>
      <c r="AL242" s="511">
        <f t="shared" ref="AL242:AL260" si="257">AJ242-AK242</f>
        <v>0</v>
      </c>
      <c r="AM242" s="97">
        <v>1</v>
      </c>
      <c r="AN242" s="510">
        <v>0</v>
      </c>
      <c r="AO242" s="511">
        <f t="shared" ref="AO242:AO260" si="258">AM242-AN242</f>
        <v>1</v>
      </c>
      <c r="AP242" s="732">
        <v>15</v>
      </c>
      <c r="AQ242" s="732">
        <v>30</v>
      </c>
      <c r="AR242" s="512">
        <f t="shared" ref="AR242:AR260" si="259">AP242-AQ242</f>
        <v>-15</v>
      </c>
      <c r="AS242" s="97">
        <v>2</v>
      </c>
      <c r="AT242" s="97">
        <v>0</v>
      </c>
      <c r="AU242" s="512">
        <f t="shared" ref="AU242:AU260" si="260">AS242-AT242</f>
        <v>2</v>
      </c>
      <c r="AV242" s="97">
        <f>SUM(AJ242+AM242+AP242+AS242)</f>
        <v>18</v>
      </c>
      <c r="AW242" s="97">
        <f>SUM(AK242+AN242+AQ242+AT242)</f>
        <v>30</v>
      </c>
      <c r="AX242" s="511">
        <f t="shared" ref="AX242:AX260" si="261">AV242-AW242</f>
        <v>-12</v>
      </c>
      <c r="AZ242" s="843" t="s">
        <v>437</v>
      </c>
      <c r="BA242" s="827">
        <v>0</v>
      </c>
      <c r="BB242" s="827">
        <v>0</v>
      </c>
      <c r="BC242" s="828">
        <f>BA242-BB242</f>
        <v>0</v>
      </c>
      <c r="BD242" s="827">
        <v>1</v>
      </c>
      <c r="BE242" s="827">
        <v>1</v>
      </c>
      <c r="BF242" s="828">
        <f>BD242-BE242</f>
        <v>0</v>
      </c>
      <c r="BG242" s="827">
        <v>22</v>
      </c>
      <c r="BH242" s="827">
        <v>39</v>
      </c>
      <c r="BI242" s="828">
        <f>BG242-BH242</f>
        <v>-17</v>
      </c>
      <c r="BJ242" s="827">
        <v>0</v>
      </c>
      <c r="BK242" s="827">
        <v>0</v>
      </c>
      <c r="BL242" s="828">
        <f>BJ242-BK242</f>
        <v>0</v>
      </c>
      <c r="BM242" s="827">
        <f>SUM(BA242+BD242+BG242+BJ242)</f>
        <v>23</v>
      </c>
      <c r="BN242" s="827">
        <f>SUM(BB242+BE242+BH242+BK242)</f>
        <v>40</v>
      </c>
      <c r="BO242" s="828">
        <f>BM242-BN242</f>
        <v>-17</v>
      </c>
    </row>
    <row r="243" spans="1:67" ht="11.25" customHeight="1">
      <c r="A243" s="516" t="s">
        <v>173</v>
      </c>
      <c r="B243" s="513">
        <v>0</v>
      </c>
      <c r="C243" s="221">
        <v>0</v>
      </c>
      <c r="D243" s="512">
        <f t="shared" si="247"/>
        <v>0</v>
      </c>
      <c r="E243" s="97">
        <v>0</v>
      </c>
      <c r="F243" s="221">
        <v>0</v>
      </c>
      <c r="G243" s="512">
        <f t="shared" si="248"/>
        <v>0</v>
      </c>
      <c r="H243" s="97">
        <v>0</v>
      </c>
      <c r="I243" s="97">
        <v>0</v>
      </c>
      <c r="J243" s="512">
        <f t="shared" si="249"/>
        <v>0</v>
      </c>
      <c r="K243" s="97">
        <v>0</v>
      </c>
      <c r="L243" s="97">
        <v>0</v>
      </c>
      <c r="M243" s="512">
        <f t="shared" si="250"/>
        <v>0</v>
      </c>
      <c r="N243" s="97">
        <f>SUM(B243+E243+H243+K243)</f>
        <v>0</v>
      </c>
      <c r="O243" s="97">
        <f>SUM(C243+F243+I243+L243)</f>
        <v>0</v>
      </c>
      <c r="P243" s="512">
        <f t="shared" si="251"/>
        <v>0</v>
      </c>
      <c r="R243" s="142" t="s">
        <v>173</v>
      </c>
      <c r="S243" s="513">
        <v>0</v>
      </c>
      <c r="T243" s="221">
        <v>0</v>
      </c>
      <c r="U243" s="512">
        <f t="shared" si="252"/>
        <v>0</v>
      </c>
      <c r="V243" s="97">
        <v>0</v>
      </c>
      <c r="W243" s="221">
        <v>0</v>
      </c>
      <c r="X243" s="512">
        <f t="shared" si="253"/>
        <v>0</v>
      </c>
      <c r="Y243" s="97">
        <v>0</v>
      </c>
      <c r="Z243" s="97">
        <v>0</v>
      </c>
      <c r="AA243" s="512">
        <f t="shared" si="254"/>
        <v>0</v>
      </c>
      <c r="AB243" s="97">
        <v>0</v>
      </c>
      <c r="AC243" s="97">
        <v>0</v>
      </c>
      <c r="AD243" s="512">
        <f t="shared" si="255"/>
        <v>0</v>
      </c>
      <c r="AE243" s="97">
        <f>SUM(S243+V243+Y243+AB243)</f>
        <v>0</v>
      </c>
      <c r="AF243" s="97">
        <f>SUM(T243+W243+Z243+AC243)</f>
        <v>0</v>
      </c>
      <c r="AG243" s="512">
        <f t="shared" si="256"/>
        <v>0</v>
      </c>
      <c r="AI243" s="142" t="s">
        <v>173</v>
      </c>
      <c r="AJ243" s="513">
        <v>0</v>
      </c>
      <c r="AK243" s="221">
        <v>0</v>
      </c>
      <c r="AL243" s="512">
        <f t="shared" si="257"/>
        <v>0</v>
      </c>
      <c r="AM243" s="97">
        <v>0</v>
      </c>
      <c r="AN243" s="221">
        <v>0</v>
      </c>
      <c r="AO243" s="512">
        <f t="shared" si="258"/>
        <v>0</v>
      </c>
      <c r="AP243" s="97">
        <v>0</v>
      </c>
      <c r="AQ243" s="97">
        <v>0</v>
      </c>
      <c r="AR243" s="512">
        <f t="shared" si="259"/>
        <v>0</v>
      </c>
      <c r="AS243" s="97">
        <v>0</v>
      </c>
      <c r="AT243" s="97">
        <v>0</v>
      </c>
      <c r="AU243" s="512">
        <f t="shared" si="260"/>
        <v>0</v>
      </c>
      <c r="AV243" s="97">
        <f>SUM(AJ243+AM243+AP243+AS243)</f>
        <v>0</v>
      </c>
      <c r="AW243" s="97">
        <f>SUM(AK243+AN243+AQ243+AT243)</f>
        <v>0</v>
      </c>
      <c r="AX243" s="512">
        <f t="shared" si="261"/>
        <v>0</v>
      </c>
      <c r="AZ243" s="844" t="s">
        <v>438</v>
      </c>
      <c r="BA243" s="23">
        <v>0</v>
      </c>
      <c r="BB243" s="23">
        <v>0</v>
      </c>
      <c r="BC243" s="831">
        <f>BA243-BB243</f>
        <v>0</v>
      </c>
      <c r="BD243" s="23">
        <v>0</v>
      </c>
      <c r="BE243" s="23">
        <v>1</v>
      </c>
      <c r="BF243" s="831">
        <f>BD243-BE243</f>
        <v>-1</v>
      </c>
      <c r="BG243" s="23">
        <v>0</v>
      </c>
      <c r="BH243" s="23">
        <v>0</v>
      </c>
      <c r="BI243" s="831">
        <f>BG243-BH243</f>
        <v>0</v>
      </c>
      <c r="BJ243" s="23">
        <v>0</v>
      </c>
      <c r="BK243" s="23">
        <v>0</v>
      </c>
      <c r="BL243" s="831">
        <f>BJ243-BK243</f>
        <v>0</v>
      </c>
      <c r="BM243" s="832">
        <f t="shared" ref="BM243:BN263" si="262">BA243+BD243+BG243+BJ243</f>
        <v>0</v>
      </c>
      <c r="BN243" s="833">
        <f t="shared" si="262"/>
        <v>1</v>
      </c>
      <c r="BO243" s="831">
        <f>BM243-BN243</f>
        <v>-1</v>
      </c>
    </row>
    <row r="244" spans="1:67" ht="11.25" customHeight="1">
      <c r="A244" s="514" t="s">
        <v>174</v>
      </c>
      <c r="B244" s="546">
        <f>SUM(B242:B243)</f>
        <v>0</v>
      </c>
      <c r="C244" s="547">
        <f>SUM(C242:C243)</f>
        <v>0</v>
      </c>
      <c r="D244" s="548">
        <f t="shared" si="247"/>
        <v>0</v>
      </c>
      <c r="E244" s="546">
        <f>SUM(E242:E243)</f>
        <v>4</v>
      </c>
      <c r="F244" s="547">
        <f>SUM(F242:F243)</f>
        <v>3</v>
      </c>
      <c r="G244" s="548">
        <f t="shared" si="248"/>
        <v>1</v>
      </c>
      <c r="H244" s="546">
        <f>SUM(H242:H243)</f>
        <v>43</v>
      </c>
      <c r="I244" s="515">
        <f>SUM(I242:I243)</f>
        <v>129</v>
      </c>
      <c r="J244" s="548">
        <f t="shared" si="249"/>
        <v>-86</v>
      </c>
      <c r="K244" s="546">
        <f>SUM(K242:K243)</f>
        <v>0</v>
      </c>
      <c r="L244" s="547">
        <f>SUM(L242:L243)</f>
        <v>1</v>
      </c>
      <c r="M244" s="548">
        <f t="shared" si="250"/>
        <v>-1</v>
      </c>
      <c r="N244" s="549">
        <f t="shared" ref="N244:O259" si="263">B244+E244+H244+K244</f>
        <v>47</v>
      </c>
      <c r="O244" s="550">
        <f t="shared" si="263"/>
        <v>133</v>
      </c>
      <c r="P244" s="548">
        <f t="shared" si="251"/>
        <v>-86</v>
      </c>
      <c r="R244" s="545" t="s">
        <v>174</v>
      </c>
      <c r="S244" s="546">
        <f>SUM(S242:S243)</f>
        <v>0</v>
      </c>
      <c r="T244" s="547">
        <f>SUM(T242:T243)</f>
        <v>0</v>
      </c>
      <c r="U244" s="548">
        <f t="shared" si="252"/>
        <v>0</v>
      </c>
      <c r="V244" s="546">
        <f>SUM(V242:V243)</f>
        <v>2</v>
      </c>
      <c r="W244" s="547">
        <f>SUM(W242:W243)</f>
        <v>1</v>
      </c>
      <c r="X244" s="548">
        <f t="shared" si="253"/>
        <v>1</v>
      </c>
      <c r="Y244" s="546">
        <f>SUM(Y242:Y243)</f>
        <v>28</v>
      </c>
      <c r="Z244" s="547">
        <f>SUM(Z242:Z243)</f>
        <v>22</v>
      </c>
      <c r="AA244" s="548">
        <f t="shared" si="254"/>
        <v>6</v>
      </c>
      <c r="AB244" s="546">
        <f>SUM(AB242:AB243)</f>
        <v>0</v>
      </c>
      <c r="AC244" s="547">
        <f>SUM(AC242:AC243)</f>
        <v>0</v>
      </c>
      <c r="AD244" s="548">
        <f t="shared" si="255"/>
        <v>0</v>
      </c>
      <c r="AE244" s="549">
        <f t="shared" ref="AE244:AF259" si="264">S244+V244+Y244+AB244</f>
        <v>30</v>
      </c>
      <c r="AF244" s="550">
        <f t="shared" si="264"/>
        <v>23</v>
      </c>
      <c r="AG244" s="548">
        <f t="shared" si="256"/>
        <v>7</v>
      </c>
      <c r="AI244" s="545" t="s">
        <v>174</v>
      </c>
      <c r="AJ244" s="546">
        <f>SUM(AJ242:AJ243)</f>
        <v>0</v>
      </c>
      <c r="AK244" s="547">
        <f>SUM(AK242:AK243)</f>
        <v>0</v>
      </c>
      <c r="AL244" s="548">
        <f t="shared" si="257"/>
        <v>0</v>
      </c>
      <c r="AM244" s="546">
        <f>SUM(AM242:AM243)</f>
        <v>1</v>
      </c>
      <c r="AN244" s="547">
        <f>SUM(AN242:AN243)</f>
        <v>0</v>
      </c>
      <c r="AO244" s="548">
        <f t="shared" si="258"/>
        <v>1</v>
      </c>
      <c r="AP244" s="546">
        <f>SUM(AP242:AP243)</f>
        <v>15</v>
      </c>
      <c r="AQ244" s="547">
        <f>SUM(AQ242:AQ243)</f>
        <v>30</v>
      </c>
      <c r="AR244" s="548">
        <f t="shared" si="259"/>
        <v>-15</v>
      </c>
      <c r="AS244" s="546">
        <f>SUM(AS242:AS243)</f>
        <v>2</v>
      </c>
      <c r="AT244" s="547">
        <f>SUM(AT242:AT243)</f>
        <v>0</v>
      </c>
      <c r="AU244" s="548">
        <f t="shared" si="260"/>
        <v>2</v>
      </c>
      <c r="AV244" s="549">
        <f t="shared" ref="AV244:AW259" si="265">AJ244+AM244+AP244+AS244</f>
        <v>18</v>
      </c>
      <c r="AW244" s="550">
        <f t="shared" si="265"/>
        <v>30</v>
      </c>
      <c r="AX244" s="548">
        <f t="shared" si="261"/>
        <v>-12</v>
      </c>
      <c r="AZ244" s="845" t="s">
        <v>439</v>
      </c>
      <c r="BA244" s="829">
        <v>2</v>
      </c>
      <c r="BB244" s="829">
        <v>3</v>
      </c>
      <c r="BC244" s="830">
        <f>BA244-BB244</f>
        <v>-1</v>
      </c>
      <c r="BD244" s="829">
        <v>0</v>
      </c>
      <c r="BE244" s="829">
        <v>6</v>
      </c>
      <c r="BF244" s="830">
        <f>BD244-BE244</f>
        <v>-6</v>
      </c>
      <c r="BG244" s="829">
        <v>6</v>
      </c>
      <c r="BH244" s="829">
        <v>13</v>
      </c>
      <c r="BI244" s="830">
        <f>BG244-BH244</f>
        <v>-7</v>
      </c>
      <c r="BJ244" s="829">
        <v>0</v>
      </c>
      <c r="BK244" s="829">
        <v>0</v>
      </c>
      <c r="BL244" s="830">
        <f>BJ244-BK244</f>
        <v>0</v>
      </c>
      <c r="BM244" s="834">
        <f t="shared" si="262"/>
        <v>8</v>
      </c>
      <c r="BN244" s="835">
        <f t="shared" si="262"/>
        <v>22</v>
      </c>
      <c r="BO244" s="830">
        <f>BM244-BN244</f>
        <v>-14</v>
      </c>
    </row>
    <row r="245" spans="1:67" ht="11.25" customHeight="1">
      <c r="A245" s="516" t="s">
        <v>175</v>
      </c>
      <c r="B245" s="513">
        <v>0</v>
      </c>
      <c r="C245" s="221">
        <v>0</v>
      </c>
      <c r="D245" s="512">
        <f t="shared" si="247"/>
        <v>0</v>
      </c>
      <c r="E245" s="97">
        <v>0</v>
      </c>
      <c r="F245" s="221">
        <v>0</v>
      </c>
      <c r="G245" s="512">
        <f t="shared" si="248"/>
        <v>0</v>
      </c>
      <c r="H245" s="97">
        <v>0</v>
      </c>
      <c r="I245" s="97">
        <v>0</v>
      </c>
      <c r="J245" s="512">
        <f t="shared" si="249"/>
        <v>0</v>
      </c>
      <c r="K245" s="97">
        <v>0</v>
      </c>
      <c r="L245" s="97">
        <v>0</v>
      </c>
      <c r="M245" s="512">
        <f t="shared" si="250"/>
        <v>0</v>
      </c>
      <c r="N245" s="516">
        <f t="shared" si="263"/>
        <v>0</v>
      </c>
      <c r="O245" s="517">
        <f t="shared" si="263"/>
        <v>0</v>
      </c>
      <c r="P245" s="512">
        <f t="shared" si="251"/>
        <v>0</v>
      </c>
      <c r="R245" s="142" t="s">
        <v>175</v>
      </c>
      <c r="S245" s="513">
        <v>0</v>
      </c>
      <c r="T245" s="221">
        <v>0</v>
      </c>
      <c r="U245" s="512">
        <f t="shared" si="252"/>
        <v>0</v>
      </c>
      <c r="V245" s="97">
        <v>0</v>
      </c>
      <c r="W245" s="221">
        <v>0</v>
      </c>
      <c r="X245" s="512">
        <f t="shared" si="253"/>
        <v>0</v>
      </c>
      <c r="Y245" s="97">
        <v>0</v>
      </c>
      <c r="Z245" s="97">
        <v>0</v>
      </c>
      <c r="AA245" s="512">
        <f t="shared" si="254"/>
        <v>0</v>
      </c>
      <c r="AB245" s="97">
        <v>0</v>
      </c>
      <c r="AC245" s="97">
        <v>0</v>
      </c>
      <c r="AD245" s="512">
        <f t="shared" si="255"/>
        <v>0</v>
      </c>
      <c r="AE245" s="516">
        <f t="shared" si="264"/>
        <v>0</v>
      </c>
      <c r="AF245" s="517">
        <f t="shared" si="264"/>
        <v>0</v>
      </c>
      <c r="AG245" s="512">
        <f t="shared" si="256"/>
        <v>0</v>
      </c>
      <c r="AI245" s="142" t="s">
        <v>175</v>
      </c>
      <c r="AJ245" s="513">
        <v>0</v>
      </c>
      <c r="AK245" s="221">
        <v>0</v>
      </c>
      <c r="AL245" s="512">
        <f t="shared" si="257"/>
        <v>0</v>
      </c>
      <c r="AM245" s="97">
        <v>0</v>
      </c>
      <c r="AN245" s="221">
        <v>0</v>
      </c>
      <c r="AO245" s="512">
        <f t="shared" si="258"/>
        <v>0</v>
      </c>
      <c r="AP245" s="97">
        <v>0</v>
      </c>
      <c r="AQ245" s="97">
        <v>0</v>
      </c>
      <c r="AR245" s="512">
        <f t="shared" si="259"/>
        <v>0</v>
      </c>
      <c r="AS245" s="97">
        <v>0</v>
      </c>
      <c r="AT245" s="97">
        <v>0</v>
      </c>
      <c r="AU245" s="512">
        <f t="shared" si="260"/>
        <v>0</v>
      </c>
      <c r="AV245" s="516">
        <f t="shared" si="265"/>
        <v>0</v>
      </c>
      <c r="AW245" s="517">
        <f t="shared" si="265"/>
        <v>0</v>
      </c>
      <c r="AX245" s="512">
        <f t="shared" si="261"/>
        <v>0</v>
      </c>
      <c r="AZ245" s="844" t="s">
        <v>440</v>
      </c>
      <c r="BA245" s="23">
        <v>0</v>
      </c>
      <c r="BB245" s="23">
        <v>0</v>
      </c>
      <c r="BC245" s="831">
        <f>BA245-BB245</f>
        <v>0</v>
      </c>
      <c r="BD245" s="23">
        <v>0</v>
      </c>
      <c r="BE245" s="23">
        <v>0</v>
      </c>
      <c r="BF245" s="831">
        <f>BD245-BE245</f>
        <v>0</v>
      </c>
      <c r="BG245" s="23">
        <v>0</v>
      </c>
      <c r="BH245" s="23">
        <v>0</v>
      </c>
      <c r="BI245" s="831">
        <f>BG245-BH245</f>
        <v>0</v>
      </c>
      <c r="BJ245" s="23">
        <v>0</v>
      </c>
      <c r="BK245" s="23">
        <v>0</v>
      </c>
      <c r="BL245" s="831">
        <f>BJ245-BK245</f>
        <v>0</v>
      </c>
      <c r="BM245" s="832">
        <f t="shared" si="262"/>
        <v>0</v>
      </c>
      <c r="BN245" s="833">
        <f t="shared" si="262"/>
        <v>0</v>
      </c>
      <c r="BO245" s="831">
        <f>BM245-BN245</f>
        <v>0</v>
      </c>
    </row>
    <row r="246" spans="1:67" ht="11.25" customHeight="1">
      <c r="A246" s="516" t="s">
        <v>176</v>
      </c>
      <c r="B246" s="513">
        <v>1</v>
      </c>
      <c r="C246" s="221">
        <v>7</v>
      </c>
      <c r="D246" s="512">
        <f t="shared" si="247"/>
        <v>-6</v>
      </c>
      <c r="E246" s="97">
        <v>3</v>
      </c>
      <c r="F246" s="221">
        <v>4</v>
      </c>
      <c r="G246" s="512">
        <f t="shared" si="248"/>
        <v>-1</v>
      </c>
      <c r="H246" s="97">
        <v>19</v>
      </c>
      <c r="I246" s="97">
        <v>34</v>
      </c>
      <c r="J246" s="512">
        <f t="shared" si="249"/>
        <v>-15</v>
      </c>
      <c r="K246" s="97">
        <v>0</v>
      </c>
      <c r="L246" s="97">
        <v>1</v>
      </c>
      <c r="M246" s="512">
        <f t="shared" si="250"/>
        <v>-1</v>
      </c>
      <c r="N246" s="516">
        <f t="shared" si="263"/>
        <v>23</v>
      </c>
      <c r="O246" s="517">
        <f t="shared" si="263"/>
        <v>46</v>
      </c>
      <c r="P246" s="512">
        <f t="shared" si="251"/>
        <v>-23</v>
      </c>
      <c r="R246" s="142" t="s">
        <v>176</v>
      </c>
      <c r="S246" s="513">
        <v>1</v>
      </c>
      <c r="T246" s="221">
        <v>2</v>
      </c>
      <c r="U246" s="512">
        <f t="shared" si="252"/>
        <v>-1</v>
      </c>
      <c r="V246" s="97">
        <v>1</v>
      </c>
      <c r="W246" s="221">
        <v>2</v>
      </c>
      <c r="X246" s="512">
        <f t="shared" si="253"/>
        <v>-1</v>
      </c>
      <c r="Y246" s="97">
        <v>14</v>
      </c>
      <c r="Z246" s="97">
        <v>6</v>
      </c>
      <c r="AA246" s="512">
        <f t="shared" si="254"/>
        <v>8</v>
      </c>
      <c r="AB246" s="97">
        <v>0</v>
      </c>
      <c r="AC246" s="97">
        <v>2</v>
      </c>
      <c r="AD246" s="512">
        <f t="shared" si="255"/>
        <v>-2</v>
      </c>
      <c r="AE246" s="516">
        <f t="shared" si="264"/>
        <v>16</v>
      </c>
      <c r="AF246" s="517">
        <f t="shared" si="264"/>
        <v>12</v>
      </c>
      <c r="AG246" s="512">
        <f t="shared" si="256"/>
        <v>4</v>
      </c>
      <c r="AI246" s="142" t="s">
        <v>176</v>
      </c>
      <c r="AJ246" s="513">
        <v>0</v>
      </c>
      <c r="AK246" s="221">
        <v>1</v>
      </c>
      <c r="AL246" s="512">
        <f t="shared" si="257"/>
        <v>-1</v>
      </c>
      <c r="AM246" s="97">
        <v>1</v>
      </c>
      <c r="AN246" s="221">
        <v>1</v>
      </c>
      <c r="AO246" s="512">
        <f t="shared" si="258"/>
        <v>0</v>
      </c>
      <c r="AP246" s="97">
        <v>6</v>
      </c>
      <c r="AQ246" s="97">
        <v>7</v>
      </c>
      <c r="AR246" s="512">
        <f t="shared" si="259"/>
        <v>-1</v>
      </c>
      <c r="AS246" s="97">
        <v>0</v>
      </c>
      <c r="AT246" s="97">
        <v>1</v>
      </c>
      <c r="AU246" s="512">
        <f t="shared" si="260"/>
        <v>-1</v>
      </c>
      <c r="AV246" s="516">
        <f t="shared" si="265"/>
        <v>7</v>
      </c>
      <c r="AW246" s="517">
        <f t="shared" si="265"/>
        <v>10</v>
      </c>
      <c r="AX246" s="512">
        <f t="shared" si="261"/>
        <v>-3</v>
      </c>
      <c r="AZ246" s="844" t="s">
        <v>441</v>
      </c>
      <c r="BA246" s="23">
        <v>0</v>
      </c>
      <c r="BB246" s="23">
        <v>0</v>
      </c>
      <c r="BC246" s="831">
        <f t="shared" ref="BC246:BC261" si="266">BA246-BB246</f>
        <v>0</v>
      </c>
      <c r="BD246" s="23">
        <v>0</v>
      </c>
      <c r="BE246" s="23">
        <v>0</v>
      </c>
      <c r="BF246" s="831">
        <f t="shared" ref="BF246:BF261" si="267">BD246-BE246</f>
        <v>0</v>
      </c>
      <c r="BG246" s="23">
        <v>0</v>
      </c>
      <c r="BH246" s="23">
        <v>0</v>
      </c>
      <c r="BI246" s="831">
        <f t="shared" ref="BI246:BI264" si="268">BG246-BH246</f>
        <v>0</v>
      </c>
      <c r="BJ246" s="23">
        <v>0</v>
      </c>
      <c r="BK246" s="23">
        <v>0</v>
      </c>
      <c r="BL246" s="831">
        <f>BJ246-BK246</f>
        <v>0</v>
      </c>
      <c r="BM246" s="832">
        <f t="shared" si="262"/>
        <v>0</v>
      </c>
      <c r="BN246" s="833">
        <f t="shared" si="262"/>
        <v>0</v>
      </c>
      <c r="BO246" s="831">
        <f t="shared" ref="BO246:BO263" si="269">BM246-BN246</f>
        <v>0</v>
      </c>
    </row>
    <row r="247" spans="1:67" ht="11.25" customHeight="1">
      <c r="A247" s="516" t="s">
        <v>177</v>
      </c>
      <c r="B247" s="513">
        <v>0</v>
      </c>
      <c r="C247" s="221">
        <v>0</v>
      </c>
      <c r="D247" s="512">
        <f t="shared" si="247"/>
        <v>0</v>
      </c>
      <c r="E247" s="97">
        <v>0</v>
      </c>
      <c r="F247" s="221">
        <v>0</v>
      </c>
      <c r="G247" s="512">
        <f t="shared" si="248"/>
        <v>0</v>
      </c>
      <c r="H247" s="97">
        <v>0</v>
      </c>
      <c r="I247" s="97">
        <v>0</v>
      </c>
      <c r="J247" s="512">
        <f t="shared" si="249"/>
        <v>0</v>
      </c>
      <c r="K247" s="97">
        <v>0</v>
      </c>
      <c r="L247" s="97">
        <v>0</v>
      </c>
      <c r="M247" s="512">
        <f t="shared" si="250"/>
        <v>0</v>
      </c>
      <c r="N247" s="516">
        <f t="shared" si="263"/>
        <v>0</v>
      </c>
      <c r="O247" s="517">
        <f t="shared" si="263"/>
        <v>0</v>
      </c>
      <c r="P247" s="512">
        <f t="shared" si="251"/>
        <v>0</v>
      </c>
      <c r="R247" s="142" t="s">
        <v>177</v>
      </c>
      <c r="S247" s="513">
        <v>1</v>
      </c>
      <c r="T247" s="221">
        <v>0</v>
      </c>
      <c r="U247" s="512">
        <f t="shared" si="252"/>
        <v>1</v>
      </c>
      <c r="V247" s="97">
        <v>0</v>
      </c>
      <c r="W247" s="221">
        <v>0</v>
      </c>
      <c r="X247" s="512">
        <f t="shared" si="253"/>
        <v>0</v>
      </c>
      <c r="Y247" s="97">
        <v>0</v>
      </c>
      <c r="Z247" s="97">
        <v>0</v>
      </c>
      <c r="AA247" s="512">
        <f t="shared" si="254"/>
        <v>0</v>
      </c>
      <c r="AB247" s="97">
        <v>0</v>
      </c>
      <c r="AC247" s="97">
        <v>0</v>
      </c>
      <c r="AD247" s="512">
        <f t="shared" si="255"/>
        <v>0</v>
      </c>
      <c r="AE247" s="516">
        <f t="shared" si="264"/>
        <v>1</v>
      </c>
      <c r="AF247" s="517">
        <f t="shared" si="264"/>
        <v>0</v>
      </c>
      <c r="AG247" s="512">
        <f t="shared" si="256"/>
        <v>1</v>
      </c>
      <c r="AI247" s="142" t="s">
        <v>177</v>
      </c>
      <c r="AJ247" s="513">
        <v>1</v>
      </c>
      <c r="AK247" s="221">
        <v>0</v>
      </c>
      <c r="AL247" s="512">
        <f t="shared" si="257"/>
        <v>1</v>
      </c>
      <c r="AM247" s="97">
        <v>0</v>
      </c>
      <c r="AN247" s="221">
        <v>0</v>
      </c>
      <c r="AO247" s="512">
        <f t="shared" si="258"/>
        <v>0</v>
      </c>
      <c r="AP247" s="97">
        <v>0</v>
      </c>
      <c r="AQ247" s="97">
        <v>1</v>
      </c>
      <c r="AR247" s="512">
        <f t="shared" si="259"/>
        <v>-1</v>
      </c>
      <c r="AS247" s="97">
        <v>0</v>
      </c>
      <c r="AT247" s="97">
        <v>0</v>
      </c>
      <c r="AU247" s="512">
        <f t="shared" si="260"/>
        <v>0</v>
      </c>
      <c r="AV247" s="516">
        <f t="shared" si="265"/>
        <v>1</v>
      </c>
      <c r="AW247" s="517">
        <f t="shared" si="265"/>
        <v>1</v>
      </c>
      <c r="AX247" s="512">
        <f t="shared" si="261"/>
        <v>0</v>
      </c>
      <c r="AZ247" s="846" t="s">
        <v>442</v>
      </c>
      <c r="BA247" s="595">
        <v>3</v>
      </c>
      <c r="BB247" s="595">
        <v>6</v>
      </c>
      <c r="BC247" s="836">
        <f t="shared" si="266"/>
        <v>-3</v>
      </c>
      <c r="BD247" s="595">
        <v>1</v>
      </c>
      <c r="BE247" s="595">
        <v>6</v>
      </c>
      <c r="BF247" s="836">
        <f t="shared" si="267"/>
        <v>-5</v>
      </c>
      <c r="BG247" s="595">
        <v>27</v>
      </c>
      <c r="BH247" s="595">
        <v>26</v>
      </c>
      <c r="BI247" s="836">
        <f t="shared" si="268"/>
        <v>1</v>
      </c>
      <c r="BJ247" s="595">
        <v>0</v>
      </c>
      <c r="BK247" s="595">
        <v>0</v>
      </c>
      <c r="BL247" s="836">
        <f t="shared" ref="BL247:BL264" si="270">BJ247-BK247</f>
        <v>0</v>
      </c>
      <c r="BM247" s="837">
        <f t="shared" si="262"/>
        <v>31</v>
      </c>
      <c r="BN247" s="838">
        <f t="shared" si="262"/>
        <v>38</v>
      </c>
      <c r="BO247" s="836">
        <f t="shared" si="269"/>
        <v>-7</v>
      </c>
    </row>
    <row r="248" spans="1:67" ht="11.25" customHeight="1">
      <c r="A248" s="514" t="s">
        <v>178</v>
      </c>
      <c r="B248" s="546">
        <f>SUM(B245:B247)</f>
        <v>1</v>
      </c>
      <c r="C248" s="547">
        <f>SUM(C245:C247)</f>
        <v>7</v>
      </c>
      <c r="D248" s="548">
        <f t="shared" si="247"/>
        <v>-6</v>
      </c>
      <c r="E248" s="546">
        <f>SUM(E245:E247)</f>
        <v>3</v>
      </c>
      <c r="F248" s="547">
        <f>SUM(F245:F247)</f>
        <v>4</v>
      </c>
      <c r="G248" s="548">
        <f t="shared" si="248"/>
        <v>-1</v>
      </c>
      <c r="H248" s="546">
        <f>SUM(H245:H247)</f>
        <v>19</v>
      </c>
      <c r="I248" s="547">
        <f>SUM(I245:I247)</f>
        <v>34</v>
      </c>
      <c r="J248" s="548">
        <f t="shared" si="249"/>
        <v>-15</v>
      </c>
      <c r="K248" s="546">
        <f>SUM(K245:K247)</f>
        <v>0</v>
      </c>
      <c r="L248" s="547">
        <f>SUM(L245:L247)</f>
        <v>1</v>
      </c>
      <c r="M248" s="548">
        <f t="shared" si="250"/>
        <v>-1</v>
      </c>
      <c r="N248" s="549">
        <f t="shared" si="263"/>
        <v>23</v>
      </c>
      <c r="O248" s="550">
        <f t="shared" si="263"/>
        <v>46</v>
      </c>
      <c r="P248" s="548">
        <f t="shared" si="251"/>
        <v>-23</v>
      </c>
      <c r="Q248" s="269"/>
      <c r="R248" s="545" t="s">
        <v>178</v>
      </c>
      <c r="S248" s="546">
        <f>SUM(S245:S247)</f>
        <v>2</v>
      </c>
      <c r="T248" s="547">
        <f>SUM(T245:T247)</f>
        <v>2</v>
      </c>
      <c r="U248" s="548">
        <f t="shared" si="252"/>
        <v>0</v>
      </c>
      <c r="V248" s="546">
        <f>SUM(V245:V247)</f>
        <v>1</v>
      </c>
      <c r="W248" s="547">
        <f>SUM(W245:W247)</f>
        <v>2</v>
      </c>
      <c r="X248" s="548">
        <f t="shared" si="253"/>
        <v>-1</v>
      </c>
      <c r="Y248" s="546">
        <f>SUM(Y245:Y247)</f>
        <v>14</v>
      </c>
      <c r="Z248" s="547">
        <f>SUM(Z245:Z247)</f>
        <v>6</v>
      </c>
      <c r="AA248" s="548">
        <f t="shared" si="254"/>
        <v>8</v>
      </c>
      <c r="AB248" s="546">
        <f>SUM(AB245:AB247)</f>
        <v>0</v>
      </c>
      <c r="AC248" s="547">
        <f>SUM(AC245:AC247)</f>
        <v>2</v>
      </c>
      <c r="AD248" s="548">
        <f t="shared" si="255"/>
        <v>-2</v>
      </c>
      <c r="AE248" s="549">
        <f t="shared" si="264"/>
        <v>17</v>
      </c>
      <c r="AF248" s="550">
        <f t="shared" si="264"/>
        <v>12</v>
      </c>
      <c r="AG248" s="548">
        <f t="shared" si="256"/>
        <v>5</v>
      </c>
      <c r="AI248" s="545" t="s">
        <v>178</v>
      </c>
      <c r="AJ248" s="546">
        <f>SUM(AJ245:AJ247)</f>
        <v>1</v>
      </c>
      <c r="AK248" s="547">
        <f>SUM(AK245:AK247)</f>
        <v>1</v>
      </c>
      <c r="AL248" s="548">
        <f t="shared" si="257"/>
        <v>0</v>
      </c>
      <c r="AM248" s="546">
        <f>SUM(AM245:AM247)</f>
        <v>1</v>
      </c>
      <c r="AN248" s="547">
        <f>SUM(AN245:AN247)</f>
        <v>1</v>
      </c>
      <c r="AO248" s="548">
        <f t="shared" si="258"/>
        <v>0</v>
      </c>
      <c r="AP248" s="546">
        <f>SUM(AP245:AP247)</f>
        <v>6</v>
      </c>
      <c r="AQ248" s="547">
        <f>SUM(AQ245:AQ247)</f>
        <v>8</v>
      </c>
      <c r="AR248" s="548">
        <f t="shared" si="259"/>
        <v>-2</v>
      </c>
      <c r="AS248" s="546">
        <f>SUM(AS245:AS247)</f>
        <v>0</v>
      </c>
      <c r="AT248" s="547">
        <f>SUM(AT245:AT247)</f>
        <v>1</v>
      </c>
      <c r="AU248" s="548">
        <f t="shared" si="260"/>
        <v>-1</v>
      </c>
      <c r="AV248" s="549">
        <f t="shared" si="265"/>
        <v>8</v>
      </c>
      <c r="AW248" s="550">
        <f t="shared" si="265"/>
        <v>11</v>
      </c>
      <c r="AX248" s="548">
        <f t="shared" si="261"/>
        <v>-3</v>
      </c>
      <c r="AZ248" s="846" t="s">
        <v>443</v>
      </c>
      <c r="BA248" s="595">
        <v>2</v>
      </c>
      <c r="BB248" s="595">
        <v>4</v>
      </c>
      <c r="BC248" s="836">
        <f t="shared" si="266"/>
        <v>-2</v>
      </c>
      <c r="BD248" s="595">
        <v>4</v>
      </c>
      <c r="BE248" s="595">
        <v>9</v>
      </c>
      <c r="BF248" s="836">
        <f t="shared" si="267"/>
        <v>-5</v>
      </c>
      <c r="BG248" s="595">
        <v>30</v>
      </c>
      <c r="BH248" s="595">
        <v>30</v>
      </c>
      <c r="BI248" s="836">
        <f t="shared" si="268"/>
        <v>0</v>
      </c>
      <c r="BJ248" s="595">
        <v>1</v>
      </c>
      <c r="BK248" s="595">
        <v>0</v>
      </c>
      <c r="BL248" s="836">
        <f t="shared" si="270"/>
        <v>1</v>
      </c>
      <c r="BM248" s="837">
        <f t="shared" si="262"/>
        <v>37</v>
      </c>
      <c r="BN248" s="838">
        <f t="shared" si="262"/>
        <v>43</v>
      </c>
      <c r="BO248" s="836">
        <f t="shared" si="269"/>
        <v>-6</v>
      </c>
    </row>
    <row r="249" spans="1:67" ht="11.25" customHeight="1">
      <c r="A249" s="514" t="s">
        <v>179</v>
      </c>
      <c r="B249" s="546">
        <v>4</v>
      </c>
      <c r="C249" s="547">
        <v>5</v>
      </c>
      <c r="D249" s="548">
        <f t="shared" si="247"/>
        <v>-1</v>
      </c>
      <c r="E249" s="551">
        <v>6</v>
      </c>
      <c r="F249" s="547">
        <v>8</v>
      </c>
      <c r="G249" s="548">
        <f t="shared" si="248"/>
        <v>-2</v>
      </c>
      <c r="H249" s="551">
        <v>48</v>
      </c>
      <c r="I249" s="551">
        <v>79</v>
      </c>
      <c r="J249" s="548">
        <f t="shared" si="249"/>
        <v>-31</v>
      </c>
      <c r="K249" s="551">
        <v>0</v>
      </c>
      <c r="L249" s="551">
        <v>1</v>
      </c>
      <c r="M249" s="548">
        <f t="shared" si="250"/>
        <v>-1</v>
      </c>
      <c r="N249" s="549">
        <f t="shared" si="263"/>
        <v>58</v>
      </c>
      <c r="O249" s="550">
        <f t="shared" si="263"/>
        <v>93</v>
      </c>
      <c r="P249" s="548">
        <f t="shared" si="251"/>
        <v>-35</v>
      </c>
      <c r="Q249" s="269"/>
      <c r="R249" s="545" t="s">
        <v>179</v>
      </c>
      <c r="S249" s="546">
        <v>3</v>
      </c>
      <c r="T249" s="547">
        <v>4</v>
      </c>
      <c r="U249" s="548">
        <f t="shared" si="252"/>
        <v>-1</v>
      </c>
      <c r="V249" s="551">
        <v>0</v>
      </c>
      <c r="W249" s="547">
        <v>1</v>
      </c>
      <c r="X249" s="548">
        <f t="shared" si="253"/>
        <v>-1</v>
      </c>
      <c r="Y249" s="551">
        <v>29</v>
      </c>
      <c r="Z249" s="551">
        <v>32</v>
      </c>
      <c r="AA249" s="548">
        <f t="shared" si="254"/>
        <v>-3</v>
      </c>
      <c r="AB249" s="551">
        <v>0</v>
      </c>
      <c r="AC249" s="551">
        <v>0</v>
      </c>
      <c r="AD249" s="548">
        <f t="shared" si="255"/>
        <v>0</v>
      </c>
      <c r="AE249" s="549">
        <f t="shared" si="264"/>
        <v>32</v>
      </c>
      <c r="AF249" s="550">
        <f t="shared" si="264"/>
        <v>37</v>
      </c>
      <c r="AG249" s="548">
        <f t="shared" si="256"/>
        <v>-5</v>
      </c>
      <c r="AI249" s="545" t="s">
        <v>179</v>
      </c>
      <c r="AJ249" s="546">
        <v>1</v>
      </c>
      <c r="AK249" s="547">
        <v>2</v>
      </c>
      <c r="AL249" s="548">
        <f t="shared" si="257"/>
        <v>-1</v>
      </c>
      <c r="AM249" s="551">
        <v>1</v>
      </c>
      <c r="AN249" s="547">
        <v>2</v>
      </c>
      <c r="AO249" s="548">
        <f t="shared" si="258"/>
        <v>-1</v>
      </c>
      <c r="AP249" s="551">
        <v>23</v>
      </c>
      <c r="AQ249" s="551">
        <v>26</v>
      </c>
      <c r="AR249" s="548">
        <f t="shared" si="259"/>
        <v>-3</v>
      </c>
      <c r="AS249" s="551">
        <v>1</v>
      </c>
      <c r="AT249" s="551">
        <v>0</v>
      </c>
      <c r="AU249" s="548">
        <f t="shared" si="260"/>
        <v>1</v>
      </c>
      <c r="AV249" s="549">
        <f t="shared" si="265"/>
        <v>26</v>
      </c>
      <c r="AW249" s="550">
        <f t="shared" si="265"/>
        <v>30</v>
      </c>
      <c r="AX249" s="548">
        <f t="shared" si="261"/>
        <v>-4</v>
      </c>
      <c r="AZ249" s="844" t="s">
        <v>444</v>
      </c>
      <c r="BA249" s="23">
        <v>1</v>
      </c>
      <c r="BB249" s="23">
        <v>1</v>
      </c>
      <c r="BC249" s="831">
        <f t="shared" si="266"/>
        <v>0</v>
      </c>
      <c r="BD249" s="23">
        <v>0</v>
      </c>
      <c r="BE249" s="23">
        <v>1</v>
      </c>
      <c r="BF249" s="831">
        <f t="shared" si="267"/>
        <v>-1</v>
      </c>
      <c r="BG249" s="23">
        <v>4</v>
      </c>
      <c r="BH249" s="23">
        <v>2</v>
      </c>
      <c r="BI249" s="831">
        <f t="shared" si="268"/>
        <v>2</v>
      </c>
      <c r="BJ249" s="23">
        <v>0</v>
      </c>
      <c r="BK249" s="23">
        <v>0</v>
      </c>
      <c r="BL249" s="831">
        <f t="shared" si="270"/>
        <v>0</v>
      </c>
      <c r="BM249" s="832">
        <f t="shared" si="262"/>
        <v>5</v>
      </c>
      <c r="BN249" s="833">
        <f t="shared" si="262"/>
        <v>4</v>
      </c>
      <c r="BO249" s="831">
        <f t="shared" si="269"/>
        <v>1</v>
      </c>
    </row>
    <row r="250" spans="1:67" ht="11.25" customHeight="1">
      <c r="A250" s="514" t="s">
        <v>180</v>
      </c>
      <c r="B250" s="546">
        <v>4</v>
      </c>
      <c r="C250" s="547">
        <v>6</v>
      </c>
      <c r="D250" s="548">
        <f t="shared" si="247"/>
        <v>-2</v>
      </c>
      <c r="E250" s="551">
        <v>10</v>
      </c>
      <c r="F250" s="551">
        <v>13</v>
      </c>
      <c r="G250" s="548">
        <f t="shared" si="248"/>
        <v>-3</v>
      </c>
      <c r="H250" s="551">
        <v>49</v>
      </c>
      <c r="I250" s="653">
        <v>83</v>
      </c>
      <c r="J250" s="548">
        <f t="shared" si="249"/>
        <v>-34</v>
      </c>
      <c r="K250" s="551">
        <v>0</v>
      </c>
      <c r="L250" s="551">
        <v>0</v>
      </c>
      <c r="M250" s="548">
        <f t="shared" si="250"/>
        <v>0</v>
      </c>
      <c r="N250" s="549">
        <f t="shared" si="263"/>
        <v>63</v>
      </c>
      <c r="O250" s="550">
        <f t="shared" si="263"/>
        <v>102</v>
      </c>
      <c r="P250" s="548">
        <f t="shared" si="251"/>
        <v>-39</v>
      </c>
      <c r="Q250" s="269"/>
      <c r="R250" s="545" t="s">
        <v>180</v>
      </c>
      <c r="S250" s="546">
        <v>1</v>
      </c>
      <c r="T250" s="547">
        <v>2</v>
      </c>
      <c r="U250" s="548">
        <f t="shared" si="252"/>
        <v>-1</v>
      </c>
      <c r="V250" s="551">
        <v>5</v>
      </c>
      <c r="W250" s="551">
        <v>3</v>
      </c>
      <c r="X250" s="548">
        <f t="shared" si="253"/>
        <v>2</v>
      </c>
      <c r="Y250" s="551">
        <v>53</v>
      </c>
      <c r="Z250" s="551">
        <v>35</v>
      </c>
      <c r="AA250" s="548">
        <f t="shared" si="254"/>
        <v>18</v>
      </c>
      <c r="AB250" s="551">
        <v>0</v>
      </c>
      <c r="AC250" s="551">
        <v>0</v>
      </c>
      <c r="AD250" s="548">
        <f t="shared" si="255"/>
        <v>0</v>
      </c>
      <c r="AE250" s="549">
        <f t="shared" si="264"/>
        <v>59</v>
      </c>
      <c r="AF250" s="550">
        <f t="shared" si="264"/>
        <v>40</v>
      </c>
      <c r="AG250" s="548">
        <f t="shared" si="256"/>
        <v>19</v>
      </c>
      <c r="AI250" s="545" t="s">
        <v>180</v>
      </c>
      <c r="AJ250" s="546">
        <v>0</v>
      </c>
      <c r="AK250" s="547">
        <v>2</v>
      </c>
      <c r="AL250" s="548">
        <f t="shared" si="257"/>
        <v>-2</v>
      </c>
      <c r="AM250" s="551">
        <v>0</v>
      </c>
      <c r="AN250" s="551">
        <v>4</v>
      </c>
      <c r="AO250" s="548">
        <f t="shared" si="258"/>
        <v>-4</v>
      </c>
      <c r="AP250" s="551">
        <v>37</v>
      </c>
      <c r="AQ250" s="551">
        <v>31</v>
      </c>
      <c r="AR250" s="548">
        <f t="shared" si="259"/>
        <v>6</v>
      </c>
      <c r="AS250" s="551">
        <v>0</v>
      </c>
      <c r="AT250" s="551">
        <v>0</v>
      </c>
      <c r="AU250" s="548">
        <f t="shared" si="260"/>
        <v>0</v>
      </c>
      <c r="AV250" s="549">
        <f t="shared" si="265"/>
        <v>37</v>
      </c>
      <c r="AW250" s="550">
        <f t="shared" si="265"/>
        <v>37</v>
      </c>
      <c r="AX250" s="548">
        <f t="shared" si="261"/>
        <v>0</v>
      </c>
      <c r="AZ250" s="845" t="s">
        <v>445</v>
      </c>
      <c r="BA250" s="829">
        <v>0</v>
      </c>
      <c r="BB250" s="829">
        <v>1</v>
      </c>
      <c r="BC250" s="830">
        <f t="shared" si="266"/>
        <v>-1</v>
      </c>
      <c r="BD250" s="829">
        <v>2</v>
      </c>
      <c r="BE250" s="829">
        <v>14</v>
      </c>
      <c r="BF250" s="830">
        <f t="shared" si="267"/>
        <v>-12</v>
      </c>
      <c r="BG250" s="829">
        <v>9</v>
      </c>
      <c r="BH250" s="829">
        <v>14</v>
      </c>
      <c r="BI250" s="830">
        <f t="shared" si="268"/>
        <v>-5</v>
      </c>
      <c r="BJ250" s="829">
        <v>1</v>
      </c>
      <c r="BK250" s="829">
        <v>0</v>
      </c>
      <c r="BL250" s="830">
        <f t="shared" si="270"/>
        <v>1</v>
      </c>
      <c r="BM250" s="834">
        <f t="shared" si="262"/>
        <v>12</v>
      </c>
      <c r="BN250" s="835">
        <f t="shared" si="262"/>
        <v>29</v>
      </c>
      <c r="BO250" s="830">
        <f t="shared" si="269"/>
        <v>-17</v>
      </c>
    </row>
    <row r="251" spans="1:67" ht="11.25" customHeight="1">
      <c r="A251" s="514" t="s">
        <v>181</v>
      </c>
      <c r="B251" s="546">
        <v>0</v>
      </c>
      <c r="C251" s="547">
        <v>3</v>
      </c>
      <c r="D251" s="548">
        <f t="shared" si="247"/>
        <v>-3</v>
      </c>
      <c r="E251" s="551">
        <v>3</v>
      </c>
      <c r="F251" s="551">
        <v>11</v>
      </c>
      <c r="G251" s="548">
        <f t="shared" si="248"/>
        <v>-8</v>
      </c>
      <c r="H251" s="551">
        <v>25</v>
      </c>
      <c r="I251" s="551">
        <v>23</v>
      </c>
      <c r="J251" s="548">
        <f t="shared" si="249"/>
        <v>2</v>
      </c>
      <c r="K251" s="551">
        <v>0</v>
      </c>
      <c r="L251" s="551">
        <v>1</v>
      </c>
      <c r="M251" s="548">
        <f t="shared" si="250"/>
        <v>-1</v>
      </c>
      <c r="N251" s="549">
        <f t="shared" si="263"/>
        <v>28</v>
      </c>
      <c r="O251" s="550">
        <f t="shared" si="263"/>
        <v>38</v>
      </c>
      <c r="P251" s="548">
        <f t="shared" si="251"/>
        <v>-10</v>
      </c>
      <c r="Q251" s="269"/>
      <c r="R251" s="545" t="s">
        <v>181</v>
      </c>
      <c r="S251" s="546">
        <v>0</v>
      </c>
      <c r="T251" s="547">
        <v>3</v>
      </c>
      <c r="U251" s="548">
        <f t="shared" si="252"/>
        <v>-3</v>
      </c>
      <c r="V251" s="551">
        <v>1</v>
      </c>
      <c r="W251" s="551">
        <v>3</v>
      </c>
      <c r="X251" s="548">
        <f t="shared" si="253"/>
        <v>-2</v>
      </c>
      <c r="Y251" s="551">
        <v>20</v>
      </c>
      <c r="Z251" s="551">
        <v>9</v>
      </c>
      <c r="AA251" s="548">
        <f t="shared" si="254"/>
        <v>11</v>
      </c>
      <c r="AB251" s="551">
        <v>0</v>
      </c>
      <c r="AC251" s="551">
        <v>0</v>
      </c>
      <c r="AD251" s="548">
        <f t="shared" si="255"/>
        <v>0</v>
      </c>
      <c r="AE251" s="549">
        <f t="shared" si="264"/>
        <v>21</v>
      </c>
      <c r="AF251" s="550">
        <f t="shared" si="264"/>
        <v>15</v>
      </c>
      <c r="AG251" s="548">
        <f t="shared" si="256"/>
        <v>6</v>
      </c>
      <c r="AI251" s="545" t="s">
        <v>181</v>
      </c>
      <c r="AJ251" s="546">
        <v>1</v>
      </c>
      <c r="AK251" s="547">
        <v>1</v>
      </c>
      <c r="AL251" s="548">
        <f t="shared" si="257"/>
        <v>0</v>
      </c>
      <c r="AM251" s="551">
        <v>3</v>
      </c>
      <c r="AN251" s="551">
        <v>1</v>
      </c>
      <c r="AO251" s="548">
        <f t="shared" si="258"/>
        <v>2</v>
      </c>
      <c r="AP251" s="551">
        <v>21</v>
      </c>
      <c r="AQ251" s="551">
        <v>12</v>
      </c>
      <c r="AR251" s="548">
        <f t="shared" si="259"/>
        <v>9</v>
      </c>
      <c r="AS251" s="551">
        <v>2</v>
      </c>
      <c r="AT251" s="551">
        <v>0</v>
      </c>
      <c r="AU251" s="548">
        <f t="shared" si="260"/>
        <v>2</v>
      </c>
      <c r="AV251" s="549">
        <f t="shared" si="265"/>
        <v>27</v>
      </c>
      <c r="AW251" s="550">
        <f t="shared" si="265"/>
        <v>14</v>
      </c>
      <c r="AX251" s="548">
        <f t="shared" si="261"/>
        <v>13</v>
      </c>
      <c r="AZ251" s="844" t="s">
        <v>446</v>
      </c>
      <c r="BA251" s="23">
        <v>0</v>
      </c>
      <c r="BB251" s="23">
        <v>2</v>
      </c>
      <c r="BC251" s="831">
        <f t="shared" si="266"/>
        <v>-2</v>
      </c>
      <c r="BD251" s="23">
        <v>0</v>
      </c>
      <c r="BE251" s="23">
        <v>0</v>
      </c>
      <c r="BF251" s="831">
        <f t="shared" si="267"/>
        <v>0</v>
      </c>
      <c r="BG251" s="23">
        <v>4</v>
      </c>
      <c r="BH251" s="23">
        <v>0</v>
      </c>
      <c r="BI251" s="831">
        <f t="shared" si="268"/>
        <v>4</v>
      </c>
      <c r="BJ251" s="23">
        <v>0</v>
      </c>
      <c r="BK251" s="23">
        <v>0</v>
      </c>
      <c r="BL251" s="831">
        <f t="shared" si="270"/>
        <v>0</v>
      </c>
      <c r="BM251" s="832">
        <f t="shared" si="262"/>
        <v>4</v>
      </c>
      <c r="BN251" s="833">
        <f t="shared" si="262"/>
        <v>2</v>
      </c>
      <c r="BO251" s="831">
        <f t="shared" si="269"/>
        <v>2</v>
      </c>
    </row>
    <row r="252" spans="1:67" ht="11.25" customHeight="1">
      <c r="A252" s="516" t="s">
        <v>182</v>
      </c>
      <c r="B252" s="513">
        <v>1</v>
      </c>
      <c r="C252" s="221">
        <v>0</v>
      </c>
      <c r="D252" s="512">
        <f t="shared" si="247"/>
        <v>1</v>
      </c>
      <c r="E252" s="97">
        <v>2</v>
      </c>
      <c r="F252" s="97">
        <v>1</v>
      </c>
      <c r="G252" s="512">
        <f t="shared" si="248"/>
        <v>1</v>
      </c>
      <c r="H252" s="97">
        <v>5</v>
      </c>
      <c r="I252" s="97">
        <v>16</v>
      </c>
      <c r="J252" s="512">
        <f t="shared" si="249"/>
        <v>-11</v>
      </c>
      <c r="K252" s="97">
        <v>0</v>
      </c>
      <c r="L252" s="97">
        <v>0</v>
      </c>
      <c r="M252" s="512">
        <f t="shared" si="250"/>
        <v>0</v>
      </c>
      <c r="N252" s="516">
        <f t="shared" si="263"/>
        <v>8</v>
      </c>
      <c r="O252" s="517">
        <f t="shared" si="263"/>
        <v>17</v>
      </c>
      <c r="P252" s="512">
        <f t="shared" si="251"/>
        <v>-9</v>
      </c>
      <c r="Q252" s="269"/>
      <c r="R252" s="142" t="s">
        <v>182</v>
      </c>
      <c r="S252" s="513">
        <v>0</v>
      </c>
      <c r="T252" s="221">
        <v>0</v>
      </c>
      <c r="U252" s="512">
        <f t="shared" si="252"/>
        <v>0</v>
      </c>
      <c r="V252" s="97">
        <v>0</v>
      </c>
      <c r="W252" s="97">
        <v>4</v>
      </c>
      <c r="X252" s="512">
        <f t="shared" si="253"/>
        <v>-4</v>
      </c>
      <c r="Y252" s="97">
        <v>3</v>
      </c>
      <c r="Z252" s="97">
        <v>6</v>
      </c>
      <c r="AA252" s="512">
        <f t="shared" si="254"/>
        <v>-3</v>
      </c>
      <c r="AB252" s="97">
        <v>0</v>
      </c>
      <c r="AC252" s="97">
        <v>0</v>
      </c>
      <c r="AD252" s="512">
        <f t="shared" si="255"/>
        <v>0</v>
      </c>
      <c r="AE252" s="516">
        <f t="shared" si="264"/>
        <v>3</v>
      </c>
      <c r="AF252" s="517">
        <f t="shared" si="264"/>
        <v>10</v>
      </c>
      <c r="AG252" s="512">
        <f t="shared" si="256"/>
        <v>-7</v>
      </c>
      <c r="AI252" s="142" t="s">
        <v>182</v>
      </c>
      <c r="AJ252" s="513">
        <v>2</v>
      </c>
      <c r="AK252" s="221">
        <v>0</v>
      </c>
      <c r="AL252" s="512">
        <f t="shared" si="257"/>
        <v>2</v>
      </c>
      <c r="AM252" s="97">
        <v>0</v>
      </c>
      <c r="AN252" s="97">
        <v>0</v>
      </c>
      <c r="AO252" s="512">
        <f t="shared" si="258"/>
        <v>0</v>
      </c>
      <c r="AP252" s="97">
        <v>2</v>
      </c>
      <c r="AQ252" s="97">
        <v>1</v>
      </c>
      <c r="AR252" s="512">
        <f t="shared" si="259"/>
        <v>1</v>
      </c>
      <c r="AS252" s="97">
        <v>0</v>
      </c>
      <c r="AT252" s="97">
        <v>0</v>
      </c>
      <c r="AU252" s="512">
        <f t="shared" si="260"/>
        <v>0</v>
      </c>
      <c r="AV252" s="516">
        <f t="shared" si="265"/>
        <v>4</v>
      </c>
      <c r="AW252" s="517">
        <f t="shared" si="265"/>
        <v>1</v>
      </c>
      <c r="AX252" s="512">
        <f t="shared" si="261"/>
        <v>3</v>
      </c>
      <c r="AZ252" s="844" t="s">
        <v>447</v>
      </c>
      <c r="BA252" s="23">
        <v>0</v>
      </c>
      <c r="BB252" s="23">
        <v>0</v>
      </c>
      <c r="BC252" s="831">
        <f t="shared" si="266"/>
        <v>0</v>
      </c>
      <c r="BD252" s="23">
        <v>0</v>
      </c>
      <c r="BE252" s="23">
        <v>0</v>
      </c>
      <c r="BF252" s="831">
        <f t="shared" si="267"/>
        <v>0</v>
      </c>
      <c r="BG252" s="23">
        <v>2</v>
      </c>
      <c r="BH252" s="23">
        <v>5</v>
      </c>
      <c r="BI252" s="831">
        <f t="shared" si="268"/>
        <v>-3</v>
      </c>
      <c r="BJ252" s="23">
        <v>0</v>
      </c>
      <c r="BK252" s="23">
        <v>0</v>
      </c>
      <c r="BL252" s="831">
        <f t="shared" si="270"/>
        <v>0</v>
      </c>
      <c r="BM252" s="832">
        <f t="shared" si="262"/>
        <v>2</v>
      </c>
      <c r="BN252" s="833">
        <f t="shared" si="262"/>
        <v>5</v>
      </c>
      <c r="BO252" s="831">
        <f t="shared" si="269"/>
        <v>-3</v>
      </c>
    </row>
    <row r="253" spans="1:67" ht="11.25" customHeight="1">
      <c r="A253" s="516" t="s">
        <v>183</v>
      </c>
      <c r="B253" s="513">
        <v>0</v>
      </c>
      <c r="C253" s="221">
        <v>0</v>
      </c>
      <c r="D253" s="512">
        <f t="shared" si="247"/>
        <v>0</v>
      </c>
      <c r="E253" s="97">
        <v>0</v>
      </c>
      <c r="F253" s="97">
        <v>0</v>
      </c>
      <c r="G253" s="512">
        <f t="shared" si="248"/>
        <v>0</v>
      </c>
      <c r="H253" s="97">
        <v>11</v>
      </c>
      <c r="I253" s="97">
        <v>20</v>
      </c>
      <c r="J253" s="512">
        <f t="shared" si="249"/>
        <v>-9</v>
      </c>
      <c r="K253" s="97">
        <v>0</v>
      </c>
      <c r="L253" s="97">
        <v>0</v>
      </c>
      <c r="M253" s="512">
        <f t="shared" si="250"/>
        <v>0</v>
      </c>
      <c r="N253" s="516">
        <f t="shared" si="263"/>
        <v>11</v>
      </c>
      <c r="O253" s="517">
        <f t="shared" si="263"/>
        <v>20</v>
      </c>
      <c r="P253" s="512">
        <f t="shared" si="251"/>
        <v>-9</v>
      </c>
      <c r="R253" s="142" t="s">
        <v>183</v>
      </c>
      <c r="S253" s="513">
        <v>0</v>
      </c>
      <c r="T253" s="221">
        <v>0</v>
      </c>
      <c r="U253" s="512">
        <f t="shared" si="252"/>
        <v>0</v>
      </c>
      <c r="V253" s="97">
        <v>0</v>
      </c>
      <c r="W253" s="97">
        <v>0</v>
      </c>
      <c r="X253" s="512">
        <f t="shared" si="253"/>
        <v>0</v>
      </c>
      <c r="Y253" s="97">
        <v>4</v>
      </c>
      <c r="Z253" s="97">
        <v>7</v>
      </c>
      <c r="AA253" s="512">
        <f t="shared" si="254"/>
        <v>-3</v>
      </c>
      <c r="AB253" s="97">
        <v>0</v>
      </c>
      <c r="AC253" s="97">
        <v>0</v>
      </c>
      <c r="AD253" s="512">
        <f t="shared" si="255"/>
        <v>0</v>
      </c>
      <c r="AE253" s="516">
        <f t="shared" si="264"/>
        <v>4</v>
      </c>
      <c r="AF253" s="517">
        <f t="shared" si="264"/>
        <v>7</v>
      </c>
      <c r="AG253" s="512">
        <f t="shared" si="256"/>
        <v>-3</v>
      </c>
      <c r="AI253" s="142" t="s">
        <v>183</v>
      </c>
      <c r="AJ253" s="513">
        <v>0</v>
      </c>
      <c r="AK253" s="221">
        <v>0</v>
      </c>
      <c r="AL253" s="512">
        <f t="shared" si="257"/>
        <v>0</v>
      </c>
      <c r="AM253" s="97">
        <v>0</v>
      </c>
      <c r="AN253" s="97">
        <v>0</v>
      </c>
      <c r="AO253" s="512">
        <f t="shared" si="258"/>
        <v>0</v>
      </c>
      <c r="AP253" s="97">
        <v>4</v>
      </c>
      <c r="AQ253" s="97">
        <v>6</v>
      </c>
      <c r="AR253" s="512">
        <f t="shared" si="259"/>
        <v>-2</v>
      </c>
      <c r="AS253" s="97">
        <v>0</v>
      </c>
      <c r="AT253" s="97">
        <v>0</v>
      </c>
      <c r="AU253" s="512">
        <f t="shared" si="260"/>
        <v>0</v>
      </c>
      <c r="AV253" s="516">
        <f t="shared" si="265"/>
        <v>4</v>
      </c>
      <c r="AW253" s="517">
        <f t="shared" si="265"/>
        <v>6</v>
      </c>
      <c r="AX253" s="512">
        <f t="shared" si="261"/>
        <v>-2</v>
      </c>
      <c r="AZ253" s="844" t="s">
        <v>448</v>
      </c>
      <c r="BA253" s="23">
        <v>4</v>
      </c>
      <c r="BB253" s="23">
        <v>2</v>
      </c>
      <c r="BC253" s="831">
        <f t="shared" si="266"/>
        <v>2</v>
      </c>
      <c r="BD253" s="23">
        <v>2</v>
      </c>
      <c r="BE253" s="23">
        <v>8</v>
      </c>
      <c r="BF253" s="831">
        <f t="shared" si="267"/>
        <v>-6</v>
      </c>
      <c r="BG253" s="23">
        <v>0</v>
      </c>
      <c r="BH253" s="23">
        <v>1</v>
      </c>
      <c r="BI253" s="831">
        <f t="shared" si="268"/>
        <v>-1</v>
      </c>
      <c r="BJ253" s="23">
        <v>0</v>
      </c>
      <c r="BK253" s="23">
        <v>1</v>
      </c>
      <c r="BL253" s="831">
        <f t="shared" si="270"/>
        <v>-1</v>
      </c>
      <c r="BM253" s="832">
        <f t="shared" si="262"/>
        <v>6</v>
      </c>
      <c r="BN253" s="833">
        <f t="shared" si="262"/>
        <v>12</v>
      </c>
      <c r="BO253" s="831">
        <f t="shared" si="269"/>
        <v>-6</v>
      </c>
    </row>
    <row r="254" spans="1:67" ht="11.25" customHeight="1">
      <c r="A254" s="516" t="s">
        <v>184</v>
      </c>
      <c r="B254" s="513">
        <v>5</v>
      </c>
      <c r="C254" s="221">
        <v>19</v>
      </c>
      <c r="D254" s="512">
        <f t="shared" si="247"/>
        <v>-14</v>
      </c>
      <c r="E254" s="97">
        <v>1</v>
      </c>
      <c r="F254" s="97">
        <v>9</v>
      </c>
      <c r="G254" s="512">
        <f t="shared" si="248"/>
        <v>-8</v>
      </c>
      <c r="H254" s="97">
        <v>8</v>
      </c>
      <c r="I254" s="97">
        <v>11</v>
      </c>
      <c r="J254" s="512">
        <f t="shared" si="249"/>
        <v>-3</v>
      </c>
      <c r="K254" s="97">
        <v>1</v>
      </c>
      <c r="L254" s="97">
        <v>0</v>
      </c>
      <c r="M254" s="512">
        <f t="shared" si="250"/>
        <v>1</v>
      </c>
      <c r="N254" s="516">
        <f t="shared" si="263"/>
        <v>15</v>
      </c>
      <c r="O254" s="517">
        <f t="shared" si="263"/>
        <v>39</v>
      </c>
      <c r="P254" s="512">
        <f t="shared" si="251"/>
        <v>-24</v>
      </c>
      <c r="R254" s="142" t="s">
        <v>184</v>
      </c>
      <c r="S254" s="513">
        <v>3</v>
      </c>
      <c r="T254" s="221">
        <v>5</v>
      </c>
      <c r="U254" s="512">
        <f t="shared" si="252"/>
        <v>-2</v>
      </c>
      <c r="V254" s="97">
        <v>1</v>
      </c>
      <c r="W254" s="97">
        <v>2</v>
      </c>
      <c r="X254" s="512">
        <f t="shared" si="253"/>
        <v>-1</v>
      </c>
      <c r="Y254" s="97">
        <v>9</v>
      </c>
      <c r="Z254" s="97">
        <v>1</v>
      </c>
      <c r="AA254" s="512">
        <f t="shared" si="254"/>
        <v>8</v>
      </c>
      <c r="AB254" s="97">
        <v>0</v>
      </c>
      <c r="AC254" s="97">
        <v>0</v>
      </c>
      <c r="AD254" s="512">
        <f t="shared" si="255"/>
        <v>0</v>
      </c>
      <c r="AE254" s="516">
        <f t="shared" si="264"/>
        <v>13</v>
      </c>
      <c r="AF254" s="517">
        <f t="shared" si="264"/>
        <v>8</v>
      </c>
      <c r="AG254" s="512">
        <f t="shared" si="256"/>
        <v>5</v>
      </c>
      <c r="AI254" s="142" t="s">
        <v>184</v>
      </c>
      <c r="AJ254" s="513">
        <v>1</v>
      </c>
      <c r="AK254" s="221">
        <v>4</v>
      </c>
      <c r="AL254" s="512">
        <f t="shared" si="257"/>
        <v>-3</v>
      </c>
      <c r="AM254" s="97">
        <v>1</v>
      </c>
      <c r="AN254" s="97">
        <v>1</v>
      </c>
      <c r="AO254" s="512">
        <f t="shared" si="258"/>
        <v>0</v>
      </c>
      <c r="AP254" s="97">
        <v>5</v>
      </c>
      <c r="AQ254" s="97">
        <v>3</v>
      </c>
      <c r="AR254" s="512">
        <f t="shared" si="259"/>
        <v>2</v>
      </c>
      <c r="AS254" s="97">
        <v>0</v>
      </c>
      <c r="AT254" s="97">
        <v>0</v>
      </c>
      <c r="AU254" s="512">
        <f t="shared" si="260"/>
        <v>0</v>
      </c>
      <c r="AV254" s="516">
        <f t="shared" si="265"/>
        <v>7</v>
      </c>
      <c r="AW254" s="517">
        <f t="shared" si="265"/>
        <v>8</v>
      </c>
      <c r="AX254" s="512">
        <f t="shared" si="261"/>
        <v>-1</v>
      </c>
      <c r="AZ254" s="844" t="s">
        <v>449</v>
      </c>
      <c r="BA254" s="23">
        <v>0</v>
      </c>
      <c r="BB254" s="23">
        <v>0</v>
      </c>
      <c r="BC254" s="831">
        <f t="shared" si="266"/>
        <v>0</v>
      </c>
      <c r="BD254" s="23">
        <v>0</v>
      </c>
      <c r="BE254" s="23">
        <v>3</v>
      </c>
      <c r="BF254" s="831">
        <f t="shared" si="267"/>
        <v>-3</v>
      </c>
      <c r="BG254" s="23">
        <v>2</v>
      </c>
      <c r="BH254" s="23">
        <v>1</v>
      </c>
      <c r="BI254" s="831">
        <f t="shared" si="268"/>
        <v>1</v>
      </c>
      <c r="BJ254" s="23">
        <v>1</v>
      </c>
      <c r="BK254" s="23">
        <v>0</v>
      </c>
      <c r="BL254" s="831">
        <f t="shared" si="270"/>
        <v>1</v>
      </c>
      <c r="BM254" s="832">
        <f t="shared" si="262"/>
        <v>3</v>
      </c>
      <c r="BN254" s="833">
        <f t="shared" si="262"/>
        <v>4</v>
      </c>
      <c r="BO254" s="831">
        <f t="shared" si="269"/>
        <v>-1</v>
      </c>
    </row>
    <row r="255" spans="1:67" ht="11.25" customHeight="1">
      <c r="A255" s="516" t="s">
        <v>185</v>
      </c>
      <c r="B255" s="513">
        <v>0</v>
      </c>
      <c r="C255" s="221">
        <v>1</v>
      </c>
      <c r="D255" s="512">
        <f t="shared" si="247"/>
        <v>-1</v>
      </c>
      <c r="E255" s="97">
        <v>0</v>
      </c>
      <c r="F255" s="97">
        <v>0</v>
      </c>
      <c r="G255" s="512">
        <f t="shared" si="248"/>
        <v>0</v>
      </c>
      <c r="H255" s="97">
        <v>0</v>
      </c>
      <c r="I255" s="97">
        <v>0</v>
      </c>
      <c r="J255" s="512">
        <f t="shared" si="249"/>
        <v>0</v>
      </c>
      <c r="K255" s="97">
        <v>0</v>
      </c>
      <c r="L255" s="97">
        <v>0</v>
      </c>
      <c r="M255" s="512">
        <f t="shared" si="250"/>
        <v>0</v>
      </c>
      <c r="N255" s="516">
        <f t="shared" si="263"/>
        <v>0</v>
      </c>
      <c r="O255" s="517">
        <f t="shared" si="263"/>
        <v>1</v>
      </c>
      <c r="P255" s="512">
        <f t="shared" si="251"/>
        <v>-1</v>
      </c>
      <c r="R255" s="142" t="s">
        <v>185</v>
      </c>
      <c r="S255" s="513">
        <v>0</v>
      </c>
      <c r="T255" s="221">
        <v>0</v>
      </c>
      <c r="U255" s="512">
        <f t="shared" si="252"/>
        <v>0</v>
      </c>
      <c r="V255" s="97">
        <v>0</v>
      </c>
      <c r="W255" s="97">
        <v>0</v>
      </c>
      <c r="X255" s="512">
        <f t="shared" si="253"/>
        <v>0</v>
      </c>
      <c r="Y255" s="97">
        <v>0</v>
      </c>
      <c r="Z255" s="97">
        <v>0</v>
      </c>
      <c r="AA255" s="512">
        <f t="shared" si="254"/>
        <v>0</v>
      </c>
      <c r="AB255" s="97">
        <v>0</v>
      </c>
      <c r="AC255" s="97">
        <v>0</v>
      </c>
      <c r="AD255" s="512">
        <f t="shared" si="255"/>
        <v>0</v>
      </c>
      <c r="AE255" s="516">
        <f t="shared" si="264"/>
        <v>0</v>
      </c>
      <c r="AF255" s="517">
        <f t="shared" si="264"/>
        <v>0</v>
      </c>
      <c r="AG255" s="512">
        <f t="shared" si="256"/>
        <v>0</v>
      </c>
      <c r="AI255" s="142" t="s">
        <v>185</v>
      </c>
      <c r="AJ255" s="513">
        <v>0</v>
      </c>
      <c r="AK255" s="221">
        <v>0</v>
      </c>
      <c r="AL255" s="512">
        <f t="shared" si="257"/>
        <v>0</v>
      </c>
      <c r="AM255" s="97">
        <v>0</v>
      </c>
      <c r="AN255" s="97">
        <v>0</v>
      </c>
      <c r="AO255" s="512">
        <f t="shared" si="258"/>
        <v>0</v>
      </c>
      <c r="AP255" s="97">
        <v>0</v>
      </c>
      <c r="AQ255" s="97">
        <v>0</v>
      </c>
      <c r="AR255" s="512">
        <f t="shared" si="259"/>
        <v>0</v>
      </c>
      <c r="AS255" s="97">
        <v>0</v>
      </c>
      <c r="AT255" s="97">
        <v>0</v>
      </c>
      <c r="AU255" s="512">
        <f t="shared" si="260"/>
        <v>0</v>
      </c>
      <c r="AV255" s="516">
        <f t="shared" si="265"/>
        <v>0</v>
      </c>
      <c r="AW255" s="517">
        <f t="shared" si="265"/>
        <v>0</v>
      </c>
      <c r="AX255" s="512">
        <f t="shared" si="261"/>
        <v>0</v>
      </c>
      <c r="AZ255" s="844" t="s">
        <v>450</v>
      </c>
      <c r="BA255" s="23">
        <v>2</v>
      </c>
      <c r="BB255" s="23">
        <v>0</v>
      </c>
      <c r="BC255" s="831">
        <f t="shared" si="266"/>
        <v>2</v>
      </c>
      <c r="BD255" s="23">
        <v>0</v>
      </c>
      <c r="BE255" s="23">
        <v>4</v>
      </c>
      <c r="BF255" s="831">
        <f t="shared" si="267"/>
        <v>-4</v>
      </c>
      <c r="BG255" s="23">
        <v>4</v>
      </c>
      <c r="BH255" s="23">
        <v>4</v>
      </c>
      <c r="BI255" s="831">
        <f t="shared" si="268"/>
        <v>0</v>
      </c>
      <c r="BJ255" s="23">
        <v>0</v>
      </c>
      <c r="BK255" s="23">
        <v>1</v>
      </c>
      <c r="BL255" s="831">
        <f t="shared" si="270"/>
        <v>-1</v>
      </c>
      <c r="BM255" s="832">
        <f t="shared" si="262"/>
        <v>6</v>
      </c>
      <c r="BN255" s="833">
        <f t="shared" si="262"/>
        <v>9</v>
      </c>
      <c r="BO255" s="831">
        <f t="shared" si="269"/>
        <v>-3</v>
      </c>
    </row>
    <row r="256" spans="1:67" ht="11.25" customHeight="1">
      <c r="A256" s="516" t="s">
        <v>186</v>
      </c>
      <c r="B256" s="513">
        <v>0</v>
      </c>
      <c r="C256" s="221">
        <v>0</v>
      </c>
      <c r="D256" s="512">
        <f t="shared" si="247"/>
        <v>0</v>
      </c>
      <c r="E256" s="97">
        <v>0</v>
      </c>
      <c r="F256" s="97">
        <v>0</v>
      </c>
      <c r="G256" s="512">
        <f t="shared" si="248"/>
        <v>0</v>
      </c>
      <c r="H256" s="97">
        <v>0</v>
      </c>
      <c r="I256" s="97">
        <v>0</v>
      </c>
      <c r="J256" s="512">
        <f t="shared" si="249"/>
        <v>0</v>
      </c>
      <c r="K256" s="97">
        <v>0</v>
      </c>
      <c r="L256" s="97">
        <v>2</v>
      </c>
      <c r="M256" s="512">
        <f t="shared" si="250"/>
        <v>-2</v>
      </c>
      <c r="N256" s="516">
        <f t="shared" si="263"/>
        <v>0</v>
      </c>
      <c r="O256" s="517">
        <f t="shared" si="263"/>
        <v>2</v>
      </c>
      <c r="P256" s="512">
        <f t="shared" si="251"/>
        <v>-2</v>
      </c>
      <c r="R256" s="142" t="s">
        <v>186</v>
      </c>
      <c r="S256" s="513">
        <v>0</v>
      </c>
      <c r="T256" s="221">
        <v>0</v>
      </c>
      <c r="U256" s="512">
        <f t="shared" si="252"/>
        <v>0</v>
      </c>
      <c r="V256" s="97">
        <v>0</v>
      </c>
      <c r="W256" s="97">
        <v>0</v>
      </c>
      <c r="X256" s="512">
        <f t="shared" si="253"/>
        <v>0</v>
      </c>
      <c r="Y256" s="97">
        <v>0</v>
      </c>
      <c r="Z256" s="97">
        <v>0</v>
      </c>
      <c r="AA256" s="512">
        <f t="shared" si="254"/>
        <v>0</v>
      </c>
      <c r="AB256" s="97">
        <v>0</v>
      </c>
      <c r="AC256" s="97">
        <v>1</v>
      </c>
      <c r="AD256" s="512">
        <f t="shared" si="255"/>
        <v>-1</v>
      </c>
      <c r="AE256" s="516">
        <f t="shared" si="264"/>
        <v>0</v>
      </c>
      <c r="AF256" s="517">
        <f t="shared" si="264"/>
        <v>1</v>
      </c>
      <c r="AG256" s="512">
        <f t="shared" si="256"/>
        <v>-1</v>
      </c>
      <c r="AI256" s="142" t="s">
        <v>186</v>
      </c>
      <c r="AJ256" s="513">
        <v>0</v>
      </c>
      <c r="AK256" s="221">
        <v>0</v>
      </c>
      <c r="AL256" s="512">
        <f t="shared" si="257"/>
        <v>0</v>
      </c>
      <c r="AM256" s="97">
        <v>0</v>
      </c>
      <c r="AN256" s="97">
        <v>0</v>
      </c>
      <c r="AO256" s="512">
        <f t="shared" si="258"/>
        <v>0</v>
      </c>
      <c r="AP256" s="97">
        <v>0</v>
      </c>
      <c r="AQ256" s="97">
        <v>0</v>
      </c>
      <c r="AR256" s="512">
        <f t="shared" si="259"/>
        <v>0</v>
      </c>
      <c r="AS256" s="97">
        <v>0</v>
      </c>
      <c r="AT256" s="97">
        <v>0</v>
      </c>
      <c r="AU256" s="512">
        <f t="shared" si="260"/>
        <v>0</v>
      </c>
      <c r="AV256" s="516">
        <f t="shared" si="265"/>
        <v>0</v>
      </c>
      <c r="AW256" s="517">
        <f t="shared" si="265"/>
        <v>0</v>
      </c>
      <c r="AX256" s="512">
        <f t="shared" si="261"/>
        <v>0</v>
      </c>
      <c r="AZ256" s="844" t="s">
        <v>455</v>
      </c>
      <c r="BA256" s="23">
        <v>0</v>
      </c>
      <c r="BB256" s="23">
        <v>0</v>
      </c>
      <c r="BC256" s="831">
        <f t="shared" si="266"/>
        <v>0</v>
      </c>
      <c r="BD256" s="23">
        <v>0</v>
      </c>
      <c r="BE256" s="23">
        <v>0</v>
      </c>
      <c r="BF256" s="831">
        <f t="shared" si="267"/>
        <v>0</v>
      </c>
      <c r="BG256" s="23">
        <v>0</v>
      </c>
      <c r="BH256" s="23">
        <v>0</v>
      </c>
      <c r="BI256" s="831">
        <f t="shared" si="268"/>
        <v>0</v>
      </c>
      <c r="BJ256" s="23">
        <v>0</v>
      </c>
      <c r="BK256" s="23">
        <v>0</v>
      </c>
      <c r="BL256" s="831">
        <f t="shared" si="270"/>
        <v>0</v>
      </c>
      <c r="BM256" s="832">
        <f t="shared" si="262"/>
        <v>0</v>
      </c>
      <c r="BN256" s="833">
        <f t="shared" si="262"/>
        <v>0</v>
      </c>
      <c r="BO256" s="831">
        <f t="shared" si="269"/>
        <v>0</v>
      </c>
    </row>
    <row r="257" spans="1:67" ht="11.25" customHeight="1">
      <c r="A257" s="516" t="s">
        <v>187</v>
      </c>
      <c r="B257" s="567">
        <v>0</v>
      </c>
      <c r="C257" s="265">
        <v>3</v>
      </c>
      <c r="D257" s="512">
        <f t="shared" si="247"/>
        <v>-3</v>
      </c>
      <c r="E257" s="732">
        <v>2</v>
      </c>
      <c r="F257" s="732">
        <v>3</v>
      </c>
      <c r="G257" s="512">
        <f t="shared" si="248"/>
        <v>-1</v>
      </c>
      <c r="H257" s="97">
        <v>14</v>
      </c>
      <c r="I257" s="97">
        <v>14</v>
      </c>
      <c r="J257" s="512">
        <f t="shared" si="249"/>
        <v>0</v>
      </c>
      <c r="K257" s="97">
        <v>1</v>
      </c>
      <c r="L257" s="97">
        <v>0</v>
      </c>
      <c r="M257" s="512">
        <f t="shared" si="250"/>
        <v>1</v>
      </c>
      <c r="N257" s="516">
        <f t="shared" si="263"/>
        <v>17</v>
      </c>
      <c r="O257" s="517">
        <f t="shared" si="263"/>
        <v>20</v>
      </c>
      <c r="P257" s="512">
        <f t="shared" si="251"/>
        <v>-3</v>
      </c>
      <c r="R257" s="142" t="s">
        <v>187</v>
      </c>
      <c r="S257" s="567">
        <v>0</v>
      </c>
      <c r="T257" s="265">
        <v>2</v>
      </c>
      <c r="U257" s="512">
        <f t="shared" si="252"/>
        <v>-2</v>
      </c>
      <c r="V257" s="732">
        <v>0</v>
      </c>
      <c r="W257" s="732">
        <v>1</v>
      </c>
      <c r="X257" s="512">
        <f t="shared" si="253"/>
        <v>-1</v>
      </c>
      <c r="Y257" s="97">
        <v>7</v>
      </c>
      <c r="Z257" s="97">
        <v>5</v>
      </c>
      <c r="AA257" s="512">
        <f t="shared" si="254"/>
        <v>2</v>
      </c>
      <c r="AB257" s="97">
        <v>0</v>
      </c>
      <c r="AC257" s="97">
        <v>0</v>
      </c>
      <c r="AD257" s="512">
        <f t="shared" si="255"/>
        <v>0</v>
      </c>
      <c r="AE257" s="516">
        <f t="shared" si="264"/>
        <v>7</v>
      </c>
      <c r="AF257" s="517">
        <f t="shared" si="264"/>
        <v>8</v>
      </c>
      <c r="AG257" s="512">
        <f t="shared" si="256"/>
        <v>-1</v>
      </c>
      <c r="AI257" s="142" t="s">
        <v>187</v>
      </c>
      <c r="AJ257" s="567">
        <v>2</v>
      </c>
      <c r="AK257" s="265">
        <v>0</v>
      </c>
      <c r="AL257" s="512">
        <f t="shared" si="257"/>
        <v>2</v>
      </c>
      <c r="AM257" s="732">
        <v>0</v>
      </c>
      <c r="AN257" s="732">
        <v>2</v>
      </c>
      <c r="AO257" s="512">
        <f t="shared" si="258"/>
        <v>-2</v>
      </c>
      <c r="AP257" s="97">
        <v>8</v>
      </c>
      <c r="AQ257" s="97">
        <v>3</v>
      </c>
      <c r="AR257" s="512">
        <f t="shared" si="259"/>
        <v>5</v>
      </c>
      <c r="AS257" s="97">
        <v>0</v>
      </c>
      <c r="AT257" s="97">
        <v>0</v>
      </c>
      <c r="AU257" s="512">
        <f t="shared" si="260"/>
        <v>0</v>
      </c>
      <c r="AV257" s="516">
        <f t="shared" si="265"/>
        <v>10</v>
      </c>
      <c r="AW257" s="517">
        <f t="shared" si="265"/>
        <v>5</v>
      </c>
      <c r="AX257" s="512">
        <f t="shared" si="261"/>
        <v>5</v>
      </c>
      <c r="AZ257" s="844" t="s">
        <v>451</v>
      </c>
      <c r="BA257" s="23">
        <v>0</v>
      </c>
      <c r="BB257" s="23">
        <v>0</v>
      </c>
      <c r="BC257" s="831">
        <f t="shared" si="266"/>
        <v>0</v>
      </c>
      <c r="BD257" s="23">
        <v>0</v>
      </c>
      <c r="BE257" s="23">
        <v>0</v>
      </c>
      <c r="BF257" s="831">
        <f t="shared" si="267"/>
        <v>0</v>
      </c>
      <c r="BG257" s="23">
        <v>0</v>
      </c>
      <c r="BH257" s="23">
        <v>0</v>
      </c>
      <c r="BI257" s="831">
        <f t="shared" si="268"/>
        <v>0</v>
      </c>
      <c r="BJ257" s="23">
        <v>0</v>
      </c>
      <c r="BK257" s="23">
        <v>0</v>
      </c>
      <c r="BL257" s="831">
        <f t="shared" si="270"/>
        <v>0</v>
      </c>
      <c r="BM257" s="832">
        <f t="shared" si="262"/>
        <v>0</v>
      </c>
      <c r="BN257" s="833">
        <f t="shared" si="262"/>
        <v>0</v>
      </c>
      <c r="BO257" s="831">
        <f t="shared" si="269"/>
        <v>0</v>
      </c>
    </row>
    <row r="258" spans="1:67" ht="11.25" customHeight="1">
      <c r="A258" s="514" t="s">
        <v>188</v>
      </c>
      <c r="B258" s="546">
        <f>SUM(B252:B257)</f>
        <v>6</v>
      </c>
      <c r="C258" s="547">
        <f>SUM(C252:C257)</f>
        <v>23</v>
      </c>
      <c r="D258" s="548">
        <f t="shared" si="247"/>
        <v>-17</v>
      </c>
      <c r="E258" s="546">
        <f>SUM(E252:E257)</f>
        <v>5</v>
      </c>
      <c r="F258" s="547">
        <f>SUM(F252:F257)</f>
        <v>13</v>
      </c>
      <c r="G258" s="548">
        <f t="shared" si="248"/>
        <v>-8</v>
      </c>
      <c r="H258" s="546">
        <f>SUM(H252:H257)</f>
        <v>38</v>
      </c>
      <c r="I258" s="547">
        <f>SUM(I252:I257)</f>
        <v>61</v>
      </c>
      <c r="J258" s="548">
        <f t="shared" si="249"/>
        <v>-23</v>
      </c>
      <c r="K258" s="546">
        <f>SUM(K252:K257)</f>
        <v>2</v>
      </c>
      <c r="L258" s="547">
        <f>SUM(L252:L257)</f>
        <v>2</v>
      </c>
      <c r="M258" s="548">
        <f t="shared" si="250"/>
        <v>0</v>
      </c>
      <c r="N258" s="549">
        <f t="shared" si="263"/>
        <v>51</v>
      </c>
      <c r="O258" s="550">
        <f t="shared" si="263"/>
        <v>99</v>
      </c>
      <c r="P258" s="548">
        <f t="shared" si="251"/>
        <v>-48</v>
      </c>
      <c r="R258" s="545" t="s">
        <v>188</v>
      </c>
      <c r="S258" s="546">
        <f>SUM(S252:S257)</f>
        <v>3</v>
      </c>
      <c r="T258" s="547">
        <f>SUM(T252:T257)</f>
        <v>7</v>
      </c>
      <c r="U258" s="548">
        <f t="shared" si="252"/>
        <v>-4</v>
      </c>
      <c r="V258" s="546">
        <f>SUM(V252:V257)</f>
        <v>1</v>
      </c>
      <c r="W258" s="547">
        <f>SUM(W252:W257)</f>
        <v>7</v>
      </c>
      <c r="X258" s="548">
        <f t="shared" si="253"/>
        <v>-6</v>
      </c>
      <c r="Y258" s="546">
        <f>SUM(Y252:Y257)</f>
        <v>23</v>
      </c>
      <c r="Z258" s="547">
        <f>SUM(Z252:Z257)</f>
        <v>19</v>
      </c>
      <c r="AA258" s="548">
        <f t="shared" si="254"/>
        <v>4</v>
      </c>
      <c r="AB258" s="546">
        <f>SUM(AB252:AB257)</f>
        <v>0</v>
      </c>
      <c r="AC258" s="547">
        <f>SUM(AC252:AC257)</f>
        <v>1</v>
      </c>
      <c r="AD258" s="548">
        <f t="shared" si="255"/>
        <v>-1</v>
      </c>
      <c r="AE258" s="549">
        <f t="shared" si="264"/>
        <v>27</v>
      </c>
      <c r="AF258" s="550">
        <f t="shared" si="264"/>
        <v>34</v>
      </c>
      <c r="AG258" s="548">
        <f t="shared" si="256"/>
        <v>-7</v>
      </c>
      <c r="AI258" s="545" t="s">
        <v>188</v>
      </c>
      <c r="AJ258" s="546">
        <f>SUM(AJ252:AJ257)</f>
        <v>5</v>
      </c>
      <c r="AK258" s="547">
        <f>SUM(AK252:AK257)</f>
        <v>4</v>
      </c>
      <c r="AL258" s="548">
        <f t="shared" si="257"/>
        <v>1</v>
      </c>
      <c r="AM258" s="546">
        <f>SUM(AM252:AM257)</f>
        <v>1</v>
      </c>
      <c r="AN258" s="547">
        <f>SUM(AN252:AN257)</f>
        <v>3</v>
      </c>
      <c r="AO258" s="548">
        <f t="shared" si="258"/>
        <v>-2</v>
      </c>
      <c r="AP258" s="546">
        <f>SUM(AP252:AP257)</f>
        <v>19</v>
      </c>
      <c r="AQ258" s="547">
        <f>SUM(AQ252:AQ257)</f>
        <v>13</v>
      </c>
      <c r="AR258" s="548">
        <f t="shared" si="259"/>
        <v>6</v>
      </c>
      <c r="AS258" s="546">
        <f>SUM(AS252:AS257)</f>
        <v>0</v>
      </c>
      <c r="AT258" s="547">
        <f>SUM(AT252:AT257)</f>
        <v>0</v>
      </c>
      <c r="AU258" s="548">
        <f t="shared" si="260"/>
        <v>0</v>
      </c>
      <c r="AV258" s="549">
        <f t="shared" si="265"/>
        <v>25</v>
      </c>
      <c r="AW258" s="550">
        <f t="shared" si="265"/>
        <v>20</v>
      </c>
      <c r="AX258" s="548">
        <f t="shared" si="261"/>
        <v>5</v>
      </c>
      <c r="AZ258" s="844" t="s">
        <v>452</v>
      </c>
      <c r="BA258" s="23">
        <v>0</v>
      </c>
      <c r="BB258" s="23">
        <v>0</v>
      </c>
      <c r="BC258" s="831">
        <f t="shared" si="266"/>
        <v>0</v>
      </c>
      <c r="BD258" s="23">
        <v>0</v>
      </c>
      <c r="BE258" s="23">
        <v>1</v>
      </c>
      <c r="BF258" s="831">
        <f t="shared" si="267"/>
        <v>-1</v>
      </c>
      <c r="BG258" s="23">
        <v>0</v>
      </c>
      <c r="BH258" s="23">
        <v>0</v>
      </c>
      <c r="BI258" s="831">
        <f t="shared" si="268"/>
        <v>0</v>
      </c>
      <c r="BJ258" s="23">
        <v>0</v>
      </c>
      <c r="BK258" s="23">
        <v>0</v>
      </c>
      <c r="BL258" s="831">
        <f t="shared" si="270"/>
        <v>0</v>
      </c>
      <c r="BM258" s="832">
        <f t="shared" si="262"/>
        <v>0</v>
      </c>
      <c r="BN258" s="833">
        <f t="shared" si="262"/>
        <v>1</v>
      </c>
      <c r="BO258" s="831">
        <f t="shared" si="269"/>
        <v>-1</v>
      </c>
    </row>
    <row r="259" spans="1:67" ht="11.25" customHeight="1">
      <c r="A259" s="522" t="s">
        <v>189</v>
      </c>
      <c r="B259" s="522">
        <v>25</v>
      </c>
      <c r="C259" s="2723">
        <v>9</v>
      </c>
      <c r="D259" s="2724">
        <f t="shared" si="247"/>
        <v>16</v>
      </c>
      <c r="E259" s="522">
        <v>9</v>
      </c>
      <c r="F259" s="2723">
        <v>3</v>
      </c>
      <c r="G259" s="2724">
        <f t="shared" si="248"/>
        <v>6</v>
      </c>
      <c r="H259" s="522">
        <v>15</v>
      </c>
      <c r="I259" s="2723">
        <v>2</v>
      </c>
      <c r="J259" s="2724">
        <f t="shared" si="249"/>
        <v>13</v>
      </c>
      <c r="K259" s="523">
        <v>0</v>
      </c>
      <c r="L259" s="2725">
        <v>2</v>
      </c>
      <c r="M259" s="2724">
        <f t="shared" si="250"/>
        <v>-2</v>
      </c>
      <c r="N259" s="524">
        <f t="shared" si="263"/>
        <v>49</v>
      </c>
      <c r="O259" s="2726">
        <f t="shared" si="263"/>
        <v>16</v>
      </c>
      <c r="P259" s="2724">
        <f t="shared" si="251"/>
        <v>33</v>
      </c>
      <c r="R259" s="521" t="s">
        <v>189</v>
      </c>
      <c r="S259" s="522">
        <v>24</v>
      </c>
      <c r="T259" s="2723">
        <v>2</v>
      </c>
      <c r="U259" s="2724">
        <f t="shared" si="252"/>
        <v>22</v>
      </c>
      <c r="V259" s="522">
        <v>12</v>
      </c>
      <c r="W259" s="2723">
        <v>4</v>
      </c>
      <c r="X259" s="2724">
        <f t="shared" si="253"/>
        <v>8</v>
      </c>
      <c r="Y259" s="522">
        <v>3</v>
      </c>
      <c r="Z259" s="2723">
        <v>0</v>
      </c>
      <c r="AA259" s="2724">
        <f t="shared" si="254"/>
        <v>3</v>
      </c>
      <c r="AB259" s="523">
        <v>1</v>
      </c>
      <c r="AC259" s="2725">
        <v>1</v>
      </c>
      <c r="AD259" s="2724">
        <f t="shared" si="255"/>
        <v>0</v>
      </c>
      <c r="AE259" s="524">
        <f t="shared" si="264"/>
        <v>40</v>
      </c>
      <c r="AF259" s="2726">
        <f t="shared" si="264"/>
        <v>7</v>
      </c>
      <c r="AG259" s="2724">
        <f t="shared" si="256"/>
        <v>33</v>
      </c>
      <c r="AI259" s="521" t="s">
        <v>189</v>
      </c>
      <c r="AJ259" s="522">
        <v>19</v>
      </c>
      <c r="AK259" s="2723">
        <v>1</v>
      </c>
      <c r="AL259" s="2724">
        <f t="shared" si="257"/>
        <v>18</v>
      </c>
      <c r="AM259" s="522">
        <v>13</v>
      </c>
      <c r="AN259" s="2723">
        <v>1</v>
      </c>
      <c r="AO259" s="2724">
        <f t="shared" si="258"/>
        <v>12</v>
      </c>
      <c r="AP259" s="522">
        <v>4</v>
      </c>
      <c r="AQ259" s="2723">
        <v>1</v>
      </c>
      <c r="AR259" s="2724">
        <f t="shared" si="259"/>
        <v>3</v>
      </c>
      <c r="AS259" s="523">
        <v>1</v>
      </c>
      <c r="AT259" s="2725">
        <v>0</v>
      </c>
      <c r="AU259" s="2724">
        <f t="shared" si="260"/>
        <v>1</v>
      </c>
      <c r="AV259" s="524">
        <f t="shared" si="265"/>
        <v>37</v>
      </c>
      <c r="AW259" s="2726">
        <f t="shared" si="265"/>
        <v>3</v>
      </c>
      <c r="AX259" s="2724">
        <f t="shared" si="261"/>
        <v>34</v>
      </c>
      <c r="AZ259" s="844" t="s">
        <v>458</v>
      </c>
      <c r="BA259" s="23">
        <v>0</v>
      </c>
      <c r="BB259" s="23">
        <v>2</v>
      </c>
      <c r="BC259" s="831">
        <f t="shared" si="266"/>
        <v>-2</v>
      </c>
      <c r="BD259" s="23">
        <v>0</v>
      </c>
      <c r="BE259" s="23">
        <v>1</v>
      </c>
      <c r="BF259" s="831">
        <f t="shared" si="267"/>
        <v>-1</v>
      </c>
      <c r="BG259" s="23">
        <v>5</v>
      </c>
      <c r="BH259" s="23">
        <v>1</v>
      </c>
      <c r="BI259" s="831">
        <f t="shared" si="268"/>
        <v>4</v>
      </c>
      <c r="BJ259" s="23">
        <v>0</v>
      </c>
      <c r="BK259" s="23">
        <v>0</v>
      </c>
      <c r="BL259" s="831">
        <f t="shared" si="270"/>
        <v>0</v>
      </c>
      <c r="BM259" s="832">
        <f t="shared" si="262"/>
        <v>5</v>
      </c>
      <c r="BN259" s="833">
        <f t="shared" si="262"/>
        <v>4</v>
      </c>
      <c r="BO259" s="831">
        <f t="shared" si="269"/>
        <v>1</v>
      </c>
    </row>
    <row r="260" spans="1:67" ht="11.25" customHeight="1" thickBot="1">
      <c r="A260" s="826" t="s">
        <v>156</v>
      </c>
      <c r="B260" s="518">
        <f>SUM(B244+B248+B249+B250+B251+B258+B259)</f>
        <v>40</v>
      </c>
      <c r="C260" s="519">
        <f>SUM(C244+C248+C249+C250+C251+C258+C259)</f>
        <v>53</v>
      </c>
      <c r="D260" s="520">
        <f t="shared" si="247"/>
        <v>-13</v>
      </c>
      <c r="E260" s="518">
        <f>SUM(E244+E248+E249+E250+E251+E258+E259)</f>
        <v>40</v>
      </c>
      <c r="F260" s="519">
        <f>SUM(F244+F248+F249+F250+F251+F258+F259)</f>
        <v>55</v>
      </c>
      <c r="G260" s="520">
        <f t="shared" si="248"/>
        <v>-15</v>
      </c>
      <c r="H260" s="518">
        <f>SUM(H244+H248+H249+H250+H251+H258+H259)</f>
        <v>237</v>
      </c>
      <c r="I260" s="519">
        <f>SUM(I244+I248+I249+I250+I251+I258+I259)</f>
        <v>411</v>
      </c>
      <c r="J260" s="520">
        <f t="shared" si="249"/>
        <v>-174</v>
      </c>
      <c r="K260" s="518">
        <f>SUM(K244+K248+K249+K250+K251+K258+K259)</f>
        <v>2</v>
      </c>
      <c r="L260" s="519">
        <f>SUM(L244+L248+L249+L250+L251+L258+L259)</f>
        <v>8</v>
      </c>
      <c r="M260" s="520">
        <f t="shared" si="250"/>
        <v>-6</v>
      </c>
      <c r="N260" s="518">
        <f>SUM(N244+N248+N249+N250+N251+N258+N259)</f>
        <v>319</v>
      </c>
      <c r="O260" s="519">
        <f>SUM(O244+O248+O249+O250+O251+O258+O259)</f>
        <v>527</v>
      </c>
      <c r="P260" s="520">
        <f t="shared" si="251"/>
        <v>-208</v>
      </c>
      <c r="R260" s="443" t="s">
        <v>156</v>
      </c>
      <c r="S260" s="518">
        <f>SUM(S244+S248+S249+S250+S251+S258+S259)</f>
        <v>33</v>
      </c>
      <c r="T260" s="519">
        <f>SUM(T244+T248+T249+T250+T251+T258+T259)</f>
        <v>20</v>
      </c>
      <c r="U260" s="520">
        <f t="shared" si="252"/>
        <v>13</v>
      </c>
      <c r="V260" s="518">
        <f>SUM(V244+V248+V249+V250+V251+V258+V259)</f>
        <v>22</v>
      </c>
      <c r="W260" s="519">
        <f>SUM(W244+W248+W249+W250+W251+W258+W259)</f>
        <v>21</v>
      </c>
      <c r="X260" s="520">
        <f t="shared" si="253"/>
        <v>1</v>
      </c>
      <c r="Y260" s="518">
        <f>SUM(Y244+Y248+Y249+Y250+Y251+Y258+Y259)</f>
        <v>170</v>
      </c>
      <c r="Z260" s="519">
        <f>SUM(Z244+Z248+Z249+Z250+Z251+Z258+Z259)</f>
        <v>123</v>
      </c>
      <c r="AA260" s="520">
        <f t="shared" si="254"/>
        <v>47</v>
      </c>
      <c r="AB260" s="518">
        <f>SUM(AB244+AB248+AB249+AB250+AB251+AB258+AB259)</f>
        <v>1</v>
      </c>
      <c r="AC260" s="519">
        <f>SUM(AC244+AC248+AC249+AC250+AC251+AC258+AC259)</f>
        <v>4</v>
      </c>
      <c r="AD260" s="520">
        <f t="shared" si="255"/>
        <v>-3</v>
      </c>
      <c r="AE260" s="518">
        <f>SUM(AE244+AE248+AE249+AE250+AE251+AE258+AE259)</f>
        <v>226</v>
      </c>
      <c r="AF260" s="519">
        <f>SUM(AF244+AF248+AF249+AF250+AF251+AF258+AF259)</f>
        <v>168</v>
      </c>
      <c r="AG260" s="520">
        <f t="shared" si="256"/>
        <v>58</v>
      </c>
      <c r="AI260" s="443" t="s">
        <v>156</v>
      </c>
      <c r="AJ260" s="518">
        <f>SUM(AJ244+AJ248+AJ249+AJ250+AJ251+AJ258+AJ259)</f>
        <v>27</v>
      </c>
      <c r="AK260" s="519">
        <f>SUM(AK244+AK248+AK249+AK250+AK251+AK258+AK259)</f>
        <v>11</v>
      </c>
      <c r="AL260" s="520">
        <f t="shared" si="257"/>
        <v>16</v>
      </c>
      <c r="AM260" s="518">
        <f>SUM(AM244+AM248+AM249+AM250+AM251+AM258+AM259)</f>
        <v>20</v>
      </c>
      <c r="AN260" s="519">
        <f>SUM(AN244+AN248+AN249+AN250+AN251+AN258+AN259)</f>
        <v>12</v>
      </c>
      <c r="AO260" s="520">
        <f t="shared" si="258"/>
        <v>8</v>
      </c>
      <c r="AP260" s="518">
        <f>SUM(AP244+AP248+AP249+AP250+AP251+AP258+AP259)</f>
        <v>125</v>
      </c>
      <c r="AQ260" s="519">
        <f>SUM(AQ244+AQ248+AQ249+AQ250+AQ251+AQ258+AQ259)</f>
        <v>121</v>
      </c>
      <c r="AR260" s="520">
        <f t="shared" si="259"/>
        <v>4</v>
      </c>
      <c r="AS260" s="518">
        <f>SUM(AS244+AS248+AS249+AS250+AS251+AS258+AS259)</f>
        <v>6</v>
      </c>
      <c r="AT260" s="519">
        <f>SUM(AT244+AT248+AT249+AT250+AT251+AT258+AT259)</f>
        <v>1</v>
      </c>
      <c r="AU260" s="520">
        <f t="shared" si="260"/>
        <v>5</v>
      </c>
      <c r="AV260" s="518">
        <f>SUM(AV244+AV248+AV249+AV250+AV251+AV258+AV259)</f>
        <v>178</v>
      </c>
      <c r="AW260" s="519">
        <f>SUM(AW244+AW248+AW249+AW250+AW251+AW258+AW259)</f>
        <v>145</v>
      </c>
      <c r="AX260" s="520">
        <f t="shared" si="261"/>
        <v>33</v>
      </c>
      <c r="AZ260" s="844" t="s">
        <v>453</v>
      </c>
      <c r="BA260" s="23">
        <v>0</v>
      </c>
      <c r="BB260" s="23">
        <v>0</v>
      </c>
      <c r="BC260" s="831">
        <f t="shared" si="266"/>
        <v>0</v>
      </c>
      <c r="BD260" s="23">
        <v>1</v>
      </c>
      <c r="BE260" s="23">
        <v>2</v>
      </c>
      <c r="BF260" s="831">
        <f t="shared" si="267"/>
        <v>-1</v>
      </c>
      <c r="BG260" s="23">
        <v>8</v>
      </c>
      <c r="BH260" s="23">
        <v>2</v>
      </c>
      <c r="BI260" s="831">
        <f t="shared" si="268"/>
        <v>6</v>
      </c>
      <c r="BJ260" s="23">
        <v>0</v>
      </c>
      <c r="BK260" s="23">
        <v>0</v>
      </c>
      <c r="BL260" s="831">
        <f t="shared" si="270"/>
        <v>0</v>
      </c>
      <c r="BM260" s="832">
        <f t="shared" si="262"/>
        <v>9</v>
      </c>
      <c r="BN260" s="833">
        <f t="shared" si="262"/>
        <v>4</v>
      </c>
      <c r="BO260" s="831">
        <f t="shared" si="269"/>
        <v>5</v>
      </c>
    </row>
    <row r="261" spans="1:67" ht="11.25" customHeight="1">
      <c r="A261" s="732" t="s">
        <v>190</v>
      </c>
      <c r="O261" s="269"/>
      <c r="P261" s="526"/>
      <c r="AZ261" s="844" t="s">
        <v>457</v>
      </c>
      <c r="BA261" s="23">
        <v>0</v>
      </c>
      <c r="BB261" s="23">
        <v>0</v>
      </c>
      <c r="BC261" s="831">
        <f t="shared" si="266"/>
        <v>0</v>
      </c>
      <c r="BD261" s="23">
        <v>0</v>
      </c>
      <c r="BE261" s="23">
        <v>0</v>
      </c>
      <c r="BF261" s="831">
        <f t="shared" si="267"/>
        <v>0</v>
      </c>
      <c r="BG261" s="23">
        <v>0</v>
      </c>
      <c r="BH261" s="23">
        <v>0</v>
      </c>
      <c r="BI261" s="831">
        <f t="shared" si="268"/>
        <v>0</v>
      </c>
      <c r="BJ261" s="23">
        <v>0</v>
      </c>
      <c r="BK261" s="23">
        <v>0</v>
      </c>
      <c r="BL261" s="831">
        <f t="shared" si="270"/>
        <v>0</v>
      </c>
      <c r="BM261" s="832">
        <f t="shared" si="262"/>
        <v>0</v>
      </c>
      <c r="BN261" s="833">
        <f t="shared" si="262"/>
        <v>0</v>
      </c>
      <c r="BO261" s="831">
        <f t="shared" si="269"/>
        <v>0</v>
      </c>
    </row>
    <row r="262" spans="1:67" ht="11.25" customHeight="1">
      <c r="A262" s="732" t="s">
        <v>531</v>
      </c>
      <c r="AZ262" s="844" t="s">
        <v>456</v>
      </c>
      <c r="BA262" s="23">
        <v>0</v>
      </c>
      <c r="BB262" s="23">
        <v>0</v>
      </c>
      <c r="BC262" s="831">
        <f>BA262-BB262</f>
        <v>0</v>
      </c>
      <c r="BD262" s="23">
        <v>0</v>
      </c>
      <c r="BE262" s="23">
        <v>0</v>
      </c>
      <c r="BF262" s="831">
        <f>BD262-BE262</f>
        <v>0</v>
      </c>
      <c r="BG262" s="23">
        <v>0</v>
      </c>
      <c r="BH262" s="23">
        <v>0</v>
      </c>
      <c r="BI262" s="831">
        <f t="shared" si="268"/>
        <v>0</v>
      </c>
      <c r="BJ262" s="23">
        <v>0</v>
      </c>
      <c r="BK262" s="23">
        <v>0</v>
      </c>
      <c r="BL262" s="831">
        <f t="shared" si="270"/>
        <v>0</v>
      </c>
      <c r="BM262" s="832">
        <f t="shared" si="262"/>
        <v>0</v>
      </c>
      <c r="BN262" s="833">
        <f t="shared" si="262"/>
        <v>0</v>
      </c>
      <c r="BO262" s="831">
        <f t="shared" si="269"/>
        <v>0</v>
      </c>
    </row>
    <row r="263" spans="1:67" ht="11.25" customHeight="1">
      <c r="AZ263" s="848" t="s">
        <v>454</v>
      </c>
      <c r="BA263" s="2727">
        <v>23</v>
      </c>
      <c r="BB263" s="2727">
        <v>4</v>
      </c>
      <c r="BC263" s="2728">
        <f>BA263-BB263</f>
        <v>19</v>
      </c>
      <c r="BD263" s="2727">
        <v>17</v>
      </c>
      <c r="BE263" s="2727">
        <v>1</v>
      </c>
      <c r="BF263" s="2728">
        <f>BD263-BE263</f>
        <v>16</v>
      </c>
      <c r="BG263" s="733">
        <v>5</v>
      </c>
      <c r="BH263" s="2727">
        <v>1</v>
      </c>
      <c r="BI263" s="2728">
        <f t="shared" si="268"/>
        <v>4</v>
      </c>
      <c r="BJ263" s="2727">
        <v>3</v>
      </c>
      <c r="BK263" s="2727">
        <v>0</v>
      </c>
      <c r="BL263" s="2728">
        <f t="shared" si="270"/>
        <v>3</v>
      </c>
      <c r="BM263" s="839">
        <f t="shared" si="262"/>
        <v>48</v>
      </c>
      <c r="BN263" s="2729">
        <f t="shared" si="262"/>
        <v>6</v>
      </c>
      <c r="BO263" s="2728">
        <f t="shared" si="269"/>
        <v>42</v>
      </c>
    </row>
    <row r="264" spans="1:67" ht="11.25" customHeight="1" thickBot="1">
      <c r="AZ264" s="847" t="s">
        <v>156</v>
      </c>
      <c r="BA264" s="840">
        <f>SUM(BA242:BA263)</f>
        <v>37</v>
      </c>
      <c r="BB264" s="840">
        <f>SUM(BB242:BB263)</f>
        <v>25</v>
      </c>
      <c r="BC264" s="841">
        <f>BA264-BB264</f>
        <v>12</v>
      </c>
      <c r="BD264" s="840">
        <f>SUM(BD242:BD263)</f>
        <v>28</v>
      </c>
      <c r="BE264" s="840">
        <f>SUM(BE242:BE263)</f>
        <v>58</v>
      </c>
      <c r="BF264" s="841">
        <f>BD264-BE264</f>
        <v>-30</v>
      </c>
      <c r="BG264" s="840">
        <f>SUM(BG242:BG263)</f>
        <v>128</v>
      </c>
      <c r="BH264" s="840">
        <f>SUM(BH242:BH263)</f>
        <v>139</v>
      </c>
      <c r="BI264" s="841">
        <f t="shared" si="268"/>
        <v>-11</v>
      </c>
      <c r="BJ264" s="840">
        <f>SUM(BJ242:BJ263)</f>
        <v>6</v>
      </c>
      <c r="BK264" s="840">
        <f>SUM(BK242:BK263)</f>
        <v>2</v>
      </c>
      <c r="BL264" s="841">
        <f t="shared" si="270"/>
        <v>4</v>
      </c>
      <c r="BM264" s="840">
        <f>SUM(BM242:BM263)</f>
        <v>199</v>
      </c>
      <c r="BN264" s="840">
        <f>SUM(BN242:BN263)</f>
        <v>224</v>
      </c>
      <c r="BO264" s="841">
        <f>BM264-BN264</f>
        <v>-25</v>
      </c>
    </row>
    <row r="265" spans="1:67" ht="11.25" customHeight="1"/>
    <row r="267" spans="1:67" ht="12.75" customHeight="1">
      <c r="A267" s="822" t="s">
        <v>22</v>
      </c>
      <c r="B267" s="4460" t="s">
        <v>163</v>
      </c>
      <c r="C267" s="4466"/>
      <c r="D267" s="4466"/>
      <c r="E267" s="4466"/>
      <c r="F267" s="4466"/>
      <c r="G267" s="4466"/>
      <c r="H267" s="4466"/>
      <c r="I267" s="4466"/>
      <c r="J267" s="4466"/>
      <c r="K267" s="4466"/>
      <c r="L267" s="4466"/>
      <c r="M267" s="4466"/>
      <c r="N267" s="4466"/>
      <c r="O267" s="4466"/>
      <c r="P267" s="4467"/>
    </row>
    <row r="268" spans="1:67" ht="13.5" thickBot="1">
      <c r="A268" s="823" t="s">
        <v>392</v>
      </c>
    </row>
    <row r="269" spans="1:67" ht="87" thickBot="1">
      <c r="A269" s="824" t="s">
        <v>529</v>
      </c>
      <c r="B269" s="137" t="s">
        <v>164</v>
      </c>
      <c r="C269" s="138" t="s">
        <v>164</v>
      </c>
      <c r="D269" s="139"/>
      <c r="E269" s="137" t="s">
        <v>165</v>
      </c>
      <c r="F269" s="138" t="s">
        <v>166</v>
      </c>
      <c r="G269" s="139"/>
      <c r="H269" s="137" t="s">
        <v>167</v>
      </c>
      <c r="I269" s="138" t="s">
        <v>167</v>
      </c>
      <c r="J269" s="139"/>
      <c r="K269" s="138" t="s">
        <v>168</v>
      </c>
      <c r="L269" s="138" t="s">
        <v>168</v>
      </c>
      <c r="M269" s="139"/>
      <c r="N269" s="137" t="s">
        <v>156</v>
      </c>
      <c r="O269" s="138" t="s">
        <v>156</v>
      </c>
      <c r="P269" s="140"/>
      <c r="R269" s="525" t="s">
        <v>924</v>
      </c>
      <c r="S269" s="137" t="s">
        <v>164</v>
      </c>
      <c r="T269" s="138" t="s">
        <v>164</v>
      </c>
      <c r="U269" s="139"/>
      <c r="V269" s="137" t="s">
        <v>165</v>
      </c>
      <c r="W269" s="138" t="s">
        <v>166</v>
      </c>
      <c r="X269" s="139"/>
      <c r="Y269" s="137" t="s">
        <v>167</v>
      </c>
      <c r="Z269" s="138" t="s">
        <v>167</v>
      </c>
      <c r="AA269" s="139"/>
      <c r="AB269" s="138" t="s">
        <v>168</v>
      </c>
      <c r="AC269" s="138" t="s">
        <v>168</v>
      </c>
      <c r="AD269" s="139"/>
      <c r="AE269" s="137" t="s">
        <v>156</v>
      </c>
      <c r="AF269" s="138" t="s">
        <v>156</v>
      </c>
      <c r="AG269" s="140"/>
    </row>
    <row r="270" spans="1:67" ht="45.75" thickBot="1">
      <c r="A270" s="825"/>
      <c r="B270" s="506" t="s">
        <v>169</v>
      </c>
      <c r="C270" s="620" t="s">
        <v>170</v>
      </c>
      <c r="D270" s="508" t="s">
        <v>171</v>
      </c>
      <c r="E270" s="506" t="s">
        <v>169</v>
      </c>
      <c r="F270" s="507" t="s">
        <v>170</v>
      </c>
      <c r="G270" s="442" t="s">
        <v>171</v>
      </c>
      <c r="H270" s="506" t="s">
        <v>169</v>
      </c>
      <c r="I270" s="507" t="s">
        <v>170</v>
      </c>
      <c r="J270" s="508" t="s">
        <v>171</v>
      </c>
      <c r="K270" s="506" t="s">
        <v>169</v>
      </c>
      <c r="L270" s="507" t="s">
        <v>170</v>
      </c>
      <c r="M270" s="508" t="s">
        <v>171</v>
      </c>
      <c r="N270" s="506" t="s">
        <v>169</v>
      </c>
      <c r="O270" s="620" t="s">
        <v>170</v>
      </c>
      <c r="P270" s="442" t="s">
        <v>161</v>
      </c>
      <c r="R270" s="141"/>
      <c r="S270" s="506" t="s">
        <v>169</v>
      </c>
      <c r="T270" s="620" t="s">
        <v>170</v>
      </c>
      <c r="U270" s="508" t="s">
        <v>171</v>
      </c>
      <c r="V270" s="506" t="s">
        <v>169</v>
      </c>
      <c r="W270" s="507" t="s">
        <v>170</v>
      </c>
      <c r="X270" s="442" t="s">
        <v>171</v>
      </c>
      <c r="Y270" s="506" t="s">
        <v>169</v>
      </c>
      <c r="Z270" s="507" t="s">
        <v>170</v>
      </c>
      <c r="AA270" s="508" t="s">
        <v>171</v>
      </c>
      <c r="AB270" s="506" t="s">
        <v>169</v>
      </c>
      <c r="AC270" s="507" t="s">
        <v>170</v>
      </c>
      <c r="AD270" s="508" t="s">
        <v>171</v>
      </c>
      <c r="AE270" s="506" t="s">
        <v>169</v>
      </c>
      <c r="AF270" s="620" t="s">
        <v>170</v>
      </c>
      <c r="AG270" s="442" t="s">
        <v>161</v>
      </c>
    </row>
    <row r="271" spans="1:67">
      <c r="A271" s="516" t="s">
        <v>172</v>
      </c>
      <c r="B271" s="509">
        <v>0</v>
      </c>
      <c r="C271" s="510">
        <v>0</v>
      </c>
      <c r="D271" s="511">
        <f t="shared" ref="D271:D289" si="271">B271-C271</f>
        <v>0</v>
      </c>
      <c r="E271" s="97">
        <v>3</v>
      </c>
      <c r="F271" s="510">
        <v>1</v>
      </c>
      <c r="G271" s="511">
        <f t="shared" ref="G271:G289" si="272">E271-F271</f>
        <v>2</v>
      </c>
      <c r="H271" s="97">
        <v>46</v>
      </c>
      <c r="I271" s="97">
        <v>127</v>
      </c>
      <c r="J271" s="512">
        <f t="shared" ref="J271:J289" si="273">H271-I271</f>
        <v>-81</v>
      </c>
      <c r="K271" s="97">
        <v>0</v>
      </c>
      <c r="L271" s="97">
        <v>1</v>
      </c>
      <c r="M271" s="512">
        <f t="shared" ref="M271:M289" si="274">K271-L271</f>
        <v>-1</v>
      </c>
      <c r="N271" s="97">
        <f>SUM(B271+E271+H271+K271)</f>
        <v>49</v>
      </c>
      <c r="O271" s="97">
        <f>SUM(C271+F271+I271+L271)</f>
        <v>129</v>
      </c>
      <c r="P271" s="511">
        <f t="shared" ref="P271:P289" si="275">N271-O271</f>
        <v>-80</v>
      </c>
      <c r="R271" s="142" t="s">
        <v>172</v>
      </c>
      <c r="S271" s="509">
        <v>0</v>
      </c>
      <c r="T271" s="510">
        <v>0</v>
      </c>
      <c r="U271" s="511">
        <f t="shared" ref="U271:U289" si="276">S271-T271</f>
        <v>0</v>
      </c>
      <c r="V271" s="97">
        <v>3</v>
      </c>
      <c r="W271" s="510">
        <v>1</v>
      </c>
      <c r="X271" s="511">
        <f t="shared" ref="X271:X289" si="277">V271-W271</f>
        <v>2</v>
      </c>
      <c r="Y271" s="97">
        <v>36</v>
      </c>
      <c r="Z271" s="97">
        <v>33</v>
      </c>
      <c r="AA271" s="512">
        <f t="shared" ref="AA271:AA289" si="278">Y271-Z271</f>
        <v>3</v>
      </c>
      <c r="AB271" s="97">
        <v>0</v>
      </c>
      <c r="AC271" s="97">
        <v>0</v>
      </c>
      <c r="AD271" s="512">
        <f t="shared" ref="AD271:AD289" si="279">AB271-AC271</f>
        <v>0</v>
      </c>
      <c r="AE271" s="97">
        <f>SUM(S271+V271+Y271+AB271)</f>
        <v>39</v>
      </c>
      <c r="AF271" s="97">
        <f>SUM(T271+W271+Z271+AC271)</f>
        <v>34</v>
      </c>
      <c r="AG271" s="511">
        <f t="shared" ref="AG271:AG289" si="280">AE271-AF271</f>
        <v>5</v>
      </c>
    </row>
    <row r="272" spans="1:67">
      <c r="A272" s="516" t="s">
        <v>173</v>
      </c>
      <c r="B272" s="513">
        <v>0</v>
      </c>
      <c r="C272" s="221">
        <v>0</v>
      </c>
      <c r="D272" s="512">
        <f t="shared" si="271"/>
        <v>0</v>
      </c>
      <c r="E272" s="97">
        <v>0</v>
      </c>
      <c r="F272" s="221">
        <v>0</v>
      </c>
      <c r="G272" s="512">
        <f t="shared" si="272"/>
        <v>0</v>
      </c>
      <c r="H272" s="97">
        <v>0</v>
      </c>
      <c r="I272" s="97">
        <v>1</v>
      </c>
      <c r="J272" s="512">
        <f t="shared" si="273"/>
        <v>-1</v>
      </c>
      <c r="K272" s="97">
        <v>0</v>
      </c>
      <c r="L272" s="97">
        <v>0</v>
      </c>
      <c r="M272" s="512">
        <f t="shared" si="274"/>
        <v>0</v>
      </c>
      <c r="N272" s="97">
        <f>SUM(B272+E272+H272+K272)</f>
        <v>0</v>
      </c>
      <c r="O272" s="97">
        <f>SUM(C272+F272+I272+L272)</f>
        <v>1</v>
      </c>
      <c r="P272" s="512">
        <f t="shared" si="275"/>
        <v>-1</v>
      </c>
      <c r="R272" s="142" t="s">
        <v>173</v>
      </c>
      <c r="S272" s="513">
        <v>0</v>
      </c>
      <c r="T272" s="221">
        <v>0</v>
      </c>
      <c r="U272" s="512">
        <f t="shared" si="276"/>
        <v>0</v>
      </c>
      <c r="V272" s="97">
        <v>0</v>
      </c>
      <c r="W272" s="221">
        <v>0</v>
      </c>
      <c r="X272" s="512">
        <f t="shared" si="277"/>
        <v>0</v>
      </c>
      <c r="Y272" s="97">
        <v>0</v>
      </c>
      <c r="Z272" s="97">
        <v>0</v>
      </c>
      <c r="AA272" s="512">
        <f t="shared" si="278"/>
        <v>0</v>
      </c>
      <c r="AB272" s="97">
        <v>0</v>
      </c>
      <c r="AC272" s="97">
        <v>0</v>
      </c>
      <c r="AD272" s="512">
        <f t="shared" si="279"/>
        <v>0</v>
      </c>
      <c r="AE272" s="97">
        <f>SUM(S272+V272+Y272+AB272)</f>
        <v>0</v>
      </c>
      <c r="AF272" s="97">
        <f>SUM(T272+W272+Z272+AC272)</f>
        <v>0</v>
      </c>
      <c r="AG272" s="512">
        <f t="shared" si="280"/>
        <v>0</v>
      </c>
    </row>
    <row r="273" spans="1:33">
      <c r="A273" s="514" t="s">
        <v>174</v>
      </c>
      <c r="B273" s="546">
        <f>SUM(B271:B272)</f>
        <v>0</v>
      </c>
      <c r="C273" s="547">
        <f>SUM(C271:C272)</f>
        <v>0</v>
      </c>
      <c r="D273" s="548">
        <f t="shared" si="271"/>
        <v>0</v>
      </c>
      <c r="E273" s="546">
        <f>SUM(E271:E272)</f>
        <v>3</v>
      </c>
      <c r="F273" s="547">
        <f>SUM(F271:F272)</f>
        <v>1</v>
      </c>
      <c r="G273" s="548">
        <f t="shared" si="272"/>
        <v>2</v>
      </c>
      <c r="H273" s="546">
        <f>SUM(H271:H272)</f>
        <v>46</v>
      </c>
      <c r="I273" s="547">
        <f>SUM(I271:I272)</f>
        <v>128</v>
      </c>
      <c r="J273" s="548">
        <f t="shared" si="273"/>
        <v>-82</v>
      </c>
      <c r="K273" s="546">
        <f>SUM(K271:K272)</f>
        <v>0</v>
      </c>
      <c r="L273" s="547">
        <f>SUM(L271:L272)</f>
        <v>1</v>
      </c>
      <c r="M273" s="548">
        <f t="shared" si="274"/>
        <v>-1</v>
      </c>
      <c r="N273" s="549">
        <f t="shared" ref="N273:O288" si="281">B273+E273+H273+K273</f>
        <v>49</v>
      </c>
      <c r="O273" s="550">
        <f t="shared" si="281"/>
        <v>130</v>
      </c>
      <c r="P273" s="548">
        <f t="shared" si="275"/>
        <v>-81</v>
      </c>
      <c r="R273" s="545" t="s">
        <v>174</v>
      </c>
      <c r="S273" s="546">
        <f>SUM(S271:S272)</f>
        <v>0</v>
      </c>
      <c r="T273" s="547">
        <f>SUM(T271:T272)</f>
        <v>0</v>
      </c>
      <c r="U273" s="548">
        <f t="shared" si="276"/>
        <v>0</v>
      </c>
      <c r="V273" s="546">
        <f>SUM(V271:V272)</f>
        <v>3</v>
      </c>
      <c r="W273" s="547">
        <f>SUM(W271:W272)</f>
        <v>1</v>
      </c>
      <c r="X273" s="548">
        <f t="shared" si="277"/>
        <v>2</v>
      </c>
      <c r="Y273" s="546">
        <f>SUM(Y271:Y272)</f>
        <v>36</v>
      </c>
      <c r="Z273" s="547">
        <f>SUM(Z271:Z272)</f>
        <v>33</v>
      </c>
      <c r="AA273" s="548">
        <f t="shared" si="278"/>
        <v>3</v>
      </c>
      <c r="AB273" s="546">
        <f>SUM(AB271:AB272)</f>
        <v>0</v>
      </c>
      <c r="AC273" s="547">
        <f>SUM(AC271:AC272)</f>
        <v>0</v>
      </c>
      <c r="AD273" s="548">
        <f t="shared" si="279"/>
        <v>0</v>
      </c>
      <c r="AE273" s="549">
        <f t="shared" ref="AE273:AF288" si="282">S273+V273+Y273+AB273</f>
        <v>39</v>
      </c>
      <c r="AF273" s="550">
        <f t="shared" si="282"/>
        <v>34</v>
      </c>
      <c r="AG273" s="548">
        <f t="shared" si="280"/>
        <v>5</v>
      </c>
    </row>
    <row r="274" spans="1:33">
      <c r="A274" s="516" t="s">
        <v>175</v>
      </c>
      <c r="B274" s="513">
        <v>0</v>
      </c>
      <c r="C274" s="221">
        <v>0</v>
      </c>
      <c r="D274" s="512">
        <f t="shared" si="271"/>
        <v>0</v>
      </c>
      <c r="E274" s="97">
        <v>0</v>
      </c>
      <c r="F274" s="221">
        <v>0</v>
      </c>
      <c r="G274" s="512">
        <f t="shared" si="272"/>
        <v>0</v>
      </c>
      <c r="H274" s="97">
        <v>0</v>
      </c>
      <c r="I274" s="97">
        <v>0</v>
      </c>
      <c r="J274" s="512">
        <f t="shared" si="273"/>
        <v>0</v>
      </c>
      <c r="K274" s="97">
        <v>0</v>
      </c>
      <c r="L274" s="97">
        <v>0</v>
      </c>
      <c r="M274" s="512">
        <f t="shared" si="274"/>
        <v>0</v>
      </c>
      <c r="N274" s="516">
        <f t="shared" si="281"/>
        <v>0</v>
      </c>
      <c r="O274" s="517">
        <f t="shared" si="281"/>
        <v>0</v>
      </c>
      <c r="P274" s="512">
        <f t="shared" si="275"/>
        <v>0</v>
      </c>
      <c r="R274" s="142" t="s">
        <v>175</v>
      </c>
      <c r="S274" s="513">
        <v>0</v>
      </c>
      <c r="T274" s="221">
        <v>0</v>
      </c>
      <c r="U274" s="512">
        <f t="shared" si="276"/>
        <v>0</v>
      </c>
      <c r="V274" s="97">
        <v>0</v>
      </c>
      <c r="W274" s="221">
        <v>0</v>
      </c>
      <c r="X274" s="512">
        <f t="shared" si="277"/>
        <v>0</v>
      </c>
      <c r="Y274" s="97">
        <v>0</v>
      </c>
      <c r="Z274" s="97">
        <v>0</v>
      </c>
      <c r="AA274" s="512">
        <f t="shared" si="278"/>
        <v>0</v>
      </c>
      <c r="AB274" s="97">
        <v>0</v>
      </c>
      <c r="AC274" s="97">
        <v>0</v>
      </c>
      <c r="AD274" s="512">
        <f t="shared" si="279"/>
        <v>0</v>
      </c>
      <c r="AE274" s="516">
        <f t="shared" si="282"/>
        <v>0</v>
      </c>
      <c r="AF274" s="517">
        <f t="shared" si="282"/>
        <v>0</v>
      </c>
      <c r="AG274" s="512">
        <f t="shared" si="280"/>
        <v>0</v>
      </c>
    </row>
    <row r="275" spans="1:33">
      <c r="A275" s="516" t="s">
        <v>176</v>
      </c>
      <c r="B275" s="513">
        <v>0</v>
      </c>
      <c r="C275" s="221">
        <v>5</v>
      </c>
      <c r="D275" s="512">
        <f t="shared" si="271"/>
        <v>-5</v>
      </c>
      <c r="E275" s="97">
        <v>2</v>
      </c>
      <c r="F275" s="221">
        <v>3</v>
      </c>
      <c r="G275" s="512">
        <f t="shared" si="272"/>
        <v>-1</v>
      </c>
      <c r="H275" s="97">
        <v>10</v>
      </c>
      <c r="I275" s="97">
        <v>23</v>
      </c>
      <c r="J275" s="512">
        <f t="shared" si="273"/>
        <v>-13</v>
      </c>
      <c r="K275" s="97">
        <v>0</v>
      </c>
      <c r="L275" s="97">
        <v>1</v>
      </c>
      <c r="M275" s="512">
        <f t="shared" si="274"/>
        <v>-1</v>
      </c>
      <c r="N275" s="516">
        <f t="shared" si="281"/>
        <v>12</v>
      </c>
      <c r="O275" s="517">
        <f t="shared" si="281"/>
        <v>32</v>
      </c>
      <c r="P275" s="512">
        <f t="shared" si="275"/>
        <v>-20</v>
      </c>
      <c r="R275" s="142" t="s">
        <v>176</v>
      </c>
      <c r="S275" s="513">
        <v>3</v>
      </c>
      <c r="T275" s="221">
        <v>1</v>
      </c>
      <c r="U275" s="512">
        <f t="shared" si="276"/>
        <v>2</v>
      </c>
      <c r="V275" s="97">
        <v>0</v>
      </c>
      <c r="W275" s="221">
        <v>3</v>
      </c>
      <c r="X275" s="512">
        <f t="shared" si="277"/>
        <v>-3</v>
      </c>
      <c r="Y275" s="97">
        <v>13</v>
      </c>
      <c r="Z275" s="97">
        <v>11</v>
      </c>
      <c r="AA275" s="512">
        <f t="shared" si="278"/>
        <v>2</v>
      </c>
      <c r="AB275" s="97">
        <v>0</v>
      </c>
      <c r="AC275" s="97">
        <v>0</v>
      </c>
      <c r="AD275" s="512">
        <f t="shared" si="279"/>
        <v>0</v>
      </c>
      <c r="AE275" s="516">
        <f t="shared" si="282"/>
        <v>16</v>
      </c>
      <c r="AF275" s="517">
        <f t="shared" si="282"/>
        <v>15</v>
      </c>
      <c r="AG275" s="512">
        <f t="shared" si="280"/>
        <v>1</v>
      </c>
    </row>
    <row r="276" spans="1:33">
      <c r="A276" s="516" t="s">
        <v>177</v>
      </c>
      <c r="B276" s="513">
        <v>0</v>
      </c>
      <c r="C276" s="221">
        <v>0</v>
      </c>
      <c r="D276" s="512">
        <f t="shared" si="271"/>
        <v>0</v>
      </c>
      <c r="E276" s="97">
        <v>0</v>
      </c>
      <c r="F276" s="221">
        <v>0</v>
      </c>
      <c r="G276" s="512">
        <f t="shared" si="272"/>
        <v>0</v>
      </c>
      <c r="H276" s="97">
        <v>0</v>
      </c>
      <c r="I276" s="97">
        <v>0</v>
      </c>
      <c r="J276" s="512">
        <f t="shared" si="273"/>
        <v>0</v>
      </c>
      <c r="K276" s="97">
        <v>0</v>
      </c>
      <c r="L276" s="97">
        <v>0</v>
      </c>
      <c r="M276" s="512">
        <f t="shared" si="274"/>
        <v>0</v>
      </c>
      <c r="N276" s="516">
        <f t="shared" si="281"/>
        <v>0</v>
      </c>
      <c r="O276" s="517">
        <f t="shared" si="281"/>
        <v>0</v>
      </c>
      <c r="P276" s="512">
        <f t="shared" si="275"/>
        <v>0</v>
      </c>
      <c r="R276" s="142" t="s">
        <v>177</v>
      </c>
      <c r="S276" s="513">
        <v>2</v>
      </c>
      <c r="T276" s="221">
        <v>0</v>
      </c>
      <c r="U276" s="512">
        <f t="shared" si="276"/>
        <v>2</v>
      </c>
      <c r="V276" s="97">
        <v>0</v>
      </c>
      <c r="W276" s="221">
        <v>0</v>
      </c>
      <c r="X276" s="512">
        <f t="shared" si="277"/>
        <v>0</v>
      </c>
      <c r="Y276" s="97">
        <v>0</v>
      </c>
      <c r="Z276" s="97">
        <v>1</v>
      </c>
      <c r="AA276" s="512">
        <f t="shared" si="278"/>
        <v>-1</v>
      </c>
      <c r="AB276" s="97">
        <v>0</v>
      </c>
      <c r="AC276" s="97">
        <v>0</v>
      </c>
      <c r="AD276" s="512">
        <f t="shared" si="279"/>
        <v>0</v>
      </c>
      <c r="AE276" s="516">
        <f t="shared" si="282"/>
        <v>2</v>
      </c>
      <c r="AF276" s="517">
        <f t="shared" si="282"/>
        <v>1</v>
      </c>
      <c r="AG276" s="512">
        <f t="shared" si="280"/>
        <v>1</v>
      </c>
    </row>
    <row r="277" spans="1:33">
      <c r="A277" s="514" t="s">
        <v>178</v>
      </c>
      <c r="B277" s="546">
        <f>SUM(B274:B276)</f>
        <v>0</v>
      </c>
      <c r="C277" s="547">
        <f>SUM(C274:C276)</f>
        <v>5</v>
      </c>
      <c r="D277" s="548">
        <f t="shared" si="271"/>
        <v>-5</v>
      </c>
      <c r="E277" s="546">
        <f>SUM(E274:E276)</f>
        <v>2</v>
      </c>
      <c r="F277" s="547">
        <f>SUM(F274:F276)</f>
        <v>3</v>
      </c>
      <c r="G277" s="548">
        <f t="shared" si="272"/>
        <v>-1</v>
      </c>
      <c r="H277" s="546">
        <f>SUM(H274:H276)</f>
        <v>10</v>
      </c>
      <c r="I277" s="547">
        <f>SUM(I274:I276)</f>
        <v>23</v>
      </c>
      <c r="J277" s="548">
        <f t="shared" si="273"/>
        <v>-13</v>
      </c>
      <c r="K277" s="546">
        <f>SUM(K274:K276)</f>
        <v>0</v>
      </c>
      <c r="L277" s="547">
        <f>SUM(L274:L276)</f>
        <v>1</v>
      </c>
      <c r="M277" s="548">
        <f t="shared" si="274"/>
        <v>-1</v>
      </c>
      <c r="N277" s="549">
        <f t="shared" si="281"/>
        <v>12</v>
      </c>
      <c r="O277" s="550">
        <f t="shared" si="281"/>
        <v>32</v>
      </c>
      <c r="P277" s="548">
        <f t="shared" si="275"/>
        <v>-20</v>
      </c>
      <c r="R277" s="545" t="s">
        <v>178</v>
      </c>
      <c r="S277" s="546">
        <f>SUM(S274:S276)</f>
        <v>5</v>
      </c>
      <c r="T277" s="547">
        <f>SUM(T274:T276)</f>
        <v>1</v>
      </c>
      <c r="U277" s="548">
        <f t="shared" si="276"/>
        <v>4</v>
      </c>
      <c r="V277" s="546">
        <f>SUM(V274:V276)</f>
        <v>0</v>
      </c>
      <c r="W277" s="547">
        <f>SUM(W274:W276)</f>
        <v>3</v>
      </c>
      <c r="X277" s="548">
        <f t="shared" si="277"/>
        <v>-3</v>
      </c>
      <c r="Y277" s="546">
        <f>SUM(Y274:Y276)</f>
        <v>13</v>
      </c>
      <c r="Z277" s="547">
        <f>SUM(Z274:Z276)</f>
        <v>12</v>
      </c>
      <c r="AA277" s="548">
        <f t="shared" si="278"/>
        <v>1</v>
      </c>
      <c r="AB277" s="546">
        <f>SUM(AB274:AB276)</f>
        <v>0</v>
      </c>
      <c r="AC277" s="547">
        <f>SUM(AC274:AC276)</f>
        <v>0</v>
      </c>
      <c r="AD277" s="548">
        <f t="shared" si="279"/>
        <v>0</v>
      </c>
      <c r="AE277" s="549">
        <f t="shared" si="282"/>
        <v>18</v>
      </c>
      <c r="AF277" s="550">
        <f t="shared" si="282"/>
        <v>16</v>
      </c>
      <c r="AG277" s="548">
        <f t="shared" si="280"/>
        <v>2</v>
      </c>
    </row>
    <row r="278" spans="1:33">
      <c r="A278" s="514" t="s">
        <v>179</v>
      </c>
      <c r="B278" s="546">
        <v>9</v>
      </c>
      <c r="C278" s="547">
        <v>6</v>
      </c>
      <c r="D278" s="548">
        <f t="shared" si="271"/>
        <v>3</v>
      </c>
      <c r="E278" s="551">
        <v>6</v>
      </c>
      <c r="F278" s="547">
        <v>10</v>
      </c>
      <c r="G278" s="548">
        <f t="shared" si="272"/>
        <v>-4</v>
      </c>
      <c r="H278" s="551">
        <v>73</v>
      </c>
      <c r="I278" s="551">
        <v>99</v>
      </c>
      <c r="J278" s="548">
        <f t="shared" si="273"/>
        <v>-26</v>
      </c>
      <c r="K278" s="551">
        <v>1</v>
      </c>
      <c r="L278" s="551">
        <v>2</v>
      </c>
      <c r="M278" s="548">
        <f t="shared" si="274"/>
        <v>-1</v>
      </c>
      <c r="N278" s="549">
        <f t="shared" si="281"/>
        <v>89</v>
      </c>
      <c r="O278" s="550">
        <f t="shared" si="281"/>
        <v>117</v>
      </c>
      <c r="P278" s="548">
        <f t="shared" si="275"/>
        <v>-28</v>
      </c>
      <c r="R278" s="545" t="s">
        <v>179</v>
      </c>
      <c r="S278" s="546">
        <v>5</v>
      </c>
      <c r="T278" s="547">
        <v>0</v>
      </c>
      <c r="U278" s="548">
        <f t="shared" si="276"/>
        <v>5</v>
      </c>
      <c r="V278" s="551">
        <v>3</v>
      </c>
      <c r="W278" s="2730">
        <v>3</v>
      </c>
      <c r="X278" s="548">
        <f t="shared" si="277"/>
        <v>0</v>
      </c>
      <c r="Y278" s="551">
        <v>38</v>
      </c>
      <c r="Z278" s="551">
        <v>29</v>
      </c>
      <c r="AA278" s="548">
        <f t="shared" si="278"/>
        <v>9</v>
      </c>
      <c r="AB278" s="551">
        <v>0</v>
      </c>
      <c r="AC278" s="551">
        <v>0</v>
      </c>
      <c r="AD278" s="548">
        <f t="shared" si="279"/>
        <v>0</v>
      </c>
      <c r="AE278" s="549">
        <f t="shared" si="282"/>
        <v>46</v>
      </c>
      <c r="AF278" s="2731">
        <f t="shared" si="282"/>
        <v>32</v>
      </c>
      <c r="AG278" s="548">
        <f t="shared" si="280"/>
        <v>14</v>
      </c>
    </row>
    <row r="279" spans="1:33">
      <c r="A279" s="514" t="s">
        <v>180</v>
      </c>
      <c r="B279" s="546">
        <v>3</v>
      </c>
      <c r="C279" s="547">
        <v>4</v>
      </c>
      <c r="D279" s="548">
        <f t="shared" si="271"/>
        <v>-1</v>
      </c>
      <c r="E279" s="551">
        <v>4</v>
      </c>
      <c r="F279" s="551">
        <v>8</v>
      </c>
      <c r="G279" s="548">
        <f t="shared" si="272"/>
        <v>-4</v>
      </c>
      <c r="H279" s="551">
        <v>45</v>
      </c>
      <c r="I279" s="551">
        <v>68</v>
      </c>
      <c r="J279" s="548">
        <f t="shared" si="273"/>
        <v>-23</v>
      </c>
      <c r="K279" s="551">
        <v>0</v>
      </c>
      <c r="L279" s="551">
        <v>0</v>
      </c>
      <c r="M279" s="548">
        <f t="shared" si="274"/>
        <v>0</v>
      </c>
      <c r="N279" s="549">
        <f t="shared" si="281"/>
        <v>52</v>
      </c>
      <c r="O279" s="550">
        <f t="shared" si="281"/>
        <v>80</v>
      </c>
      <c r="P279" s="548">
        <f t="shared" si="275"/>
        <v>-28</v>
      </c>
      <c r="R279" s="545" t="s">
        <v>180</v>
      </c>
      <c r="S279" s="546">
        <v>2</v>
      </c>
      <c r="T279" s="547">
        <v>0</v>
      </c>
      <c r="U279" s="548">
        <f t="shared" si="276"/>
        <v>2</v>
      </c>
      <c r="V279" s="551">
        <v>2</v>
      </c>
      <c r="W279" s="551">
        <v>7</v>
      </c>
      <c r="X279" s="548">
        <f t="shared" si="277"/>
        <v>-5</v>
      </c>
      <c r="Y279" s="551">
        <v>30</v>
      </c>
      <c r="Z279" s="551">
        <v>33</v>
      </c>
      <c r="AA279" s="548">
        <f t="shared" si="278"/>
        <v>-3</v>
      </c>
      <c r="AB279" s="551">
        <v>0</v>
      </c>
      <c r="AC279" s="551">
        <v>0</v>
      </c>
      <c r="AD279" s="548">
        <f t="shared" si="279"/>
        <v>0</v>
      </c>
      <c r="AE279" s="549">
        <f t="shared" si="282"/>
        <v>34</v>
      </c>
      <c r="AF279" s="550">
        <f t="shared" si="282"/>
        <v>40</v>
      </c>
      <c r="AG279" s="548">
        <f t="shared" si="280"/>
        <v>-6</v>
      </c>
    </row>
    <row r="280" spans="1:33">
      <c r="A280" s="514" t="s">
        <v>181</v>
      </c>
      <c r="B280" s="546">
        <v>0</v>
      </c>
      <c r="C280" s="547">
        <v>7</v>
      </c>
      <c r="D280" s="548">
        <f t="shared" si="271"/>
        <v>-7</v>
      </c>
      <c r="E280" s="551">
        <v>4</v>
      </c>
      <c r="F280" s="551">
        <v>14</v>
      </c>
      <c r="G280" s="548">
        <f t="shared" si="272"/>
        <v>-10</v>
      </c>
      <c r="H280" s="551">
        <v>20</v>
      </c>
      <c r="I280" s="551">
        <v>17</v>
      </c>
      <c r="J280" s="548">
        <f t="shared" si="273"/>
        <v>3</v>
      </c>
      <c r="K280" s="551">
        <v>0</v>
      </c>
      <c r="L280" s="551">
        <v>0</v>
      </c>
      <c r="M280" s="548">
        <f t="shared" si="274"/>
        <v>0</v>
      </c>
      <c r="N280" s="549">
        <f t="shared" si="281"/>
        <v>24</v>
      </c>
      <c r="O280" s="550">
        <f t="shared" si="281"/>
        <v>38</v>
      </c>
      <c r="P280" s="548">
        <f t="shared" si="275"/>
        <v>-14</v>
      </c>
      <c r="R280" s="545" t="s">
        <v>181</v>
      </c>
      <c r="S280" s="546">
        <v>0</v>
      </c>
      <c r="T280" s="547">
        <v>0</v>
      </c>
      <c r="U280" s="548">
        <f t="shared" si="276"/>
        <v>0</v>
      </c>
      <c r="V280" s="551">
        <v>3</v>
      </c>
      <c r="W280" s="551">
        <v>4</v>
      </c>
      <c r="X280" s="548">
        <f t="shared" si="277"/>
        <v>-1</v>
      </c>
      <c r="Y280" s="551">
        <v>14</v>
      </c>
      <c r="Z280" s="551">
        <v>18</v>
      </c>
      <c r="AA280" s="548">
        <f t="shared" si="278"/>
        <v>-4</v>
      </c>
      <c r="AB280" s="551">
        <v>0</v>
      </c>
      <c r="AC280" s="551">
        <v>0</v>
      </c>
      <c r="AD280" s="548">
        <f t="shared" si="279"/>
        <v>0</v>
      </c>
      <c r="AE280" s="549">
        <f t="shared" si="282"/>
        <v>17</v>
      </c>
      <c r="AF280" s="550">
        <f t="shared" si="282"/>
        <v>22</v>
      </c>
      <c r="AG280" s="548">
        <f t="shared" si="280"/>
        <v>-5</v>
      </c>
    </row>
    <row r="281" spans="1:33">
      <c r="A281" s="516" t="s">
        <v>182</v>
      </c>
      <c r="B281" s="513">
        <v>0</v>
      </c>
      <c r="C281" s="221">
        <v>2</v>
      </c>
      <c r="D281" s="512">
        <f t="shared" si="271"/>
        <v>-2</v>
      </c>
      <c r="E281" s="97">
        <v>1</v>
      </c>
      <c r="F281" s="97">
        <v>4</v>
      </c>
      <c r="G281" s="512">
        <f t="shared" si="272"/>
        <v>-3</v>
      </c>
      <c r="H281" s="97">
        <v>3</v>
      </c>
      <c r="I281" s="97">
        <v>9</v>
      </c>
      <c r="J281" s="512">
        <f t="shared" si="273"/>
        <v>-6</v>
      </c>
      <c r="K281" s="97">
        <v>1</v>
      </c>
      <c r="L281" s="97">
        <v>0</v>
      </c>
      <c r="M281" s="512">
        <f t="shared" si="274"/>
        <v>1</v>
      </c>
      <c r="N281" s="516">
        <f t="shared" si="281"/>
        <v>5</v>
      </c>
      <c r="O281" s="517">
        <f t="shared" si="281"/>
        <v>15</v>
      </c>
      <c r="P281" s="512">
        <f t="shared" si="275"/>
        <v>-10</v>
      </c>
      <c r="R281" s="142" t="s">
        <v>182</v>
      </c>
      <c r="S281" s="513">
        <v>0</v>
      </c>
      <c r="T281" s="221">
        <v>0</v>
      </c>
      <c r="U281" s="512">
        <f t="shared" si="276"/>
        <v>0</v>
      </c>
      <c r="V281" s="97">
        <v>0</v>
      </c>
      <c r="W281" s="97">
        <v>0</v>
      </c>
      <c r="X281" s="512">
        <f t="shared" si="277"/>
        <v>0</v>
      </c>
      <c r="Y281" s="97">
        <v>3</v>
      </c>
      <c r="Z281" s="97">
        <v>4</v>
      </c>
      <c r="AA281" s="512">
        <f t="shared" si="278"/>
        <v>-1</v>
      </c>
      <c r="AB281" s="97">
        <v>0</v>
      </c>
      <c r="AC281" s="97">
        <v>0</v>
      </c>
      <c r="AD281" s="512">
        <f t="shared" si="279"/>
        <v>0</v>
      </c>
      <c r="AE281" s="516">
        <f t="shared" si="282"/>
        <v>3</v>
      </c>
      <c r="AF281" s="517">
        <f t="shared" si="282"/>
        <v>4</v>
      </c>
      <c r="AG281" s="512">
        <f t="shared" si="280"/>
        <v>-1</v>
      </c>
    </row>
    <row r="282" spans="1:33">
      <c r="A282" s="516" t="s">
        <v>183</v>
      </c>
      <c r="B282" s="513">
        <v>0</v>
      </c>
      <c r="C282" s="221">
        <v>0</v>
      </c>
      <c r="D282" s="512">
        <f t="shared" si="271"/>
        <v>0</v>
      </c>
      <c r="E282" s="97">
        <v>0</v>
      </c>
      <c r="F282" s="97">
        <v>0</v>
      </c>
      <c r="G282" s="512">
        <f t="shared" si="272"/>
        <v>0</v>
      </c>
      <c r="H282" s="97">
        <v>6</v>
      </c>
      <c r="I282" s="97">
        <v>18</v>
      </c>
      <c r="J282" s="512">
        <f t="shared" si="273"/>
        <v>-12</v>
      </c>
      <c r="K282" s="97">
        <v>0</v>
      </c>
      <c r="L282" s="97">
        <v>0</v>
      </c>
      <c r="M282" s="512">
        <f t="shared" si="274"/>
        <v>0</v>
      </c>
      <c r="N282" s="516">
        <f t="shared" si="281"/>
        <v>6</v>
      </c>
      <c r="O282" s="517">
        <f t="shared" si="281"/>
        <v>18</v>
      </c>
      <c r="P282" s="512">
        <f t="shared" si="275"/>
        <v>-12</v>
      </c>
      <c r="R282" s="142" t="s">
        <v>183</v>
      </c>
      <c r="S282" s="513">
        <v>0</v>
      </c>
      <c r="T282" s="221">
        <v>0</v>
      </c>
      <c r="U282" s="512">
        <f t="shared" si="276"/>
        <v>0</v>
      </c>
      <c r="V282" s="97">
        <v>0</v>
      </c>
      <c r="W282" s="97">
        <v>0</v>
      </c>
      <c r="X282" s="512">
        <f t="shared" si="277"/>
        <v>0</v>
      </c>
      <c r="Y282" s="97">
        <v>12</v>
      </c>
      <c r="Z282" s="97">
        <v>14</v>
      </c>
      <c r="AA282" s="512">
        <f t="shared" si="278"/>
        <v>-2</v>
      </c>
      <c r="AB282" s="97">
        <v>0</v>
      </c>
      <c r="AC282" s="97">
        <v>0</v>
      </c>
      <c r="AD282" s="512">
        <f t="shared" si="279"/>
        <v>0</v>
      </c>
      <c r="AE282" s="516">
        <f t="shared" si="282"/>
        <v>12</v>
      </c>
      <c r="AF282" s="517">
        <f t="shared" si="282"/>
        <v>14</v>
      </c>
      <c r="AG282" s="512">
        <f t="shared" si="280"/>
        <v>-2</v>
      </c>
    </row>
    <row r="283" spans="1:33">
      <c r="A283" s="516" t="s">
        <v>184</v>
      </c>
      <c r="B283" s="513">
        <v>6</v>
      </c>
      <c r="C283" s="221">
        <v>17</v>
      </c>
      <c r="D283" s="512">
        <f t="shared" si="271"/>
        <v>-11</v>
      </c>
      <c r="E283" s="97">
        <v>2</v>
      </c>
      <c r="F283" s="97">
        <v>3</v>
      </c>
      <c r="G283" s="512">
        <f t="shared" si="272"/>
        <v>-1</v>
      </c>
      <c r="H283" s="97">
        <v>19</v>
      </c>
      <c r="I283" s="97">
        <v>23</v>
      </c>
      <c r="J283" s="512">
        <f t="shared" si="273"/>
        <v>-4</v>
      </c>
      <c r="K283" s="97">
        <v>0</v>
      </c>
      <c r="L283" s="97">
        <v>3</v>
      </c>
      <c r="M283" s="512">
        <f t="shared" si="274"/>
        <v>-3</v>
      </c>
      <c r="N283" s="516">
        <f t="shared" si="281"/>
        <v>27</v>
      </c>
      <c r="O283" s="517">
        <f t="shared" si="281"/>
        <v>46</v>
      </c>
      <c r="P283" s="512">
        <f t="shared" si="275"/>
        <v>-19</v>
      </c>
      <c r="R283" s="142" t="s">
        <v>184</v>
      </c>
      <c r="S283" s="513">
        <v>3</v>
      </c>
      <c r="T283" s="221">
        <v>6</v>
      </c>
      <c r="U283" s="512">
        <f t="shared" si="276"/>
        <v>-3</v>
      </c>
      <c r="V283" s="97">
        <v>3</v>
      </c>
      <c r="W283" s="97">
        <v>7</v>
      </c>
      <c r="X283" s="512">
        <f t="shared" si="277"/>
        <v>-4</v>
      </c>
      <c r="Y283" s="97">
        <v>10</v>
      </c>
      <c r="Z283" s="97">
        <v>6</v>
      </c>
      <c r="AA283" s="512">
        <f t="shared" si="278"/>
        <v>4</v>
      </c>
      <c r="AB283" s="97">
        <v>0</v>
      </c>
      <c r="AC283" s="97">
        <v>1</v>
      </c>
      <c r="AD283" s="512">
        <f t="shared" si="279"/>
        <v>-1</v>
      </c>
      <c r="AE283" s="516">
        <f t="shared" si="282"/>
        <v>16</v>
      </c>
      <c r="AF283" s="517">
        <f t="shared" si="282"/>
        <v>20</v>
      </c>
      <c r="AG283" s="512">
        <f t="shared" si="280"/>
        <v>-4</v>
      </c>
    </row>
    <row r="284" spans="1:33">
      <c r="A284" s="516" t="s">
        <v>185</v>
      </c>
      <c r="B284" s="513">
        <v>0</v>
      </c>
      <c r="C284" s="221">
        <v>0</v>
      </c>
      <c r="D284" s="512">
        <f t="shared" si="271"/>
        <v>0</v>
      </c>
      <c r="E284" s="97">
        <v>0</v>
      </c>
      <c r="F284" s="97">
        <v>0</v>
      </c>
      <c r="G284" s="512">
        <f t="shared" si="272"/>
        <v>0</v>
      </c>
      <c r="H284" s="97">
        <v>0</v>
      </c>
      <c r="I284" s="97">
        <v>0</v>
      </c>
      <c r="J284" s="512">
        <f t="shared" si="273"/>
        <v>0</v>
      </c>
      <c r="K284" s="97">
        <v>0</v>
      </c>
      <c r="L284" s="97">
        <v>0</v>
      </c>
      <c r="M284" s="512">
        <f t="shared" si="274"/>
        <v>0</v>
      </c>
      <c r="N284" s="516">
        <f t="shared" si="281"/>
        <v>0</v>
      </c>
      <c r="O284" s="517">
        <f t="shared" si="281"/>
        <v>0</v>
      </c>
      <c r="P284" s="512">
        <f t="shared" si="275"/>
        <v>0</v>
      </c>
      <c r="R284" s="142" t="s">
        <v>185</v>
      </c>
      <c r="S284" s="513">
        <v>0</v>
      </c>
      <c r="T284" s="221">
        <v>0</v>
      </c>
      <c r="U284" s="512">
        <f t="shared" si="276"/>
        <v>0</v>
      </c>
      <c r="V284" s="97">
        <v>0</v>
      </c>
      <c r="W284" s="97">
        <v>0</v>
      </c>
      <c r="X284" s="512">
        <f t="shared" si="277"/>
        <v>0</v>
      </c>
      <c r="Y284" s="97">
        <v>0</v>
      </c>
      <c r="Z284" s="97">
        <v>0</v>
      </c>
      <c r="AA284" s="512">
        <f t="shared" si="278"/>
        <v>0</v>
      </c>
      <c r="AB284" s="97">
        <v>0</v>
      </c>
      <c r="AC284" s="97">
        <v>0</v>
      </c>
      <c r="AD284" s="512">
        <f t="shared" si="279"/>
        <v>0</v>
      </c>
      <c r="AE284" s="516">
        <f t="shared" si="282"/>
        <v>0</v>
      </c>
      <c r="AF284" s="517">
        <f t="shared" si="282"/>
        <v>0</v>
      </c>
      <c r="AG284" s="512">
        <f t="shared" si="280"/>
        <v>0</v>
      </c>
    </row>
    <row r="285" spans="1:33">
      <c r="A285" s="516" t="s">
        <v>186</v>
      </c>
      <c r="B285" s="513">
        <v>0</v>
      </c>
      <c r="C285" s="221">
        <v>0</v>
      </c>
      <c r="D285" s="512">
        <f t="shared" si="271"/>
        <v>0</v>
      </c>
      <c r="E285" s="97">
        <v>0</v>
      </c>
      <c r="F285" s="97">
        <v>0</v>
      </c>
      <c r="G285" s="512">
        <f t="shared" si="272"/>
        <v>0</v>
      </c>
      <c r="H285" s="97">
        <v>0</v>
      </c>
      <c r="I285" s="97">
        <v>1</v>
      </c>
      <c r="J285" s="512">
        <f t="shared" si="273"/>
        <v>-1</v>
      </c>
      <c r="K285" s="97">
        <v>0</v>
      </c>
      <c r="L285" s="97">
        <v>0</v>
      </c>
      <c r="M285" s="512">
        <f t="shared" si="274"/>
        <v>0</v>
      </c>
      <c r="N285" s="516">
        <f t="shared" si="281"/>
        <v>0</v>
      </c>
      <c r="O285" s="517">
        <f t="shared" si="281"/>
        <v>1</v>
      </c>
      <c r="P285" s="512">
        <f t="shared" si="275"/>
        <v>-1</v>
      </c>
      <c r="R285" s="142" t="s">
        <v>186</v>
      </c>
      <c r="S285" s="513">
        <v>0</v>
      </c>
      <c r="T285" s="221">
        <v>0</v>
      </c>
      <c r="U285" s="512">
        <f t="shared" si="276"/>
        <v>0</v>
      </c>
      <c r="V285" s="97">
        <v>0</v>
      </c>
      <c r="W285" s="97">
        <v>0</v>
      </c>
      <c r="X285" s="512">
        <f t="shared" si="277"/>
        <v>0</v>
      </c>
      <c r="Y285" s="97">
        <v>0</v>
      </c>
      <c r="Z285" s="97">
        <v>1</v>
      </c>
      <c r="AA285" s="512">
        <f t="shared" si="278"/>
        <v>-1</v>
      </c>
      <c r="AB285" s="97">
        <v>0</v>
      </c>
      <c r="AC285" s="97">
        <v>0</v>
      </c>
      <c r="AD285" s="512">
        <f t="shared" si="279"/>
        <v>0</v>
      </c>
      <c r="AE285" s="516">
        <f t="shared" si="282"/>
        <v>0</v>
      </c>
      <c r="AF285" s="517">
        <f t="shared" si="282"/>
        <v>1</v>
      </c>
      <c r="AG285" s="512">
        <f t="shared" si="280"/>
        <v>-1</v>
      </c>
    </row>
    <row r="286" spans="1:33">
      <c r="A286" s="516" t="s">
        <v>187</v>
      </c>
      <c r="B286" s="513">
        <v>0</v>
      </c>
      <c r="C286" s="221">
        <v>1</v>
      </c>
      <c r="D286" s="512">
        <f t="shared" si="271"/>
        <v>-1</v>
      </c>
      <c r="E286" s="97">
        <v>0</v>
      </c>
      <c r="F286" s="97">
        <v>4</v>
      </c>
      <c r="G286" s="512">
        <f t="shared" si="272"/>
        <v>-4</v>
      </c>
      <c r="H286" s="97">
        <v>10</v>
      </c>
      <c r="I286" s="97">
        <v>18</v>
      </c>
      <c r="J286" s="512">
        <f t="shared" si="273"/>
        <v>-8</v>
      </c>
      <c r="K286" s="97">
        <v>0</v>
      </c>
      <c r="L286" s="97">
        <v>1</v>
      </c>
      <c r="M286" s="512">
        <f t="shared" si="274"/>
        <v>-1</v>
      </c>
      <c r="N286" s="516">
        <f t="shared" si="281"/>
        <v>10</v>
      </c>
      <c r="O286" s="517">
        <f t="shared" si="281"/>
        <v>24</v>
      </c>
      <c r="P286" s="512">
        <f t="shared" si="275"/>
        <v>-14</v>
      </c>
      <c r="R286" s="142" t="s">
        <v>187</v>
      </c>
      <c r="S286" s="513">
        <v>0</v>
      </c>
      <c r="T286" s="221">
        <v>0</v>
      </c>
      <c r="U286" s="512">
        <f t="shared" si="276"/>
        <v>0</v>
      </c>
      <c r="V286" s="97">
        <v>2</v>
      </c>
      <c r="W286" s="97">
        <v>0</v>
      </c>
      <c r="X286" s="512">
        <f t="shared" si="277"/>
        <v>2</v>
      </c>
      <c r="Y286" s="97">
        <v>8</v>
      </c>
      <c r="Z286" s="97">
        <v>2</v>
      </c>
      <c r="AA286" s="512">
        <f t="shared" si="278"/>
        <v>6</v>
      </c>
      <c r="AB286" s="97">
        <v>0</v>
      </c>
      <c r="AC286" s="97">
        <v>0</v>
      </c>
      <c r="AD286" s="512">
        <f t="shared" si="279"/>
        <v>0</v>
      </c>
      <c r="AE286" s="516">
        <f t="shared" si="282"/>
        <v>10</v>
      </c>
      <c r="AF286" s="517">
        <f t="shared" si="282"/>
        <v>2</v>
      </c>
      <c r="AG286" s="512">
        <f t="shared" si="280"/>
        <v>8</v>
      </c>
    </row>
    <row r="287" spans="1:33">
      <c r="A287" s="514" t="s">
        <v>188</v>
      </c>
      <c r="B287" s="546">
        <f>SUM(B281:B286)</f>
        <v>6</v>
      </c>
      <c r="C287" s="547">
        <f>SUM(C281:C286)</f>
        <v>20</v>
      </c>
      <c r="D287" s="548">
        <f t="shared" si="271"/>
        <v>-14</v>
      </c>
      <c r="E287" s="546">
        <f>SUM(E281:E286)</f>
        <v>3</v>
      </c>
      <c r="F287" s="547">
        <f>SUM(F281:F286)</f>
        <v>11</v>
      </c>
      <c r="G287" s="548">
        <f t="shared" si="272"/>
        <v>-8</v>
      </c>
      <c r="H287" s="546">
        <f>SUM(H281:H286)</f>
        <v>38</v>
      </c>
      <c r="I287" s="547">
        <f>SUM(I281:I286)</f>
        <v>69</v>
      </c>
      <c r="J287" s="548">
        <f t="shared" si="273"/>
        <v>-31</v>
      </c>
      <c r="K287" s="546">
        <f>SUM(K281:K286)</f>
        <v>1</v>
      </c>
      <c r="L287" s="547">
        <f>SUM(L281:L286)</f>
        <v>4</v>
      </c>
      <c r="M287" s="548">
        <f t="shared" si="274"/>
        <v>-3</v>
      </c>
      <c r="N287" s="549">
        <f t="shared" si="281"/>
        <v>48</v>
      </c>
      <c r="O287" s="550">
        <f t="shared" si="281"/>
        <v>104</v>
      </c>
      <c r="P287" s="548">
        <f t="shared" si="275"/>
        <v>-56</v>
      </c>
      <c r="R287" s="545" t="s">
        <v>188</v>
      </c>
      <c r="S287" s="546">
        <f>SUM(S281:S286)</f>
        <v>3</v>
      </c>
      <c r="T287" s="547">
        <f>SUM(T281:T286)</f>
        <v>6</v>
      </c>
      <c r="U287" s="548">
        <f t="shared" si="276"/>
        <v>-3</v>
      </c>
      <c r="V287" s="546">
        <f>SUM(V281:V286)</f>
        <v>5</v>
      </c>
      <c r="W287" s="547">
        <f>SUM(W281:W286)</f>
        <v>7</v>
      </c>
      <c r="X287" s="548">
        <f t="shared" si="277"/>
        <v>-2</v>
      </c>
      <c r="Y287" s="546">
        <f>SUM(Y281:Y286)</f>
        <v>33</v>
      </c>
      <c r="Z287" s="547">
        <f>SUM(Z281:Z286)</f>
        <v>27</v>
      </c>
      <c r="AA287" s="548">
        <f t="shared" si="278"/>
        <v>6</v>
      </c>
      <c r="AB287" s="546">
        <f>SUM(AB281:AB286)</f>
        <v>0</v>
      </c>
      <c r="AC287" s="547">
        <f>SUM(AC281:AC286)</f>
        <v>1</v>
      </c>
      <c r="AD287" s="548">
        <f t="shared" si="279"/>
        <v>-1</v>
      </c>
      <c r="AE287" s="549">
        <f t="shared" si="282"/>
        <v>41</v>
      </c>
      <c r="AF287" s="550">
        <f t="shared" si="282"/>
        <v>41</v>
      </c>
      <c r="AG287" s="548">
        <f t="shared" si="280"/>
        <v>0</v>
      </c>
    </row>
    <row r="288" spans="1:33">
      <c r="A288" s="522" t="s">
        <v>189</v>
      </c>
      <c r="B288" s="522">
        <v>27</v>
      </c>
      <c r="C288" s="2723">
        <v>5</v>
      </c>
      <c r="D288" s="2724">
        <f t="shared" si="271"/>
        <v>22</v>
      </c>
      <c r="E288" s="522">
        <v>22</v>
      </c>
      <c r="F288" s="2723">
        <v>9</v>
      </c>
      <c r="G288" s="2724">
        <f t="shared" si="272"/>
        <v>13</v>
      </c>
      <c r="H288" s="522">
        <v>12</v>
      </c>
      <c r="I288" s="2723">
        <v>0</v>
      </c>
      <c r="J288" s="2724">
        <f t="shared" si="273"/>
        <v>12</v>
      </c>
      <c r="K288" s="523">
        <v>4</v>
      </c>
      <c r="L288" s="2725">
        <v>1</v>
      </c>
      <c r="M288" s="2724">
        <f t="shared" si="274"/>
        <v>3</v>
      </c>
      <c r="N288" s="524">
        <f t="shared" si="281"/>
        <v>65</v>
      </c>
      <c r="O288" s="2726">
        <f t="shared" si="281"/>
        <v>15</v>
      </c>
      <c r="P288" s="2724">
        <f t="shared" si="275"/>
        <v>50</v>
      </c>
      <c r="R288" s="521" t="s">
        <v>189</v>
      </c>
      <c r="S288" s="522">
        <v>23</v>
      </c>
      <c r="T288" s="2723">
        <v>1</v>
      </c>
      <c r="U288" s="2724">
        <f t="shared" si="276"/>
        <v>22</v>
      </c>
      <c r="V288" s="522">
        <v>30</v>
      </c>
      <c r="W288" s="2723">
        <v>5</v>
      </c>
      <c r="X288" s="2724">
        <f t="shared" si="277"/>
        <v>25</v>
      </c>
      <c r="Y288" s="522">
        <v>12</v>
      </c>
      <c r="Z288" s="2723">
        <v>1</v>
      </c>
      <c r="AA288" s="2724">
        <f t="shared" si="278"/>
        <v>11</v>
      </c>
      <c r="AB288" s="523">
        <v>3</v>
      </c>
      <c r="AC288" s="2725">
        <v>0</v>
      </c>
      <c r="AD288" s="2724">
        <f t="shared" si="279"/>
        <v>3</v>
      </c>
      <c r="AE288" s="524">
        <f t="shared" si="282"/>
        <v>68</v>
      </c>
      <c r="AF288" s="2726">
        <f t="shared" si="282"/>
        <v>7</v>
      </c>
      <c r="AG288" s="2724">
        <f t="shared" si="280"/>
        <v>61</v>
      </c>
    </row>
    <row r="289" spans="1:33" ht="13.5" thickBot="1">
      <c r="A289" s="826" t="s">
        <v>156</v>
      </c>
      <c r="B289" s="518">
        <f>SUM(B273+B277+B278+B279+B280+B287+B288)</f>
        <v>45</v>
      </c>
      <c r="C289" s="519">
        <f>SUM(C273+C277+C278+C279+C280+C287+C288)</f>
        <v>47</v>
      </c>
      <c r="D289" s="520">
        <f t="shared" si="271"/>
        <v>-2</v>
      </c>
      <c r="E289" s="518">
        <f>SUM(E273+E277+E278+E279+E280+E287+E288)</f>
        <v>44</v>
      </c>
      <c r="F289" s="519">
        <f>SUM(F273+F277+F278+F279+F280+F287+F288)</f>
        <v>56</v>
      </c>
      <c r="G289" s="520">
        <f t="shared" si="272"/>
        <v>-12</v>
      </c>
      <c r="H289" s="518">
        <f>SUM(H273+H277+H278+H279+H280+H287+H288)</f>
        <v>244</v>
      </c>
      <c r="I289" s="519">
        <f>SUM(I273+I277+I278+I279+I280+I287+I288)</f>
        <v>404</v>
      </c>
      <c r="J289" s="520">
        <f t="shared" si="273"/>
        <v>-160</v>
      </c>
      <c r="K289" s="518">
        <f>SUM(K273+K277+K278+K279+K280+K287+K288)</f>
        <v>6</v>
      </c>
      <c r="L289" s="519">
        <f>SUM(L273+L277+L278+L279+L280+L287+L288)</f>
        <v>9</v>
      </c>
      <c r="M289" s="520">
        <f t="shared" si="274"/>
        <v>-3</v>
      </c>
      <c r="N289" s="518">
        <f>SUM(N273+N277+N278+N279+N280+N287+N288)</f>
        <v>339</v>
      </c>
      <c r="O289" s="519">
        <f>SUM(O273+O277+O278+O279+O280+O287+O288)</f>
        <v>516</v>
      </c>
      <c r="P289" s="520">
        <f t="shared" si="275"/>
        <v>-177</v>
      </c>
      <c r="R289" s="443" t="s">
        <v>156</v>
      </c>
      <c r="S289" s="518">
        <f>SUM(S273+S277+S278+S279+S280+S287+S288)</f>
        <v>38</v>
      </c>
      <c r="T289" s="519">
        <f>SUM(T273+T277+T278+T279+T280+T287+T288)</f>
        <v>8</v>
      </c>
      <c r="U289" s="520">
        <f t="shared" si="276"/>
        <v>30</v>
      </c>
      <c r="V289" s="518">
        <f>SUM(V273+V277+V278+V279+V280+V287+V288)</f>
        <v>46</v>
      </c>
      <c r="W289" s="519">
        <f>SUM(W273+W277+W278+W279+W280+W287+W288)</f>
        <v>30</v>
      </c>
      <c r="X289" s="520">
        <f t="shared" si="277"/>
        <v>16</v>
      </c>
      <c r="Y289" s="518">
        <f>SUM(Y273+Y277+Y278+Y279+Y280+Y287+Y288)</f>
        <v>176</v>
      </c>
      <c r="Z289" s="519">
        <f>SUM(Z273+Z277+Z278+Z279+Z280+Z287+Z288)</f>
        <v>153</v>
      </c>
      <c r="AA289" s="520">
        <f t="shared" si="278"/>
        <v>23</v>
      </c>
      <c r="AB289" s="518">
        <f>SUM(AB273+AB277+AB278+AB279+AB280+AB287+AB288)</f>
        <v>3</v>
      </c>
      <c r="AC289" s="519">
        <f>SUM(AC273+AC277+AC278+AC279+AC280+AC287+AC288)</f>
        <v>1</v>
      </c>
      <c r="AD289" s="520">
        <f t="shared" si="279"/>
        <v>2</v>
      </c>
      <c r="AE289" s="518">
        <f>SUM(AE273+AE277+AE278+AE279+AE280+AE287+AE288)</f>
        <v>263</v>
      </c>
      <c r="AF289" s="519">
        <f>SUM(AF273+AF277+AF278+AF279+AF280+AF287+AF288)</f>
        <v>192</v>
      </c>
      <c r="AG289" s="520">
        <f t="shared" si="280"/>
        <v>71</v>
      </c>
    </row>
    <row r="290" spans="1:33" ht="87" customHeight="1">
      <c r="A290" s="732" t="s">
        <v>190</v>
      </c>
      <c r="O290" s="269"/>
      <c r="R290" s="56" t="s">
        <v>190</v>
      </c>
      <c r="U290" s="5"/>
      <c r="X290" s="5"/>
      <c r="AA290" s="5"/>
      <c r="AD290" s="5"/>
      <c r="AF290" s="269"/>
      <c r="AG290" s="526"/>
    </row>
    <row r="291" spans="1:33" ht="13.5" thickBot="1">
      <c r="A291" s="732" t="s">
        <v>531</v>
      </c>
      <c r="R291" s="3" t="s">
        <v>531</v>
      </c>
      <c r="U291" s="5"/>
      <c r="X291" s="5"/>
      <c r="AA291" s="5"/>
      <c r="AD291" s="5"/>
      <c r="AG291" s="5"/>
    </row>
    <row r="292" spans="1:33" ht="87" thickBot="1">
      <c r="A292" s="824" t="s">
        <v>499</v>
      </c>
      <c r="B292" s="137" t="s">
        <v>164</v>
      </c>
      <c r="C292" s="138" t="s">
        <v>164</v>
      </c>
      <c r="D292" s="139"/>
      <c r="E292" s="137" t="s">
        <v>165</v>
      </c>
      <c r="F292" s="138" t="s">
        <v>166</v>
      </c>
      <c r="G292" s="139"/>
      <c r="H292" s="137" t="s">
        <v>167</v>
      </c>
      <c r="I292" s="138" t="s">
        <v>167</v>
      </c>
      <c r="J292" s="139"/>
      <c r="K292" s="138" t="s">
        <v>168</v>
      </c>
      <c r="L292" s="138" t="s">
        <v>168</v>
      </c>
      <c r="M292" s="139"/>
      <c r="N292" s="137" t="s">
        <v>156</v>
      </c>
      <c r="O292" s="138" t="s">
        <v>156</v>
      </c>
      <c r="P292" s="140"/>
      <c r="R292" s="525" t="s">
        <v>925</v>
      </c>
      <c r="S292" s="137" t="s">
        <v>164</v>
      </c>
      <c r="T292" s="138" t="s">
        <v>164</v>
      </c>
      <c r="U292" s="139"/>
      <c r="V292" s="137" t="s">
        <v>165</v>
      </c>
      <c r="W292" s="138" t="s">
        <v>166</v>
      </c>
      <c r="X292" s="139"/>
      <c r="Y292" s="137" t="s">
        <v>167</v>
      </c>
      <c r="Z292" s="138" t="s">
        <v>167</v>
      </c>
      <c r="AA292" s="139"/>
      <c r="AB292" s="138" t="s">
        <v>168</v>
      </c>
      <c r="AC292" s="138" t="s">
        <v>168</v>
      </c>
      <c r="AD292" s="139"/>
      <c r="AE292" s="137" t="s">
        <v>156</v>
      </c>
      <c r="AF292" s="138" t="s">
        <v>156</v>
      </c>
      <c r="AG292" s="140"/>
    </row>
    <row r="293" spans="1:33" ht="45.75" thickBot="1">
      <c r="A293" s="825"/>
      <c r="B293" s="506" t="s">
        <v>169</v>
      </c>
      <c r="C293" s="620" t="s">
        <v>170</v>
      </c>
      <c r="D293" s="508" t="s">
        <v>171</v>
      </c>
      <c r="E293" s="506" t="s">
        <v>169</v>
      </c>
      <c r="F293" s="507" t="s">
        <v>170</v>
      </c>
      <c r="G293" s="442" t="s">
        <v>171</v>
      </c>
      <c r="H293" s="506" t="s">
        <v>169</v>
      </c>
      <c r="I293" s="507" t="s">
        <v>170</v>
      </c>
      <c r="J293" s="508" t="s">
        <v>171</v>
      </c>
      <c r="K293" s="506" t="s">
        <v>169</v>
      </c>
      <c r="L293" s="507" t="s">
        <v>170</v>
      </c>
      <c r="M293" s="508" t="s">
        <v>171</v>
      </c>
      <c r="N293" s="506" t="s">
        <v>169</v>
      </c>
      <c r="O293" s="620" t="s">
        <v>170</v>
      </c>
      <c r="P293" s="442" t="s">
        <v>161</v>
      </c>
      <c r="R293" s="141"/>
      <c r="S293" s="506" t="s">
        <v>169</v>
      </c>
      <c r="T293" s="620" t="s">
        <v>170</v>
      </c>
      <c r="U293" s="508" t="s">
        <v>171</v>
      </c>
      <c r="V293" s="506" t="s">
        <v>169</v>
      </c>
      <c r="W293" s="507" t="s">
        <v>170</v>
      </c>
      <c r="X293" s="442" t="s">
        <v>171</v>
      </c>
      <c r="Y293" s="506" t="s">
        <v>169</v>
      </c>
      <c r="Z293" s="507" t="s">
        <v>170</v>
      </c>
      <c r="AA293" s="508" t="s">
        <v>171</v>
      </c>
      <c r="AB293" s="506" t="s">
        <v>169</v>
      </c>
      <c r="AC293" s="507" t="s">
        <v>170</v>
      </c>
      <c r="AD293" s="508" t="s">
        <v>171</v>
      </c>
      <c r="AE293" s="506" t="s">
        <v>169</v>
      </c>
      <c r="AF293" s="620" t="s">
        <v>170</v>
      </c>
      <c r="AG293" s="442" t="s">
        <v>161</v>
      </c>
    </row>
    <row r="294" spans="1:33">
      <c r="A294" s="516" t="s">
        <v>172</v>
      </c>
      <c r="B294" s="566">
        <v>0</v>
      </c>
      <c r="C294" s="510">
        <v>0</v>
      </c>
      <c r="D294" s="511">
        <f t="shared" ref="D294:D312" si="283">B294-C294</f>
        <v>0</v>
      </c>
      <c r="E294" s="97">
        <v>1</v>
      </c>
      <c r="F294" s="510">
        <v>0</v>
      </c>
      <c r="G294" s="511">
        <f t="shared" ref="G294:G312" si="284">E294-F294</f>
        <v>1</v>
      </c>
      <c r="H294" s="97">
        <v>15</v>
      </c>
      <c r="I294" s="97">
        <v>26</v>
      </c>
      <c r="J294" s="512">
        <f t="shared" ref="J294:J312" si="285">H294-I294</f>
        <v>-11</v>
      </c>
      <c r="K294" s="97">
        <v>0</v>
      </c>
      <c r="L294" s="97">
        <v>0</v>
      </c>
      <c r="M294" s="512">
        <f t="shared" ref="M294:M312" si="286">K294-L294</f>
        <v>0</v>
      </c>
      <c r="N294" s="97">
        <f>SUM(B294+E294+H294+K294)</f>
        <v>16</v>
      </c>
      <c r="O294" s="97">
        <f>SUM(C294+F294+I294+L294)</f>
        <v>26</v>
      </c>
      <c r="P294" s="511">
        <f t="shared" ref="P294:P312" si="287">N294-O294</f>
        <v>-10</v>
      </c>
      <c r="R294" s="142" t="s">
        <v>172</v>
      </c>
      <c r="S294" s="566">
        <v>0</v>
      </c>
      <c r="T294" s="510">
        <v>1</v>
      </c>
      <c r="U294" s="511">
        <f t="shared" ref="U294:U312" si="288">S294-T294</f>
        <v>-1</v>
      </c>
      <c r="V294" s="97">
        <v>1</v>
      </c>
      <c r="W294" s="510">
        <v>1</v>
      </c>
      <c r="X294" s="511">
        <f t="shared" ref="X294:X312" si="289">V294-W294</f>
        <v>0</v>
      </c>
      <c r="Y294" s="97">
        <v>12</v>
      </c>
      <c r="Z294" s="97">
        <v>46</v>
      </c>
      <c r="AA294" s="512">
        <f t="shared" ref="AA294:AA312" si="290">Y294-Z294</f>
        <v>-34</v>
      </c>
      <c r="AB294" s="97">
        <v>1</v>
      </c>
      <c r="AC294" s="97">
        <v>0</v>
      </c>
      <c r="AD294" s="512">
        <f t="shared" ref="AD294:AD312" si="291">AB294-AC294</f>
        <v>1</v>
      </c>
      <c r="AE294" s="97">
        <f>SUM(S294+V294+Y294+AB294)</f>
        <v>14</v>
      </c>
      <c r="AF294" s="97">
        <f>SUM(T294+W294+Z294+AC294)</f>
        <v>48</v>
      </c>
      <c r="AG294" s="511">
        <f t="shared" ref="AG294:AG312" si="292">AE294-AF294</f>
        <v>-34</v>
      </c>
    </row>
    <row r="295" spans="1:33">
      <c r="A295" s="516" t="s">
        <v>173</v>
      </c>
      <c r="B295" s="513">
        <v>0</v>
      </c>
      <c r="C295" s="221">
        <v>0</v>
      </c>
      <c r="D295" s="512">
        <f t="shared" si="283"/>
        <v>0</v>
      </c>
      <c r="E295" s="97">
        <v>0</v>
      </c>
      <c r="F295" s="221">
        <v>0</v>
      </c>
      <c r="G295" s="512">
        <f t="shared" si="284"/>
        <v>0</v>
      </c>
      <c r="H295" s="97">
        <v>0</v>
      </c>
      <c r="I295" s="97">
        <v>0</v>
      </c>
      <c r="J295" s="512">
        <f t="shared" si="285"/>
        <v>0</v>
      </c>
      <c r="K295" s="97">
        <v>0</v>
      </c>
      <c r="L295" s="97">
        <v>0</v>
      </c>
      <c r="M295" s="512">
        <f t="shared" si="286"/>
        <v>0</v>
      </c>
      <c r="N295" s="97">
        <f>SUM(B295+E295+H295+K295)</f>
        <v>0</v>
      </c>
      <c r="O295" s="97">
        <f>SUM(C295+F295+I295+L295)</f>
        <v>0</v>
      </c>
      <c r="P295" s="512">
        <f t="shared" si="287"/>
        <v>0</v>
      </c>
      <c r="R295" s="142" t="s">
        <v>173</v>
      </c>
      <c r="S295" s="513">
        <v>0</v>
      </c>
      <c r="T295" s="221">
        <v>0</v>
      </c>
      <c r="U295" s="512">
        <f t="shared" si="288"/>
        <v>0</v>
      </c>
      <c r="V295" s="97">
        <v>0</v>
      </c>
      <c r="W295" s="221">
        <v>0</v>
      </c>
      <c r="X295" s="512">
        <f t="shared" si="289"/>
        <v>0</v>
      </c>
      <c r="Y295" s="97">
        <v>0</v>
      </c>
      <c r="Z295" s="97">
        <v>0</v>
      </c>
      <c r="AA295" s="512">
        <f t="shared" si="290"/>
        <v>0</v>
      </c>
      <c r="AB295" s="97">
        <v>0</v>
      </c>
      <c r="AC295" s="97">
        <v>0</v>
      </c>
      <c r="AD295" s="512">
        <f t="shared" si="291"/>
        <v>0</v>
      </c>
      <c r="AE295" s="97">
        <f>SUM(S295+V295+Y295+AB295)</f>
        <v>0</v>
      </c>
      <c r="AF295" s="97">
        <f>SUM(T295+W295+Z295+AC295)</f>
        <v>0</v>
      </c>
      <c r="AG295" s="512">
        <f t="shared" si="292"/>
        <v>0</v>
      </c>
    </row>
    <row r="296" spans="1:33">
      <c r="A296" s="514" t="s">
        <v>174</v>
      </c>
      <c r="B296" s="546">
        <f>SUM(B294:B295)</f>
        <v>0</v>
      </c>
      <c r="C296" s="547">
        <f>SUM(C294:C295)</f>
        <v>0</v>
      </c>
      <c r="D296" s="548">
        <f t="shared" si="283"/>
        <v>0</v>
      </c>
      <c r="E296" s="546">
        <f>SUM(E294:E295)</f>
        <v>1</v>
      </c>
      <c r="F296" s="547">
        <f>SUM(F294:F295)</f>
        <v>0</v>
      </c>
      <c r="G296" s="548">
        <f t="shared" si="284"/>
        <v>1</v>
      </c>
      <c r="H296" s="546">
        <f>SUM(H294:H295)</f>
        <v>15</v>
      </c>
      <c r="I296" s="547">
        <f>SUM(I294:I295)</f>
        <v>26</v>
      </c>
      <c r="J296" s="548">
        <f t="shared" si="285"/>
        <v>-11</v>
      </c>
      <c r="K296" s="546">
        <f>SUM(K294:K295)</f>
        <v>0</v>
      </c>
      <c r="L296" s="547">
        <f>SUM(L294:L295)</f>
        <v>0</v>
      </c>
      <c r="M296" s="548">
        <f t="shared" si="286"/>
        <v>0</v>
      </c>
      <c r="N296" s="549">
        <f t="shared" ref="N296:O311" si="293">B296+E296+H296+K296</f>
        <v>16</v>
      </c>
      <c r="O296" s="550">
        <f t="shared" si="293"/>
        <v>26</v>
      </c>
      <c r="P296" s="548">
        <f t="shared" si="287"/>
        <v>-10</v>
      </c>
      <c r="R296" s="545" t="s">
        <v>174</v>
      </c>
      <c r="S296" s="546">
        <f>SUM(S294:S295)</f>
        <v>0</v>
      </c>
      <c r="T296" s="547">
        <f>SUM(T294:T295)</f>
        <v>1</v>
      </c>
      <c r="U296" s="548">
        <f t="shared" si="288"/>
        <v>-1</v>
      </c>
      <c r="V296" s="546">
        <f>SUM(V294:V295)</f>
        <v>1</v>
      </c>
      <c r="W296" s="547">
        <f>SUM(W294:W295)</f>
        <v>1</v>
      </c>
      <c r="X296" s="548">
        <f t="shared" si="289"/>
        <v>0</v>
      </c>
      <c r="Y296" s="546">
        <f>SUM(Y294:Y295)</f>
        <v>12</v>
      </c>
      <c r="Z296" s="547">
        <f>SUM(Z294:Z295)</f>
        <v>46</v>
      </c>
      <c r="AA296" s="548">
        <f t="shared" si="290"/>
        <v>-34</v>
      </c>
      <c r="AB296" s="546">
        <f>SUM(AB294:AB295)</f>
        <v>1</v>
      </c>
      <c r="AC296" s="547">
        <f>SUM(AC294:AC295)</f>
        <v>0</v>
      </c>
      <c r="AD296" s="548">
        <f t="shared" si="291"/>
        <v>1</v>
      </c>
      <c r="AE296" s="549">
        <f t="shared" ref="AE296:AF311" si="294">S296+V296+Y296+AB296</f>
        <v>14</v>
      </c>
      <c r="AF296" s="550">
        <f t="shared" si="294"/>
        <v>48</v>
      </c>
      <c r="AG296" s="548">
        <f t="shared" si="292"/>
        <v>-34</v>
      </c>
    </row>
    <row r="297" spans="1:33">
      <c r="A297" s="516" t="s">
        <v>175</v>
      </c>
      <c r="B297" s="513">
        <v>0</v>
      </c>
      <c r="C297" s="221">
        <v>0</v>
      </c>
      <c r="D297" s="512">
        <f t="shared" si="283"/>
        <v>0</v>
      </c>
      <c r="E297" s="97">
        <v>0</v>
      </c>
      <c r="F297" s="221">
        <v>0</v>
      </c>
      <c r="G297" s="512">
        <f t="shared" si="284"/>
        <v>0</v>
      </c>
      <c r="H297" s="97">
        <v>0</v>
      </c>
      <c r="I297" s="97">
        <v>0</v>
      </c>
      <c r="J297" s="512">
        <f t="shared" si="285"/>
        <v>0</v>
      </c>
      <c r="K297" s="97">
        <v>0</v>
      </c>
      <c r="L297" s="97">
        <v>0</v>
      </c>
      <c r="M297" s="512">
        <f t="shared" si="286"/>
        <v>0</v>
      </c>
      <c r="N297" s="516">
        <f t="shared" si="293"/>
        <v>0</v>
      </c>
      <c r="O297" s="517">
        <f t="shared" si="293"/>
        <v>0</v>
      </c>
      <c r="P297" s="512">
        <f t="shared" si="287"/>
        <v>0</v>
      </c>
      <c r="R297" s="142" t="s">
        <v>175</v>
      </c>
      <c r="S297" s="513">
        <v>0</v>
      </c>
      <c r="T297" s="221">
        <v>0</v>
      </c>
      <c r="U297" s="512">
        <f t="shared" si="288"/>
        <v>0</v>
      </c>
      <c r="V297" s="97">
        <v>0</v>
      </c>
      <c r="W297" s="221">
        <v>0</v>
      </c>
      <c r="X297" s="512">
        <f t="shared" si="289"/>
        <v>0</v>
      </c>
      <c r="Y297" s="97">
        <v>0</v>
      </c>
      <c r="Z297" s="97">
        <v>0</v>
      </c>
      <c r="AA297" s="512">
        <f t="shared" si="290"/>
        <v>0</v>
      </c>
      <c r="AB297" s="97">
        <v>0</v>
      </c>
      <c r="AC297" s="97">
        <v>0</v>
      </c>
      <c r="AD297" s="512">
        <f t="shared" si="291"/>
        <v>0</v>
      </c>
      <c r="AE297" s="516">
        <f t="shared" si="294"/>
        <v>0</v>
      </c>
      <c r="AF297" s="517">
        <f t="shared" si="294"/>
        <v>0</v>
      </c>
      <c r="AG297" s="512">
        <f t="shared" si="292"/>
        <v>0</v>
      </c>
    </row>
    <row r="298" spans="1:33">
      <c r="A298" s="516" t="s">
        <v>176</v>
      </c>
      <c r="B298" s="513">
        <v>2</v>
      </c>
      <c r="C298" s="221">
        <v>2</v>
      </c>
      <c r="D298" s="512">
        <f t="shared" si="283"/>
        <v>0</v>
      </c>
      <c r="E298" s="97">
        <v>0</v>
      </c>
      <c r="F298" s="221">
        <v>0</v>
      </c>
      <c r="G298" s="512">
        <f t="shared" si="284"/>
        <v>0</v>
      </c>
      <c r="H298" s="97">
        <v>10</v>
      </c>
      <c r="I298" s="97">
        <v>4</v>
      </c>
      <c r="J298" s="512">
        <f t="shared" si="285"/>
        <v>6</v>
      </c>
      <c r="K298" s="97">
        <v>1</v>
      </c>
      <c r="L298" s="97">
        <v>0</v>
      </c>
      <c r="M298" s="512">
        <f t="shared" si="286"/>
        <v>1</v>
      </c>
      <c r="N298" s="516">
        <f t="shared" si="293"/>
        <v>13</v>
      </c>
      <c r="O298" s="517">
        <f t="shared" si="293"/>
        <v>6</v>
      </c>
      <c r="P298" s="512">
        <f t="shared" si="287"/>
        <v>7</v>
      </c>
      <c r="R298" s="142" t="s">
        <v>176</v>
      </c>
      <c r="S298" s="513">
        <v>0</v>
      </c>
      <c r="T298" s="221">
        <v>3</v>
      </c>
      <c r="U298" s="512">
        <f t="shared" si="288"/>
        <v>-3</v>
      </c>
      <c r="V298" s="97">
        <v>2</v>
      </c>
      <c r="W298" s="221">
        <v>3</v>
      </c>
      <c r="X298" s="512">
        <f t="shared" si="289"/>
        <v>-1</v>
      </c>
      <c r="Y298" s="97">
        <v>6</v>
      </c>
      <c r="Z298" s="97">
        <v>10</v>
      </c>
      <c r="AA298" s="512">
        <f t="shared" si="290"/>
        <v>-4</v>
      </c>
      <c r="AB298" s="97">
        <v>0</v>
      </c>
      <c r="AC298" s="97">
        <v>0</v>
      </c>
      <c r="AD298" s="512">
        <f t="shared" si="291"/>
        <v>0</v>
      </c>
      <c r="AE298" s="516">
        <f t="shared" si="294"/>
        <v>8</v>
      </c>
      <c r="AF298" s="517">
        <f t="shared" si="294"/>
        <v>16</v>
      </c>
      <c r="AG298" s="512">
        <f t="shared" si="292"/>
        <v>-8</v>
      </c>
    </row>
    <row r="299" spans="1:33">
      <c r="A299" s="516" t="s">
        <v>177</v>
      </c>
      <c r="B299" s="513">
        <v>1</v>
      </c>
      <c r="C299" s="221">
        <v>0</v>
      </c>
      <c r="D299" s="512">
        <f t="shared" si="283"/>
        <v>1</v>
      </c>
      <c r="E299" s="97">
        <v>0</v>
      </c>
      <c r="F299" s="221">
        <v>0</v>
      </c>
      <c r="G299" s="512">
        <f t="shared" si="284"/>
        <v>0</v>
      </c>
      <c r="H299" s="97">
        <v>0</v>
      </c>
      <c r="I299" s="97">
        <v>0</v>
      </c>
      <c r="J299" s="512">
        <f t="shared" si="285"/>
        <v>0</v>
      </c>
      <c r="K299" s="97">
        <v>0</v>
      </c>
      <c r="L299" s="97">
        <v>0</v>
      </c>
      <c r="M299" s="512">
        <f t="shared" si="286"/>
        <v>0</v>
      </c>
      <c r="N299" s="516">
        <f t="shared" si="293"/>
        <v>1</v>
      </c>
      <c r="O299" s="517">
        <f t="shared" si="293"/>
        <v>0</v>
      </c>
      <c r="P299" s="512">
        <f t="shared" si="287"/>
        <v>1</v>
      </c>
      <c r="R299" s="142" t="s">
        <v>177</v>
      </c>
      <c r="S299" s="513">
        <v>0</v>
      </c>
      <c r="T299" s="221">
        <v>0</v>
      </c>
      <c r="U299" s="512">
        <f t="shared" si="288"/>
        <v>0</v>
      </c>
      <c r="V299" s="97">
        <v>0</v>
      </c>
      <c r="W299" s="221">
        <v>0</v>
      </c>
      <c r="X299" s="512">
        <f t="shared" si="289"/>
        <v>0</v>
      </c>
      <c r="Y299" s="97">
        <v>0</v>
      </c>
      <c r="Z299" s="97">
        <v>0</v>
      </c>
      <c r="AA299" s="512">
        <f t="shared" si="290"/>
        <v>0</v>
      </c>
      <c r="AB299" s="97">
        <v>0</v>
      </c>
      <c r="AC299" s="97">
        <v>0</v>
      </c>
      <c r="AD299" s="512">
        <f t="shared" si="291"/>
        <v>0</v>
      </c>
      <c r="AE299" s="516">
        <f t="shared" si="294"/>
        <v>0</v>
      </c>
      <c r="AF299" s="517">
        <f t="shared" si="294"/>
        <v>0</v>
      </c>
      <c r="AG299" s="512">
        <f t="shared" si="292"/>
        <v>0</v>
      </c>
    </row>
    <row r="300" spans="1:33">
      <c r="A300" s="514" t="s">
        <v>178</v>
      </c>
      <c r="B300" s="546">
        <f>SUM(B297:B299)</f>
        <v>3</v>
      </c>
      <c r="C300" s="547">
        <f>SUM(C297:C299)</f>
        <v>2</v>
      </c>
      <c r="D300" s="548">
        <f t="shared" si="283"/>
        <v>1</v>
      </c>
      <c r="E300" s="546">
        <f>SUM(E297:E299)</f>
        <v>0</v>
      </c>
      <c r="F300" s="547">
        <f>SUM(F297:F299)</f>
        <v>0</v>
      </c>
      <c r="G300" s="548">
        <f t="shared" si="284"/>
        <v>0</v>
      </c>
      <c r="H300" s="546">
        <f>SUM(H297:H299)</f>
        <v>10</v>
      </c>
      <c r="I300" s="547">
        <f>SUM(I297:I299)</f>
        <v>4</v>
      </c>
      <c r="J300" s="548">
        <f t="shared" si="285"/>
        <v>6</v>
      </c>
      <c r="K300" s="546">
        <f>SUM(K297:K299)</f>
        <v>1</v>
      </c>
      <c r="L300" s="547">
        <f>SUM(L297:L299)</f>
        <v>0</v>
      </c>
      <c r="M300" s="548">
        <f t="shared" si="286"/>
        <v>1</v>
      </c>
      <c r="N300" s="549">
        <f t="shared" si="293"/>
        <v>14</v>
      </c>
      <c r="O300" s="550">
        <f t="shared" si="293"/>
        <v>6</v>
      </c>
      <c r="P300" s="548">
        <f t="shared" si="287"/>
        <v>8</v>
      </c>
      <c r="R300" s="545" t="s">
        <v>178</v>
      </c>
      <c r="S300" s="546">
        <f>SUM(S297:S299)</f>
        <v>0</v>
      </c>
      <c r="T300" s="547">
        <f>SUM(T297:T299)</f>
        <v>3</v>
      </c>
      <c r="U300" s="548">
        <f t="shared" si="288"/>
        <v>-3</v>
      </c>
      <c r="V300" s="546">
        <f>SUM(V297:V299)</f>
        <v>2</v>
      </c>
      <c r="W300" s="547">
        <f>SUM(W297:W299)</f>
        <v>3</v>
      </c>
      <c r="X300" s="548">
        <f t="shared" si="289"/>
        <v>-1</v>
      </c>
      <c r="Y300" s="546">
        <f>SUM(Y297:Y299)</f>
        <v>6</v>
      </c>
      <c r="Z300" s="547">
        <f>SUM(Z297:Z299)</f>
        <v>10</v>
      </c>
      <c r="AA300" s="548">
        <f t="shared" si="290"/>
        <v>-4</v>
      </c>
      <c r="AB300" s="546">
        <f>SUM(AB297:AB299)</f>
        <v>0</v>
      </c>
      <c r="AC300" s="547">
        <f>SUM(AC297:AC299)</f>
        <v>0</v>
      </c>
      <c r="AD300" s="548">
        <f t="shared" si="291"/>
        <v>0</v>
      </c>
      <c r="AE300" s="549">
        <f t="shared" si="294"/>
        <v>8</v>
      </c>
      <c r="AF300" s="550">
        <f t="shared" si="294"/>
        <v>16</v>
      </c>
      <c r="AG300" s="548">
        <f t="shared" si="292"/>
        <v>-8</v>
      </c>
    </row>
    <row r="301" spans="1:33">
      <c r="A301" s="514" t="s">
        <v>179</v>
      </c>
      <c r="B301" s="546">
        <v>4</v>
      </c>
      <c r="C301" s="547">
        <v>2</v>
      </c>
      <c r="D301" s="548">
        <f t="shared" si="283"/>
        <v>2</v>
      </c>
      <c r="E301" s="551">
        <v>3</v>
      </c>
      <c r="F301" s="547">
        <v>2</v>
      </c>
      <c r="G301" s="548">
        <f t="shared" si="284"/>
        <v>1</v>
      </c>
      <c r="H301" s="546">
        <v>29</v>
      </c>
      <c r="I301" s="547">
        <v>28</v>
      </c>
      <c r="J301" s="548">
        <f t="shared" si="285"/>
        <v>1</v>
      </c>
      <c r="K301" s="551">
        <v>0</v>
      </c>
      <c r="L301" s="551">
        <v>1</v>
      </c>
      <c r="M301" s="548">
        <f t="shared" si="286"/>
        <v>-1</v>
      </c>
      <c r="N301" s="549">
        <f t="shared" si="293"/>
        <v>36</v>
      </c>
      <c r="O301" s="550">
        <f t="shared" si="293"/>
        <v>33</v>
      </c>
      <c r="P301" s="548">
        <f t="shared" si="287"/>
        <v>3</v>
      </c>
      <c r="R301" s="545" t="s">
        <v>179</v>
      </c>
      <c r="S301" s="546">
        <v>4</v>
      </c>
      <c r="T301" s="547">
        <v>1</v>
      </c>
      <c r="U301" s="548">
        <f t="shared" si="288"/>
        <v>3</v>
      </c>
      <c r="V301" s="551">
        <v>0</v>
      </c>
      <c r="W301" s="547">
        <v>4</v>
      </c>
      <c r="X301" s="548">
        <f t="shared" si="289"/>
        <v>-4</v>
      </c>
      <c r="Y301" s="546">
        <v>17</v>
      </c>
      <c r="Z301" s="547">
        <v>28</v>
      </c>
      <c r="AA301" s="548">
        <f t="shared" si="290"/>
        <v>-11</v>
      </c>
      <c r="AB301" s="551">
        <v>0</v>
      </c>
      <c r="AC301" s="551">
        <v>1</v>
      </c>
      <c r="AD301" s="548">
        <f t="shared" si="291"/>
        <v>-1</v>
      </c>
      <c r="AE301" s="549">
        <f t="shared" si="294"/>
        <v>21</v>
      </c>
      <c r="AF301" s="550">
        <f t="shared" si="294"/>
        <v>34</v>
      </c>
      <c r="AG301" s="548">
        <f t="shared" si="292"/>
        <v>-13</v>
      </c>
    </row>
    <row r="302" spans="1:33">
      <c r="A302" s="514" t="s">
        <v>180</v>
      </c>
      <c r="B302" s="546">
        <v>2</v>
      </c>
      <c r="C302" s="547">
        <v>3</v>
      </c>
      <c r="D302" s="548">
        <f t="shared" si="283"/>
        <v>-1</v>
      </c>
      <c r="E302" s="551">
        <v>0</v>
      </c>
      <c r="F302" s="551">
        <v>1</v>
      </c>
      <c r="G302" s="548">
        <f t="shared" si="284"/>
        <v>-1</v>
      </c>
      <c r="H302" s="551">
        <v>23</v>
      </c>
      <c r="I302" s="551">
        <v>29</v>
      </c>
      <c r="J302" s="548">
        <f t="shared" si="285"/>
        <v>-6</v>
      </c>
      <c r="K302" s="551">
        <v>0</v>
      </c>
      <c r="L302" s="551">
        <v>0</v>
      </c>
      <c r="M302" s="548">
        <f t="shared" si="286"/>
        <v>0</v>
      </c>
      <c r="N302" s="549">
        <f t="shared" si="293"/>
        <v>25</v>
      </c>
      <c r="O302" s="550">
        <f t="shared" si="293"/>
        <v>33</v>
      </c>
      <c r="P302" s="548">
        <f t="shared" si="287"/>
        <v>-8</v>
      </c>
      <c r="R302" s="545" t="s">
        <v>180</v>
      </c>
      <c r="S302" s="546">
        <v>2</v>
      </c>
      <c r="T302" s="547">
        <v>5</v>
      </c>
      <c r="U302" s="548">
        <f t="shared" si="288"/>
        <v>-3</v>
      </c>
      <c r="V302" s="551">
        <v>3</v>
      </c>
      <c r="W302" s="551">
        <v>9</v>
      </c>
      <c r="X302" s="548">
        <f t="shared" si="289"/>
        <v>-6</v>
      </c>
      <c r="Y302" s="551">
        <v>36</v>
      </c>
      <c r="Z302" s="551">
        <v>29</v>
      </c>
      <c r="AA302" s="548">
        <f t="shared" si="290"/>
        <v>7</v>
      </c>
      <c r="AB302" s="551">
        <v>0</v>
      </c>
      <c r="AC302" s="551">
        <v>0</v>
      </c>
      <c r="AD302" s="548">
        <f t="shared" si="291"/>
        <v>0</v>
      </c>
      <c r="AE302" s="549">
        <f t="shared" si="294"/>
        <v>41</v>
      </c>
      <c r="AF302" s="550">
        <f t="shared" si="294"/>
        <v>43</v>
      </c>
      <c r="AG302" s="548">
        <f t="shared" si="292"/>
        <v>-2</v>
      </c>
    </row>
    <row r="303" spans="1:33">
      <c r="A303" s="514" t="s">
        <v>181</v>
      </c>
      <c r="B303" s="546">
        <v>2</v>
      </c>
      <c r="C303" s="547">
        <v>1</v>
      </c>
      <c r="D303" s="548">
        <f t="shared" si="283"/>
        <v>1</v>
      </c>
      <c r="E303" s="551">
        <v>2</v>
      </c>
      <c r="F303" s="551">
        <v>4</v>
      </c>
      <c r="G303" s="548">
        <f t="shared" si="284"/>
        <v>-2</v>
      </c>
      <c r="H303" s="551">
        <v>13</v>
      </c>
      <c r="I303" s="551">
        <v>7</v>
      </c>
      <c r="J303" s="548">
        <f t="shared" si="285"/>
        <v>6</v>
      </c>
      <c r="K303" s="551">
        <v>0</v>
      </c>
      <c r="L303" s="551">
        <v>0</v>
      </c>
      <c r="M303" s="548">
        <f t="shared" si="286"/>
        <v>0</v>
      </c>
      <c r="N303" s="549">
        <f t="shared" si="293"/>
        <v>17</v>
      </c>
      <c r="O303" s="550">
        <f t="shared" si="293"/>
        <v>12</v>
      </c>
      <c r="P303" s="548">
        <f t="shared" si="287"/>
        <v>5</v>
      </c>
      <c r="R303" s="545" t="s">
        <v>181</v>
      </c>
      <c r="S303" s="546">
        <v>0</v>
      </c>
      <c r="T303" s="547">
        <v>1</v>
      </c>
      <c r="U303" s="548">
        <f t="shared" si="288"/>
        <v>-1</v>
      </c>
      <c r="V303" s="551">
        <v>2</v>
      </c>
      <c r="W303" s="551">
        <v>16</v>
      </c>
      <c r="X303" s="548">
        <f t="shared" si="289"/>
        <v>-14</v>
      </c>
      <c r="Y303" s="551">
        <v>15</v>
      </c>
      <c r="Z303" s="551">
        <v>17</v>
      </c>
      <c r="AA303" s="548">
        <f t="shared" si="290"/>
        <v>-2</v>
      </c>
      <c r="AB303" s="551">
        <v>0</v>
      </c>
      <c r="AC303" s="551">
        <v>0</v>
      </c>
      <c r="AD303" s="548">
        <f t="shared" si="291"/>
        <v>0</v>
      </c>
      <c r="AE303" s="549">
        <f t="shared" si="294"/>
        <v>17</v>
      </c>
      <c r="AF303" s="550">
        <f t="shared" si="294"/>
        <v>34</v>
      </c>
      <c r="AG303" s="548">
        <f t="shared" si="292"/>
        <v>-17</v>
      </c>
    </row>
    <row r="304" spans="1:33">
      <c r="A304" s="516" t="s">
        <v>182</v>
      </c>
      <c r="B304" s="513">
        <v>0</v>
      </c>
      <c r="C304" s="221">
        <v>0</v>
      </c>
      <c r="D304" s="512">
        <f t="shared" si="283"/>
        <v>0</v>
      </c>
      <c r="E304" s="97">
        <v>0</v>
      </c>
      <c r="F304" s="97">
        <v>1</v>
      </c>
      <c r="G304" s="512">
        <f t="shared" si="284"/>
        <v>-1</v>
      </c>
      <c r="H304" s="97">
        <v>3</v>
      </c>
      <c r="I304" s="97">
        <v>2</v>
      </c>
      <c r="J304" s="512">
        <f t="shared" si="285"/>
        <v>1</v>
      </c>
      <c r="K304" s="97">
        <v>0</v>
      </c>
      <c r="L304" s="97">
        <v>0</v>
      </c>
      <c r="M304" s="512">
        <f t="shared" si="286"/>
        <v>0</v>
      </c>
      <c r="N304" s="516">
        <f t="shared" si="293"/>
        <v>3</v>
      </c>
      <c r="O304" s="517">
        <f t="shared" si="293"/>
        <v>3</v>
      </c>
      <c r="P304" s="512">
        <f t="shared" si="287"/>
        <v>0</v>
      </c>
      <c r="R304" s="142" t="s">
        <v>182</v>
      </c>
      <c r="S304" s="513">
        <v>0</v>
      </c>
      <c r="T304" s="221">
        <v>1</v>
      </c>
      <c r="U304" s="512">
        <f t="shared" si="288"/>
        <v>-1</v>
      </c>
      <c r="V304" s="97">
        <v>0</v>
      </c>
      <c r="W304" s="97">
        <v>1</v>
      </c>
      <c r="X304" s="512">
        <f t="shared" si="289"/>
        <v>-1</v>
      </c>
      <c r="Y304" s="97">
        <v>1</v>
      </c>
      <c r="Z304" s="97">
        <v>5</v>
      </c>
      <c r="AA304" s="512">
        <f t="shared" si="290"/>
        <v>-4</v>
      </c>
      <c r="AB304" s="97">
        <v>0</v>
      </c>
      <c r="AC304" s="97">
        <v>0</v>
      </c>
      <c r="AD304" s="512">
        <f t="shared" si="291"/>
        <v>0</v>
      </c>
      <c r="AE304" s="516">
        <f t="shared" si="294"/>
        <v>1</v>
      </c>
      <c r="AF304" s="517">
        <f t="shared" si="294"/>
        <v>7</v>
      </c>
      <c r="AG304" s="512">
        <f t="shared" si="292"/>
        <v>-6</v>
      </c>
    </row>
    <row r="305" spans="1:33">
      <c r="A305" s="516" t="s">
        <v>183</v>
      </c>
      <c r="B305" s="513">
        <v>1</v>
      </c>
      <c r="C305" s="221">
        <v>0</v>
      </c>
      <c r="D305" s="512">
        <f t="shared" si="283"/>
        <v>1</v>
      </c>
      <c r="E305" s="97">
        <v>0</v>
      </c>
      <c r="F305" s="97">
        <v>0</v>
      </c>
      <c r="G305" s="512">
        <f t="shared" si="284"/>
        <v>0</v>
      </c>
      <c r="H305" s="97">
        <v>10</v>
      </c>
      <c r="I305" s="97">
        <v>8</v>
      </c>
      <c r="J305" s="512">
        <f t="shared" si="285"/>
        <v>2</v>
      </c>
      <c r="K305" s="97">
        <v>0</v>
      </c>
      <c r="L305" s="97">
        <v>0</v>
      </c>
      <c r="M305" s="512">
        <f t="shared" si="286"/>
        <v>0</v>
      </c>
      <c r="N305" s="516">
        <f t="shared" si="293"/>
        <v>11</v>
      </c>
      <c r="O305" s="517">
        <f t="shared" si="293"/>
        <v>8</v>
      </c>
      <c r="P305" s="512">
        <f t="shared" si="287"/>
        <v>3</v>
      </c>
      <c r="R305" s="142" t="s">
        <v>183</v>
      </c>
      <c r="S305" s="513">
        <v>0</v>
      </c>
      <c r="T305" s="221">
        <v>0</v>
      </c>
      <c r="U305" s="512">
        <f t="shared" si="288"/>
        <v>0</v>
      </c>
      <c r="V305" s="97">
        <v>0</v>
      </c>
      <c r="W305" s="97">
        <v>1</v>
      </c>
      <c r="X305" s="512">
        <f t="shared" si="289"/>
        <v>-1</v>
      </c>
      <c r="Y305" s="97">
        <v>15</v>
      </c>
      <c r="Z305" s="97">
        <v>13</v>
      </c>
      <c r="AA305" s="512">
        <f t="shared" si="290"/>
        <v>2</v>
      </c>
      <c r="AB305" s="97">
        <v>0</v>
      </c>
      <c r="AC305" s="97">
        <v>0</v>
      </c>
      <c r="AD305" s="512">
        <f t="shared" si="291"/>
        <v>0</v>
      </c>
      <c r="AE305" s="516">
        <f t="shared" si="294"/>
        <v>15</v>
      </c>
      <c r="AF305" s="517">
        <f t="shared" si="294"/>
        <v>14</v>
      </c>
      <c r="AG305" s="512">
        <f t="shared" si="292"/>
        <v>1</v>
      </c>
    </row>
    <row r="306" spans="1:33">
      <c r="A306" s="516" t="s">
        <v>184</v>
      </c>
      <c r="B306" s="513">
        <v>0</v>
      </c>
      <c r="C306" s="221">
        <v>6</v>
      </c>
      <c r="D306" s="512">
        <f t="shared" si="283"/>
        <v>-6</v>
      </c>
      <c r="E306" s="97">
        <v>4</v>
      </c>
      <c r="F306" s="97">
        <v>3</v>
      </c>
      <c r="G306" s="512">
        <f t="shared" si="284"/>
        <v>1</v>
      </c>
      <c r="H306" s="97">
        <v>7</v>
      </c>
      <c r="I306" s="97">
        <v>4</v>
      </c>
      <c r="J306" s="512">
        <f t="shared" si="285"/>
        <v>3</v>
      </c>
      <c r="K306" s="97">
        <v>3</v>
      </c>
      <c r="L306" s="97">
        <v>0</v>
      </c>
      <c r="M306" s="512">
        <f t="shared" si="286"/>
        <v>3</v>
      </c>
      <c r="N306" s="516">
        <f t="shared" si="293"/>
        <v>14</v>
      </c>
      <c r="O306" s="517">
        <f t="shared" si="293"/>
        <v>13</v>
      </c>
      <c r="P306" s="512">
        <f t="shared" si="287"/>
        <v>1</v>
      </c>
      <c r="R306" s="142" t="s">
        <v>184</v>
      </c>
      <c r="S306" s="513">
        <v>2</v>
      </c>
      <c r="T306" s="221">
        <v>7</v>
      </c>
      <c r="U306" s="512">
        <f t="shared" si="288"/>
        <v>-5</v>
      </c>
      <c r="V306" s="97">
        <v>0</v>
      </c>
      <c r="W306" s="97">
        <v>6</v>
      </c>
      <c r="X306" s="512">
        <f t="shared" si="289"/>
        <v>-6</v>
      </c>
      <c r="Y306" s="97">
        <v>7</v>
      </c>
      <c r="Z306" s="97">
        <v>8</v>
      </c>
      <c r="AA306" s="512">
        <f t="shared" si="290"/>
        <v>-1</v>
      </c>
      <c r="AB306" s="97">
        <v>0</v>
      </c>
      <c r="AC306" s="97">
        <v>1</v>
      </c>
      <c r="AD306" s="512">
        <f t="shared" si="291"/>
        <v>-1</v>
      </c>
      <c r="AE306" s="516">
        <f t="shared" si="294"/>
        <v>9</v>
      </c>
      <c r="AF306" s="517">
        <f t="shared" si="294"/>
        <v>22</v>
      </c>
      <c r="AG306" s="512">
        <f t="shared" si="292"/>
        <v>-13</v>
      </c>
    </row>
    <row r="307" spans="1:33">
      <c r="A307" s="516" t="s">
        <v>185</v>
      </c>
      <c r="B307" s="513">
        <v>0</v>
      </c>
      <c r="C307" s="221">
        <v>0</v>
      </c>
      <c r="D307" s="512">
        <f t="shared" si="283"/>
        <v>0</v>
      </c>
      <c r="E307" s="97">
        <v>0</v>
      </c>
      <c r="F307" s="97">
        <v>0</v>
      </c>
      <c r="G307" s="512">
        <f t="shared" si="284"/>
        <v>0</v>
      </c>
      <c r="H307" s="97">
        <v>0</v>
      </c>
      <c r="I307" s="97">
        <v>0</v>
      </c>
      <c r="J307" s="512">
        <f t="shared" si="285"/>
        <v>0</v>
      </c>
      <c r="K307" s="97">
        <v>0</v>
      </c>
      <c r="L307" s="97">
        <v>0</v>
      </c>
      <c r="M307" s="512">
        <f t="shared" si="286"/>
        <v>0</v>
      </c>
      <c r="N307" s="516">
        <f t="shared" si="293"/>
        <v>0</v>
      </c>
      <c r="O307" s="517">
        <f t="shared" si="293"/>
        <v>0</v>
      </c>
      <c r="P307" s="512">
        <f t="shared" si="287"/>
        <v>0</v>
      </c>
      <c r="R307" s="142" t="s">
        <v>185</v>
      </c>
      <c r="S307" s="513">
        <v>0</v>
      </c>
      <c r="T307" s="221">
        <v>0</v>
      </c>
      <c r="U307" s="512">
        <f t="shared" si="288"/>
        <v>0</v>
      </c>
      <c r="V307" s="97">
        <v>0</v>
      </c>
      <c r="W307" s="97">
        <v>1</v>
      </c>
      <c r="X307" s="512">
        <f t="shared" si="289"/>
        <v>-1</v>
      </c>
      <c r="Y307" s="97">
        <v>0</v>
      </c>
      <c r="Z307" s="97">
        <v>0</v>
      </c>
      <c r="AA307" s="512">
        <f t="shared" si="290"/>
        <v>0</v>
      </c>
      <c r="AB307" s="97">
        <v>0</v>
      </c>
      <c r="AC307" s="97">
        <v>0</v>
      </c>
      <c r="AD307" s="512">
        <f t="shared" si="291"/>
        <v>0</v>
      </c>
      <c r="AE307" s="516">
        <f t="shared" si="294"/>
        <v>0</v>
      </c>
      <c r="AF307" s="517">
        <f t="shared" si="294"/>
        <v>1</v>
      </c>
      <c r="AG307" s="512">
        <f t="shared" si="292"/>
        <v>-1</v>
      </c>
    </row>
    <row r="308" spans="1:33">
      <c r="A308" s="516" t="s">
        <v>186</v>
      </c>
      <c r="B308" s="513">
        <v>0</v>
      </c>
      <c r="C308" s="221">
        <v>0</v>
      </c>
      <c r="D308" s="512">
        <f t="shared" si="283"/>
        <v>0</v>
      </c>
      <c r="E308" s="97">
        <v>0</v>
      </c>
      <c r="F308" s="97">
        <v>0</v>
      </c>
      <c r="G308" s="512">
        <f t="shared" si="284"/>
        <v>0</v>
      </c>
      <c r="H308" s="97">
        <v>0</v>
      </c>
      <c r="I308" s="97">
        <v>1</v>
      </c>
      <c r="J308" s="512">
        <f t="shared" si="285"/>
        <v>-1</v>
      </c>
      <c r="K308" s="97">
        <v>0</v>
      </c>
      <c r="L308" s="97">
        <v>1</v>
      </c>
      <c r="M308" s="512">
        <f t="shared" si="286"/>
        <v>-1</v>
      </c>
      <c r="N308" s="516">
        <f t="shared" si="293"/>
        <v>0</v>
      </c>
      <c r="O308" s="517">
        <f t="shared" si="293"/>
        <v>2</v>
      </c>
      <c r="P308" s="512">
        <f t="shared" si="287"/>
        <v>-2</v>
      </c>
      <c r="R308" s="142" t="s">
        <v>186</v>
      </c>
      <c r="S308" s="513">
        <v>0</v>
      </c>
      <c r="T308" s="221">
        <v>0</v>
      </c>
      <c r="U308" s="512">
        <f t="shared" si="288"/>
        <v>0</v>
      </c>
      <c r="V308" s="97">
        <v>1</v>
      </c>
      <c r="W308" s="97">
        <v>0</v>
      </c>
      <c r="X308" s="512">
        <f t="shared" si="289"/>
        <v>1</v>
      </c>
      <c r="Y308" s="97">
        <v>0</v>
      </c>
      <c r="Z308" s="97">
        <v>0</v>
      </c>
      <c r="AA308" s="512">
        <f t="shared" si="290"/>
        <v>0</v>
      </c>
      <c r="AB308" s="97">
        <v>0</v>
      </c>
      <c r="AC308" s="97">
        <v>0</v>
      </c>
      <c r="AD308" s="512">
        <f t="shared" si="291"/>
        <v>0</v>
      </c>
      <c r="AE308" s="516">
        <f t="shared" si="294"/>
        <v>1</v>
      </c>
      <c r="AF308" s="517">
        <f t="shared" si="294"/>
        <v>0</v>
      </c>
      <c r="AG308" s="512">
        <f t="shared" si="292"/>
        <v>1</v>
      </c>
    </row>
    <row r="309" spans="1:33">
      <c r="A309" s="516" t="s">
        <v>187</v>
      </c>
      <c r="B309" s="513">
        <v>0</v>
      </c>
      <c r="C309" s="221">
        <v>0</v>
      </c>
      <c r="D309" s="512">
        <f t="shared" si="283"/>
        <v>0</v>
      </c>
      <c r="E309" s="97">
        <v>1</v>
      </c>
      <c r="F309" s="97">
        <v>1</v>
      </c>
      <c r="G309" s="512">
        <f t="shared" si="284"/>
        <v>0</v>
      </c>
      <c r="H309" s="97">
        <v>7</v>
      </c>
      <c r="I309" s="97">
        <v>6</v>
      </c>
      <c r="J309" s="512">
        <f t="shared" si="285"/>
        <v>1</v>
      </c>
      <c r="K309" s="97">
        <v>0</v>
      </c>
      <c r="L309" s="97">
        <v>0</v>
      </c>
      <c r="M309" s="512">
        <f t="shared" si="286"/>
        <v>0</v>
      </c>
      <c r="N309" s="516">
        <f t="shared" si="293"/>
        <v>8</v>
      </c>
      <c r="O309" s="517">
        <f t="shared" si="293"/>
        <v>7</v>
      </c>
      <c r="P309" s="512">
        <f t="shared" si="287"/>
        <v>1</v>
      </c>
      <c r="R309" s="142" t="s">
        <v>187</v>
      </c>
      <c r="S309" s="513">
        <v>0</v>
      </c>
      <c r="T309" s="221">
        <v>0</v>
      </c>
      <c r="U309" s="512">
        <f t="shared" si="288"/>
        <v>0</v>
      </c>
      <c r="V309" s="97">
        <v>2</v>
      </c>
      <c r="W309" s="97">
        <v>3</v>
      </c>
      <c r="X309" s="512">
        <f t="shared" si="289"/>
        <v>-1</v>
      </c>
      <c r="Y309" s="97">
        <v>7</v>
      </c>
      <c r="Z309" s="97">
        <v>9</v>
      </c>
      <c r="AA309" s="512">
        <f t="shared" si="290"/>
        <v>-2</v>
      </c>
      <c r="AB309" s="97">
        <v>1</v>
      </c>
      <c r="AC309" s="97">
        <v>0</v>
      </c>
      <c r="AD309" s="512">
        <f t="shared" si="291"/>
        <v>1</v>
      </c>
      <c r="AE309" s="516">
        <f t="shared" si="294"/>
        <v>10</v>
      </c>
      <c r="AF309" s="517">
        <f t="shared" si="294"/>
        <v>12</v>
      </c>
      <c r="AG309" s="512">
        <f t="shared" si="292"/>
        <v>-2</v>
      </c>
    </row>
    <row r="310" spans="1:33">
      <c r="A310" s="514" t="s">
        <v>188</v>
      </c>
      <c r="B310" s="546">
        <f>SUM(B304:B309)</f>
        <v>1</v>
      </c>
      <c r="C310" s="547">
        <f>SUM(C304:C309)</f>
        <v>6</v>
      </c>
      <c r="D310" s="548">
        <f t="shared" si="283"/>
        <v>-5</v>
      </c>
      <c r="E310" s="546">
        <f>SUM(E304:E309)</f>
        <v>5</v>
      </c>
      <c r="F310" s="547">
        <f>SUM(F304:F309)</f>
        <v>5</v>
      </c>
      <c r="G310" s="548">
        <f t="shared" si="284"/>
        <v>0</v>
      </c>
      <c r="H310" s="546">
        <f>SUM(H304:H309)</f>
        <v>27</v>
      </c>
      <c r="I310" s="547">
        <f>SUM(I304:I309)</f>
        <v>21</v>
      </c>
      <c r="J310" s="548">
        <f t="shared" si="285"/>
        <v>6</v>
      </c>
      <c r="K310" s="546">
        <f>SUM(K304:K309)</f>
        <v>3</v>
      </c>
      <c r="L310" s="547">
        <f>SUM(L304:L309)</f>
        <v>1</v>
      </c>
      <c r="M310" s="548">
        <f t="shared" si="286"/>
        <v>2</v>
      </c>
      <c r="N310" s="549">
        <f t="shared" si="293"/>
        <v>36</v>
      </c>
      <c r="O310" s="550">
        <f t="shared" si="293"/>
        <v>33</v>
      </c>
      <c r="P310" s="548">
        <f t="shared" si="287"/>
        <v>3</v>
      </c>
      <c r="R310" s="545" t="s">
        <v>188</v>
      </c>
      <c r="S310" s="546">
        <f>SUM(S304:S309)</f>
        <v>2</v>
      </c>
      <c r="T310" s="547">
        <f>SUM(T304:T309)</f>
        <v>8</v>
      </c>
      <c r="U310" s="548">
        <f t="shared" si="288"/>
        <v>-6</v>
      </c>
      <c r="V310" s="546">
        <f>SUM(V304:V309)</f>
        <v>3</v>
      </c>
      <c r="W310" s="547">
        <f>SUM(W304:W309)</f>
        <v>12</v>
      </c>
      <c r="X310" s="548">
        <f t="shared" si="289"/>
        <v>-9</v>
      </c>
      <c r="Y310" s="546">
        <f>SUM(Y304:Y309)</f>
        <v>30</v>
      </c>
      <c r="Z310" s="547">
        <f>SUM(Z304:Z309)</f>
        <v>35</v>
      </c>
      <c r="AA310" s="548">
        <f t="shared" si="290"/>
        <v>-5</v>
      </c>
      <c r="AB310" s="546">
        <f>SUM(AB304:AB309)</f>
        <v>1</v>
      </c>
      <c r="AC310" s="547">
        <f>SUM(AC304:AC309)</f>
        <v>1</v>
      </c>
      <c r="AD310" s="548">
        <f t="shared" si="291"/>
        <v>0</v>
      </c>
      <c r="AE310" s="549">
        <f t="shared" si="294"/>
        <v>36</v>
      </c>
      <c r="AF310" s="550">
        <f t="shared" si="294"/>
        <v>56</v>
      </c>
      <c r="AG310" s="548">
        <f t="shared" si="292"/>
        <v>-20</v>
      </c>
    </row>
    <row r="311" spans="1:33">
      <c r="A311" s="522" t="s">
        <v>189</v>
      </c>
      <c r="B311" s="522">
        <v>15</v>
      </c>
      <c r="C311" s="2723">
        <v>6</v>
      </c>
      <c r="D311" s="2724">
        <f t="shared" si="283"/>
        <v>9</v>
      </c>
      <c r="E311" s="522">
        <v>8</v>
      </c>
      <c r="F311" s="2723">
        <v>4</v>
      </c>
      <c r="G311" s="2724">
        <f t="shared" si="284"/>
        <v>4</v>
      </c>
      <c r="H311" s="522">
        <v>4</v>
      </c>
      <c r="I311" s="2723">
        <v>0</v>
      </c>
      <c r="J311" s="2724">
        <f t="shared" si="285"/>
        <v>4</v>
      </c>
      <c r="K311" s="523">
        <v>0</v>
      </c>
      <c r="L311" s="2725">
        <v>1</v>
      </c>
      <c r="M311" s="2724">
        <f t="shared" si="286"/>
        <v>-1</v>
      </c>
      <c r="N311" s="524">
        <f t="shared" si="293"/>
        <v>27</v>
      </c>
      <c r="O311" s="2726">
        <f t="shared" si="293"/>
        <v>11</v>
      </c>
      <c r="P311" s="2724">
        <f t="shared" si="287"/>
        <v>16</v>
      </c>
      <c r="R311" s="521" t="s">
        <v>189</v>
      </c>
      <c r="S311" s="522">
        <v>24</v>
      </c>
      <c r="T311" s="2723">
        <v>3</v>
      </c>
      <c r="U311" s="2724">
        <f t="shared" si="288"/>
        <v>21</v>
      </c>
      <c r="V311" s="522">
        <v>19</v>
      </c>
      <c r="W311" s="2723">
        <v>8</v>
      </c>
      <c r="X311" s="2724">
        <f t="shared" si="289"/>
        <v>11</v>
      </c>
      <c r="Y311" s="522">
        <v>5</v>
      </c>
      <c r="Z311" s="2723">
        <v>2</v>
      </c>
      <c r="AA311" s="2724">
        <f t="shared" si="290"/>
        <v>3</v>
      </c>
      <c r="AB311" s="523">
        <v>2</v>
      </c>
      <c r="AC311" s="2725">
        <v>0</v>
      </c>
      <c r="AD311" s="2724">
        <f t="shared" si="291"/>
        <v>2</v>
      </c>
      <c r="AE311" s="524">
        <f t="shared" si="294"/>
        <v>50</v>
      </c>
      <c r="AF311" s="2726">
        <f t="shared" si="294"/>
        <v>13</v>
      </c>
      <c r="AG311" s="2724">
        <f t="shared" si="292"/>
        <v>37</v>
      </c>
    </row>
    <row r="312" spans="1:33" ht="13.5" thickBot="1">
      <c r="A312" s="826" t="s">
        <v>156</v>
      </c>
      <c r="B312" s="518">
        <f>SUM(B296+B300+B301+B302+B303+B310+B311)</f>
        <v>27</v>
      </c>
      <c r="C312" s="519">
        <f>SUM(C296+C300+C301+C302+C303+C310+C311)</f>
        <v>20</v>
      </c>
      <c r="D312" s="520">
        <f t="shared" si="283"/>
        <v>7</v>
      </c>
      <c r="E312" s="518">
        <f>SUM(E296+E300+E301+E302+E303+E310+E311)</f>
        <v>19</v>
      </c>
      <c r="F312" s="519">
        <f>SUM(F296+F300+F301+F302+F303+F310+F311)</f>
        <v>16</v>
      </c>
      <c r="G312" s="520">
        <f t="shared" si="284"/>
        <v>3</v>
      </c>
      <c r="H312" s="518">
        <f>SUM(H296+H300+H301+H302+H303+H310+H311)</f>
        <v>121</v>
      </c>
      <c r="I312" s="519">
        <f>SUM(I296+I300+I301+I302+I303+I310+I311)</f>
        <v>115</v>
      </c>
      <c r="J312" s="520">
        <f t="shared" si="285"/>
        <v>6</v>
      </c>
      <c r="K312" s="518">
        <f>SUM(K296+K300+K301+K302+K303+K310+K311)</f>
        <v>4</v>
      </c>
      <c r="L312" s="519">
        <f>SUM(L296+L300+L301+L302+L303+L310+L311)</f>
        <v>3</v>
      </c>
      <c r="M312" s="520">
        <f t="shared" si="286"/>
        <v>1</v>
      </c>
      <c r="N312" s="518">
        <f>SUM(N296+N300+N301+N302+N303+N310+N311)</f>
        <v>171</v>
      </c>
      <c r="O312" s="519">
        <f>SUM(O296+O300+O301+O302+O303+O310+O311)</f>
        <v>154</v>
      </c>
      <c r="P312" s="520">
        <f t="shared" si="287"/>
        <v>17</v>
      </c>
      <c r="R312" s="443" t="s">
        <v>156</v>
      </c>
      <c r="S312" s="518">
        <f>SUM(S296+S300+S301+S302+S303+S310+S311)</f>
        <v>32</v>
      </c>
      <c r="T312" s="519">
        <f>SUM(T296+T300+T301+T302+T303+T310+T311)</f>
        <v>22</v>
      </c>
      <c r="U312" s="520">
        <f t="shared" si="288"/>
        <v>10</v>
      </c>
      <c r="V312" s="518">
        <f>SUM(V296+V300+V301+V302+V303+V310+V311)</f>
        <v>30</v>
      </c>
      <c r="W312" s="519">
        <f>SUM(W296+W300+W301+W302+W303+W310+W311)</f>
        <v>53</v>
      </c>
      <c r="X312" s="520">
        <f t="shared" si="289"/>
        <v>-23</v>
      </c>
      <c r="Y312" s="518">
        <f>SUM(Y296+Y300+Y301+Y302+Y303+Y310+Y311)</f>
        <v>121</v>
      </c>
      <c r="Z312" s="519">
        <f>SUM(Z296+Z300+Z301+Z302+Z303+Z310+Z311)</f>
        <v>167</v>
      </c>
      <c r="AA312" s="520">
        <f t="shared" si="290"/>
        <v>-46</v>
      </c>
      <c r="AB312" s="518">
        <f>SUM(AB296+AB300+AB301+AB302+AB303+AB310+AB311)</f>
        <v>4</v>
      </c>
      <c r="AC312" s="519">
        <f>SUM(AC296+AC300+AC301+AC302+AC303+AC310+AC311)</f>
        <v>2</v>
      </c>
      <c r="AD312" s="520">
        <f t="shared" si="291"/>
        <v>2</v>
      </c>
      <c r="AE312" s="518">
        <f>SUM(AE296+AE300+AE301+AE302+AE303+AE310+AE311)</f>
        <v>187</v>
      </c>
      <c r="AF312" s="519">
        <f>SUM(AF296+AF300+AF301+AF302+AF303+AF310+AF311)</f>
        <v>244</v>
      </c>
      <c r="AG312" s="520">
        <f t="shared" si="292"/>
        <v>-57</v>
      </c>
    </row>
    <row r="313" spans="1:33">
      <c r="A313" s="732" t="s">
        <v>190</v>
      </c>
      <c r="O313" s="269"/>
      <c r="P313" s="526"/>
      <c r="R313" s="56"/>
      <c r="U313" s="5"/>
      <c r="X313" s="5"/>
      <c r="AA313" s="5"/>
      <c r="AD313" s="5"/>
      <c r="AG313" s="5"/>
    </row>
    <row r="314" spans="1:33">
      <c r="A314" s="732" t="s">
        <v>531</v>
      </c>
      <c r="R314" s="56"/>
      <c r="U314" s="5"/>
      <c r="X314" s="5"/>
      <c r="AA314" s="5"/>
      <c r="AD314" s="5"/>
      <c r="AG314" s="5"/>
    </row>
  </sheetData>
  <mergeCells count="99">
    <mergeCell ref="B27:D27"/>
    <mergeCell ref="E27:G27"/>
    <mergeCell ref="H27:J27"/>
    <mergeCell ref="K27:M27"/>
    <mergeCell ref="N27:P27"/>
    <mergeCell ref="S53:U53"/>
    <mergeCell ref="V53:X53"/>
    <mergeCell ref="Y53:AA53"/>
    <mergeCell ref="AB53:AD53"/>
    <mergeCell ref="AE53:AG53"/>
    <mergeCell ref="N53:P53"/>
    <mergeCell ref="B53:D53"/>
    <mergeCell ref="E53:G53"/>
    <mergeCell ref="H53:J53"/>
    <mergeCell ref="K53:M53"/>
    <mergeCell ref="BM78:BO78"/>
    <mergeCell ref="BJ78:BL78"/>
    <mergeCell ref="BG78:BI78"/>
    <mergeCell ref="BD78:BF78"/>
    <mergeCell ref="BA78:BC78"/>
    <mergeCell ref="AI77"/>
    <mergeCell ref="AI78"/>
    <mergeCell ref="AV78:AX78"/>
    <mergeCell ref="AS78:AU78"/>
    <mergeCell ref="AP78:AR78"/>
    <mergeCell ref="AM78:AO78"/>
    <mergeCell ref="AJ78:AL78"/>
    <mergeCell ref="B267:P267"/>
    <mergeCell ref="B78:D78"/>
    <mergeCell ref="E78:G78"/>
    <mergeCell ref="H78:J78"/>
    <mergeCell ref="K78:M78"/>
    <mergeCell ref="N78:P78"/>
    <mergeCell ref="B132:D132"/>
    <mergeCell ref="E132:G132"/>
    <mergeCell ref="H132:J132"/>
    <mergeCell ref="K132:M132"/>
    <mergeCell ref="N132:P132"/>
    <mergeCell ref="B105:D105"/>
    <mergeCell ref="E105:G105"/>
    <mergeCell ref="H105:J105"/>
    <mergeCell ref="K105:M105"/>
    <mergeCell ref="N105:P105"/>
    <mergeCell ref="BA132:BC132"/>
    <mergeCell ref="BD132:BF132"/>
    <mergeCell ref="BG132:BI132"/>
    <mergeCell ref="BJ132:BL132"/>
    <mergeCell ref="BM132:BO132"/>
    <mergeCell ref="AJ132:AL132"/>
    <mergeCell ref="AM132:AO132"/>
    <mergeCell ref="AP132:AR132"/>
    <mergeCell ref="AS132:AU132"/>
    <mergeCell ref="AV132:AX132"/>
    <mergeCell ref="S132:U132"/>
    <mergeCell ref="V132:X132"/>
    <mergeCell ref="Y132:AA132"/>
    <mergeCell ref="AB132:AD132"/>
    <mergeCell ref="AE132:AG132"/>
    <mergeCell ref="BA105:BC105"/>
    <mergeCell ref="BD105:BF105"/>
    <mergeCell ref="BG105:BI105"/>
    <mergeCell ref="BJ105:BL105"/>
    <mergeCell ref="BM105:BO105"/>
    <mergeCell ref="AJ105:AL105"/>
    <mergeCell ref="AM105:AO105"/>
    <mergeCell ref="AP105:AR105"/>
    <mergeCell ref="AS105:AU105"/>
    <mergeCell ref="AV105:AX105"/>
    <mergeCell ref="S105:U105"/>
    <mergeCell ref="V105:X105"/>
    <mergeCell ref="Y105:AA105"/>
    <mergeCell ref="AB105:AD105"/>
    <mergeCell ref="AE105:AG105"/>
    <mergeCell ref="S77:AG77"/>
    <mergeCell ref="S78:U78"/>
    <mergeCell ref="AE78:AG78"/>
    <mergeCell ref="AB78:AD78"/>
    <mergeCell ref="Y78:AA78"/>
    <mergeCell ref="V78:X78"/>
    <mergeCell ref="AJ53:AL53"/>
    <mergeCell ref="AM53:AO53"/>
    <mergeCell ref="AP53:AR53"/>
    <mergeCell ref="AS53:AU53"/>
    <mergeCell ref="AV53:AX53"/>
    <mergeCell ref="BA53:BC53"/>
    <mergeCell ref="BD53:BF53"/>
    <mergeCell ref="BG53:BI53"/>
    <mergeCell ref="BJ53:BL53"/>
    <mergeCell ref="BM53:BO53"/>
    <mergeCell ref="B2:D2"/>
    <mergeCell ref="E2:G2"/>
    <mergeCell ref="H2:J2"/>
    <mergeCell ref="K2:M2"/>
    <mergeCell ref="N2:P2"/>
    <mergeCell ref="S27:U27"/>
    <mergeCell ref="V27:X27"/>
    <mergeCell ref="Y27:AA27"/>
    <mergeCell ref="AB27:AD27"/>
    <mergeCell ref="AE27:AG27"/>
  </mergeCells>
  <phoneticPr fontId="0" type="noConversion"/>
  <hyperlinks>
    <hyperlink ref="A268" location="' Indice'!A1" display="Indice"/>
    <hyperlink ref="AZ242" r:id="rId1" display="javascript: void 0;"/>
    <hyperlink ref="AZ243" r:id="rId2" display="javascript: void 0;"/>
    <hyperlink ref="AZ244" r:id="rId3" display="javascript: void 0;"/>
    <hyperlink ref="AZ245" r:id="rId4" display="javascript: void 0;"/>
    <hyperlink ref="AZ246" r:id="rId5" display="javascript: void 0;"/>
    <hyperlink ref="AZ247" r:id="rId6" display="javascript: void 0;"/>
    <hyperlink ref="AZ248" r:id="rId7" display="javascript: void 0;"/>
    <hyperlink ref="AZ249" r:id="rId8" display="javascript: void 0;"/>
    <hyperlink ref="AZ250" r:id="rId9" display="javascript: void 0;"/>
    <hyperlink ref="AZ251" r:id="rId10" display="javascript: void 0;"/>
    <hyperlink ref="AZ252" r:id="rId11" display="javascript: void 0;"/>
    <hyperlink ref="AZ253" r:id="rId12" display="javascript: void 0;"/>
    <hyperlink ref="AZ254" r:id="rId13" display="javascript: void 0;"/>
    <hyperlink ref="AZ255" r:id="rId14" display="javascript: void 0;"/>
    <hyperlink ref="AZ257" r:id="rId15" display="javascript: void 0;"/>
    <hyperlink ref="AZ258" r:id="rId16" display="javascript: void 0;"/>
    <hyperlink ref="AZ259" r:id="rId17" display="javascript: void 0;"/>
    <hyperlink ref="AZ260" r:id="rId18" display="javascript: void 0;"/>
    <hyperlink ref="AZ263" r:id="rId19" display="javascript: void 0;"/>
    <hyperlink ref="AZ264" r:id="rId20" display="javascript: void 0;"/>
    <hyperlink ref="AZ256" r:id="rId21" display="javascript: void 0;"/>
    <hyperlink ref="AZ261" r:id="rId22" display="javascript: void 0;"/>
    <hyperlink ref="AZ262"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IO117"/>
  <sheetViews>
    <sheetView topLeftCell="A72" workbookViewId="0">
      <selection activeCell="A107" sqref="A107:XFD107"/>
    </sheetView>
  </sheetViews>
  <sheetFormatPr defaultColWidth="8.85546875" defaultRowHeight="12.75"/>
  <cols>
    <col min="1" max="1" width="6.7109375" style="3" customWidth="1"/>
    <col min="2" max="2" width="7.85546875" style="3" customWidth="1"/>
    <col min="3" max="3" width="6.42578125" style="3" customWidth="1"/>
    <col min="4" max="4" width="7.28515625" style="3" customWidth="1"/>
    <col min="5" max="5" width="6.140625" style="3" customWidth="1"/>
    <col min="6" max="6" width="5.85546875" style="3" customWidth="1"/>
    <col min="7" max="7" width="6.42578125" style="3" customWidth="1"/>
    <col min="8" max="8" width="7" style="3" customWidth="1"/>
    <col min="9" max="9" width="5.85546875" style="3" customWidth="1"/>
    <col min="10" max="10" width="5.42578125" style="3" customWidth="1"/>
    <col min="11" max="11" width="5.85546875" customWidth="1"/>
    <col min="12" max="12" width="6.42578125" customWidth="1"/>
    <col min="13" max="13" width="6.5703125" customWidth="1"/>
    <col min="14" max="14" width="6" customWidth="1"/>
    <col min="15" max="15" width="5.42578125" customWidth="1"/>
    <col min="16" max="16" width="5.85546875" customWidth="1"/>
    <col min="17" max="17" width="6.7109375" style="3" customWidth="1"/>
    <col min="18" max="18" width="5.7109375" customWidth="1"/>
  </cols>
  <sheetData>
    <row r="1" spans="1:18" ht="17.45" customHeight="1">
      <c r="A1" s="14" t="s">
        <v>23</v>
      </c>
      <c r="B1" s="14"/>
      <c r="D1" s="15" t="s">
        <v>191</v>
      </c>
      <c r="E1" s="16"/>
      <c r="F1" s="17"/>
      <c r="G1" s="17"/>
      <c r="H1" s="17"/>
      <c r="I1" s="18"/>
      <c r="J1" s="18"/>
      <c r="K1" s="18"/>
      <c r="L1" s="18"/>
      <c r="M1" s="18"/>
      <c r="N1" s="18"/>
      <c r="O1" s="18"/>
      <c r="P1" s="17"/>
      <c r="Q1" s="147"/>
      <c r="R1" s="20"/>
    </row>
    <row r="2" spans="1:18" ht="12.75" customHeight="1" thickBot="1">
      <c r="A2" s="431"/>
      <c r="B2" s="21"/>
      <c r="D2" s="4513" t="s">
        <v>707</v>
      </c>
      <c r="E2" s="4358"/>
      <c r="F2" s="4358"/>
      <c r="G2" s="4358"/>
      <c r="H2" s="4358"/>
      <c r="I2" s="4358"/>
      <c r="J2" s="4358"/>
      <c r="K2" s="4358"/>
      <c r="L2" s="4358"/>
      <c r="M2" s="4358"/>
      <c r="N2" s="4358"/>
      <c r="O2" s="4358"/>
      <c r="P2" s="4358"/>
      <c r="Q2" s="4359"/>
      <c r="R2" s="20"/>
    </row>
    <row r="3" spans="1:18" s="149" customFormat="1" ht="29.25" customHeight="1" thickBot="1">
      <c r="A3" s="4522" t="s">
        <v>194</v>
      </c>
      <c r="B3" s="4523"/>
      <c r="C3" s="2188" t="s">
        <v>195</v>
      </c>
      <c r="D3" s="1030"/>
      <c r="E3" s="1904"/>
      <c r="F3" s="1022"/>
      <c r="G3" s="1024"/>
      <c r="H3" s="1025"/>
      <c r="I3" s="1030" t="s">
        <v>196</v>
      </c>
      <c r="J3" s="1904"/>
      <c r="K3" s="1026"/>
      <c r="L3" s="1024"/>
      <c r="M3" s="1023" t="s">
        <v>197</v>
      </c>
      <c r="N3" s="1023"/>
      <c r="O3" s="1023"/>
      <c r="P3" s="1026"/>
      <c r="Q3" s="2189"/>
      <c r="R3" s="148"/>
    </row>
    <row r="4" spans="1:18" ht="35.25" customHeight="1" thickBot="1">
      <c r="A4" s="223" t="s">
        <v>104</v>
      </c>
      <c r="B4" s="1699" t="s">
        <v>57</v>
      </c>
      <c r="C4" s="210" t="s">
        <v>382</v>
      </c>
      <c r="D4" s="2227" t="s">
        <v>198</v>
      </c>
      <c r="E4" s="2227" t="s">
        <v>199</v>
      </c>
      <c r="F4" s="2228" t="s">
        <v>200</v>
      </c>
      <c r="G4" s="203" t="s">
        <v>107</v>
      </c>
      <c r="H4" s="210" t="s">
        <v>383</v>
      </c>
      <c r="I4" s="2227" t="s">
        <v>201</v>
      </c>
      <c r="J4" s="2227" t="s">
        <v>199</v>
      </c>
      <c r="K4" s="2228" t="s">
        <v>200</v>
      </c>
      <c r="L4" s="203" t="s">
        <v>107</v>
      </c>
      <c r="M4" s="1045" t="s">
        <v>384</v>
      </c>
      <c r="N4" s="2225" t="s">
        <v>201</v>
      </c>
      <c r="O4" s="2227" t="s">
        <v>199</v>
      </c>
      <c r="P4" s="2228" t="s">
        <v>200</v>
      </c>
      <c r="Q4" s="203" t="s">
        <v>107</v>
      </c>
      <c r="R4" s="150"/>
    </row>
    <row r="5" spans="1:18" ht="12.75" customHeight="1">
      <c r="A5" s="28" t="s">
        <v>128</v>
      </c>
      <c r="B5" s="1700">
        <v>5261</v>
      </c>
      <c r="C5" s="126">
        <v>15701</v>
      </c>
      <c r="D5" s="30">
        <v>5255</v>
      </c>
      <c r="E5" s="2217">
        <v>33.469205783071146</v>
      </c>
      <c r="F5" s="31">
        <v>3735</v>
      </c>
      <c r="G5" s="2234">
        <v>1520</v>
      </c>
      <c r="H5" s="126">
        <v>354</v>
      </c>
      <c r="I5" s="156">
        <v>145</v>
      </c>
      <c r="J5" s="2235">
        <v>40.960451977401128</v>
      </c>
      <c r="K5" s="2233">
        <v>120</v>
      </c>
      <c r="L5" s="128">
        <v>25</v>
      </c>
      <c r="M5" s="2233">
        <v>438</v>
      </c>
      <c r="N5" s="151">
        <v>164</v>
      </c>
      <c r="O5" s="2217">
        <v>37.442922374429223</v>
      </c>
      <c r="P5" s="31">
        <v>131</v>
      </c>
      <c r="Q5" s="2234">
        <v>33</v>
      </c>
      <c r="R5" s="50"/>
    </row>
    <row r="6" spans="1:18" ht="12.75" customHeight="1">
      <c r="A6" s="28" t="s">
        <v>129</v>
      </c>
      <c r="B6" s="29">
        <v>5336</v>
      </c>
      <c r="C6" s="126">
        <v>15840</v>
      </c>
      <c r="D6" s="30">
        <v>5331</v>
      </c>
      <c r="E6" s="2217">
        <v>33.655303030303031</v>
      </c>
      <c r="F6" s="31">
        <v>3796</v>
      </c>
      <c r="G6" s="2234">
        <v>1535</v>
      </c>
      <c r="H6" s="126">
        <v>292</v>
      </c>
      <c r="I6" s="151">
        <v>117</v>
      </c>
      <c r="J6" s="2219">
        <v>40.06849315068493</v>
      </c>
      <c r="K6" s="2233">
        <v>94</v>
      </c>
      <c r="L6" s="128">
        <v>23</v>
      </c>
      <c r="M6" s="2233">
        <v>135</v>
      </c>
      <c r="N6" s="151">
        <v>42</v>
      </c>
      <c r="O6" s="2217">
        <v>31.111111111111111</v>
      </c>
      <c r="P6" s="31">
        <v>33</v>
      </c>
      <c r="Q6" s="2234">
        <v>9</v>
      </c>
      <c r="R6" s="50"/>
    </row>
    <row r="7" spans="1:18" ht="12.75" customHeight="1">
      <c r="A7" s="28" t="s">
        <v>130</v>
      </c>
      <c r="B7" s="29">
        <v>5346</v>
      </c>
      <c r="C7" s="126">
        <v>15864</v>
      </c>
      <c r="D7" s="30">
        <v>5340</v>
      </c>
      <c r="E7" s="2217">
        <v>33.661119515885026</v>
      </c>
      <c r="F7" s="31">
        <v>3807</v>
      </c>
      <c r="G7" s="2234">
        <v>1533</v>
      </c>
      <c r="H7" s="126">
        <v>196</v>
      </c>
      <c r="I7" s="30">
        <v>66</v>
      </c>
      <c r="J7" s="2219">
        <v>33.673469387755098</v>
      </c>
      <c r="K7" s="2233">
        <v>53</v>
      </c>
      <c r="L7" s="128">
        <v>13</v>
      </c>
      <c r="M7" s="2233">
        <v>204</v>
      </c>
      <c r="N7" s="151">
        <v>56</v>
      </c>
      <c r="O7" s="2217">
        <v>27.450980392156865</v>
      </c>
      <c r="P7" s="31">
        <v>42</v>
      </c>
      <c r="Q7" s="2234">
        <v>14</v>
      </c>
      <c r="R7" s="50"/>
    </row>
    <row r="8" spans="1:18" ht="12.75" customHeight="1">
      <c r="A8" s="38" t="s">
        <v>405</v>
      </c>
      <c r="B8" s="39">
        <v>5341</v>
      </c>
      <c r="C8" s="132">
        <v>15871</v>
      </c>
      <c r="D8" s="40">
        <v>5335</v>
      </c>
      <c r="E8" s="2215">
        <v>33.614769075672612</v>
      </c>
      <c r="F8" s="41">
        <v>3803</v>
      </c>
      <c r="G8" s="2231">
        <v>1532</v>
      </c>
      <c r="H8" s="132">
        <v>235</v>
      </c>
      <c r="I8" s="40">
        <v>59</v>
      </c>
      <c r="J8" s="2218">
        <v>25.106382978723403</v>
      </c>
      <c r="K8" s="2230">
        <v>46</v>
      </c>
      <c r="L8" s="134">
        <v>13</v>
      </c>
      <c r="M8" s="2230">
        <v>207</v>
      </c>
      <c r="N8" s="157">
        <v>64</v>
      </c>
      <c r="O8" s="2215">
        <v>30.917874396135264</v>
      </c>
      <c r="P8" s="41">
        <v>49</v>
      </c>
      <c r="Q8" s="2231">
        <v>15</v>
      </c>
      <c r="R8" s="50"/>
    </row>
    <row r="9" spans="1:18" ht="12.75" customHeight="1">
      <c r="A9" s="28" t="s">
        <v>425</v>
      </c>
      <c r="B9" s="29">
        <v>5312</v>
      </c>
      <c r="C9" s="126">
        <v>15798</v>
      </c>
      <c r="D9" s="30">
        <v>5307</v>
      </c>
      <c r="E9" s="2217">
        <f>SUM(D9/C9)*100</f>
        <v>33.592859855677929</v>
      </c>
      <c r="F9" s="31">
        <v>3780</v>
      </c>
      <c r="G9" s="2234">
        <f>D9-F9</f>
        <v>1527</v>
      </c>
      <c r="H9" s="126">
        <v>367</v>
      </c>
      <c r="I9" s="30">
        <v>145</v>
      </c>
      <c r="J9" s="2219">
        <f>SUM(I9/H9)*100</f>
        <v>39.509536784741144</v>
      </c>
      <c r="K9" s="2233">
        <v>123</v>
      </c>
      <c r="L9" s="128">
        <f>I9-K9</f>
        <v>22</v>
      </c>
      <c r="M9" s="2233">
        <v>456</v>
      </c>
      <c r="N9" s="151">
        <v>174</v>
      </c>
      <c r="O9" s="2217">
        <f>SUM(N9/M9)*100</f>
        <v>38.15789473684211</v>
      </c>
      <c r="P9" s="31">
        <v>147</v>
      </c>
      <c r="Q9" s="2234">
        <f>N9-P9</f>
        <v>27</v>
      </c>
      <c r="R9" s="50"/>
    </row>
    <row r="10" spans="1:18" ht="12.75" customHeight="1">
      <c r="A10" s="28" t="s">
        <v>575</v>
      </c>
      <c r="B10" s="29">
        <v>5336</v>
      </c>
      <c r="C10" s="126">
        <v>15858</v>
      </c>
      <c r="D10" s="30">
        <v>5361</v>
      </c>
      <c r="E10" s="2217">
        <f t="shared" ref="E10:E23" si="0">SUM(D10/C10)*100</f>
        <v>33.806280741581531</v>
      </c>
      <c r="F10" s="31"/>
      <c r="G10" s="2234">
        <f>D10-F10</f>
        <v>5361</v>
      </c>
      <c r="H10" s="126">
        <v>262</v>
      </c>
      <c r="I10" s="30">
        <v>112</v>
      </c>
      <c r="J10" s="2219">
        <f t="shared" ref="J10:J23" si="1">SUM(I10/H10)*100</f>
        <v>42.748091603053432</v>
      </c>
      <c r="K10" s="2233">
        <v>94</v>
      </c>
      <c r="L10" s="128">
        <f>I10-K10</f>
        <v>18</v>
      </c>
      <c r="M10" s="2233">
        <v>201</v>
      </c>
      <c r="N10" s="151">
        <v>58</v>
      </c>
      <c r="O10" s="2217">
        <f t="shared" ref="O10:O23" si="2">SUM(N10/M10)*100</f>
        <v>28.855721393034827</v>
      </c>
      <c r="P10" s="31">
        <v>47</v>
      </c>
      <c r="Q10" s="2234">
        <f>N10-P10</f>
        <v>11</v>
      </c>
      <c r="R10" s="50"/>
    </row>
    <row r="11" spans="1:18" ht="12.75" customHeight="1">
      <c r="A11" s="28" t="s">
        <v>426</v>
      </c>
      <c r="B11" s="29">
        <v>5365</v>
      </c>
      <c r="C11" s="123">
        <v>15862</v>
      </c>
      <c r="D11" s="30">
        <v>5361</v>
      </c>
      <c r="E11" s="2217">
        <f t="shared" si="0"/>
        <v>33.797755642415837</v>
      </c>
      <c r="F11" s="31">
        <v>3825</v>
      </c>
      <c r="G11" s="2234">
        <v>1536</v>
      </c>
      <c r="H11" s="123">
        <v>172</v>
      </c>
      <c r="I11" s="30">
        <v>52</v>
      </c>
      <c r="J11" s="2219">
        <f t="shared" si="1"/>
        <v>30.232558139534881</v>
      </c>
      <c r="K11" s="2233">
        <v>41</v>
      </c>
      <c r="L11" s="128">
        <v>11</v>
      </c>
      <c r="M11" s="557">
        <v>172</v>
      </c>
      <c r="N11" s="151">
        <v>53</v>
      </c>
      <c r="O11" s="2217">
        <f t="shared" si="2"/>
        <v>30.813953488372093</v>
      </c>
      <c r="P11" s="31">
        <v>43</v>
      </c>
      <c r="Q11" s="2234">
        <v>10</v>
      </c>
      <c r="R11" s="50"/>
    </row>
    <row r="12" spans="1:18" ht="12.75" customHeight="1">
      <c r="A12" s="38" t="s">
        <v>479</v>
      </c>
      <c r="B12" s="39">
        <v>5309</v>
      </c>
      <c r="C12" s="129">
        <v>15658</v>
      </c>
      <c r="D12" s="40">
        <v>5304</v>
      </c>
      <c r="E12" s="2215">
        <f t="shared" si="0"/>
        <v>33.874057989526122</v>
      </c>
      <c r="F12" s="41">
        <v>3768</v>
      </c>
      <c r="G12" s="2231">
        <v>1536</v>
      </c>
      <c r="H12" s="129">
        <v>188</v>
      </c>
      <c r="I12" s="40">
        <v>50</v>
      </c>
      <c r="J12" s="2218">
        <f t="shared" si="1"/>
        <v>26.595744680851062</v>
      </c>
      <c r="K12" s="2230">
        <v>40</v>
      </c>
      <c r="L12" s="134">
        <v>10</v>
      </c>
      <c r="M12" s="561">
        <v>243</v>
      </c>
      <c r="N12" s="157">
        <v>64</v>
      </c>
      <c r="O12" s="2215">
        <f t="shared" si="2"/>
        <v>26.337448559670783</v>
      </c>
      <c r="P12" s="41">
        <v>55</v>
      </c>
      <c r="Q12" s="2231">
        <v>9</v>
      </c>
      <c r="R12" s="50"/>
    </row>
    <row r="13" spans="1:18" ht="12.75" customHeight="1">
      <c r="A13" s="28" t="s">
        <v>526</v>
      </c>
      <c r="B13" s="29">
        <v>5249</v>
      </c>
      <c r="C13" s="123">
        <v>15594</v>
      </c>
      <c r="D13" s="30">
        <v>5247</v>
      </c>
      <c r="E13" s="2217">
        <f t="shared" si="0"/>
        <v>33.647556752597154</v>
      </c>
      <c r="F13" s="31">
        <v>3710</v>
      </c>
      <c r="G13" s="2234">
        <f t="shared" ref="G13:G23" si="3">SUM(D13-F13)</f>
        <v>1537</v>
      </c>
      <c r="H13" s="123">
        <v>339</v>
      </c>
      <c r="I13" s="30">
        <v>138</v>
      </c>
      <c r="J13" s="2219">
        <f t="shared" si="1"/>
        <v>40.707964601769916</v>
      </c>
      <c r="K13" s="2233">
        <v>112</v>
      </c>
      <c r="L13" s="128">
        <f t="shared" ref="L13:L23" si="4">SUM(I13-K13)</f>
        <v>26</v>
      </c>
      <c r="M13" s="557">
        <v>517</v>
      </c>
      <c r="N13" s="151">
        <v>192</v>
      </c>
      <c r="O13" s="2217">
        <f t="shared" si="2"/>
        <v>37.137330754352035</v>
      </c>
      <c r="P13" s="31">
        <v>166</v>
      </c>
      <c r="Q13" s="2234">
        <v>26</v>
      </c>
      <c r="R13" s="50"/>
    </row>
    <row r="14" spans="1:18" ht="12.75" customHeight="1">
      <c r="A14" s="28" t="s">
        <v>484</v>
      </c>
      <c r="B14" s="29">
        <v>5269</v>
      </c>
      <c r="C14" s="123">
        <v>15494</v>
      </c>
      <c r="D14" s="30">
        <v>5265</v>
      </c>
      <c r="E14" s="2217">
        <f t="shared" si="0"/>
        <v>33.980895830644123</v>
      </c>
      <c r="F14" s="31">
        <v>3729</v>
      </c>
      <c r="G14" s="2234">
        <f t="shared" si="3"/>
        <v>1536</v>
      </c>
      <c r="H14" s="123">
        <v>263</v>
      </c>
      <c r="I14" s="30">
        <v>79</v>
      </c>
      <c r="J14" s="2219">
        <f t="shared" si="1"/>
        <v>30.038022813688215</v>
      </c>
      <c r="K14" s="2233">
        <v>64</v>
      </c>
      <c r="L14" s="128">
        <f t="shared" si="4"/>
        <v>15</v>
      </c>
      <c r="M14" s="557">
        <v>193</v>
      </c>
      <c r="N14" s="151">
        <v>59</v>
      </c>
      <c r="O14" s="2217">
        <f t="shared" si="2"/>
        <v>30.569948186528496</v>
      </c>
      <c r="P14" s="31">
        <v>45</v>
      </c>
      <c r="Q14" s="2234">
        <f>SUM(N14-P14)</f>
        <v>14</v>
      </c>
      <c r="R14" s="50"/>
    </row>
    <row r="15" spans="1:18" ht="12.75" customHeight="1">
      <c r="A15" s="28" t="s">
        <v>498</v>
      </c>
      <c r="B15" s="29">
        <v>5282</v>
      </c>
      <c r="C15" s="123">
        <v>15667</v>
      </c>
      <c r="D15" s="30">
        <v>5280</v>
      </c>
      <c r="E15" s="2217">
        <f t="shared" si="0"/>
        <v>33.701410608284931</v>
      </c>
      <c r="F15" s="31">
        <v>3743</v>
      </c>
      <c r="G15" s="2234">
        <f t="shared" si="3"/>
        <v>1537</v>
      </c>
      <c r="H15" s="123">
        <v>171</v>
      </c>
      <c r="I15" s="30">
        <v>70</v>
      </c>
      <c r="J15" s="2219">
        <f t="shared" si="1"/>
        <v>40.935672514619881</v>
      </c>
      <c r="K15" s="2233">
        <v>56</v>
      </c>
      <c r="L15" s="128">
        <f t="shared" si="4"/>
        <v>14</v>
      </c>
      <c r="M15" s="557">
        <v>154</v>
      </c>
      <c r="N15" s="151">
        <v>57</v>
      </c>
      <c r="O15" s="2217">
        <f t="shared" si="2"/>
        <v>37.012987012987011</v>
      </c>
      <c r="P15" s="31">
        <v>42</v>
      </c>
      <c r="Q15" s="2234">
        <f>SUM(N15-P15)</f>
        <v>15</v>
      </c>
      <c r="R15" s="50"/>
    </row>
    <row r="16" spans="1:18" ht="12.75" customHeight="1">
      <c r="A16" s="38" t="s">
        <v>428</v>
      </c>
      <c r="B16" s="39">
        <v>5254</v>
      </c>
      <c r="C16" s="129">
        <v>15600</v>
      </c>
      <c r="D16" s="40">
        <v>5251</v>
      </c>
      <c r="E16" s="2215">
        <f t="shared" si="0"/>
        <v>33.660256410256409</v>
      </c>
      <c r="F16" s="41">
        <v>3721</v>
      </c>
      <c r="G16" s="2231">
        <f t="shared" si="3"/>
        <v>1530</v>
      </c>
      <c r="H16" s="129">
        <v>187</v>
      </c>
      <c r="I16" s="40">
        <v>42</v>
      </c>
      <c r="J16" s="2218">
        <f t="shared" si="1"/>
        <v>22.459893048128343</v>
      </c>
      <c r="K16" s="2230">
        <v>31</v>
      </c>
      <c r="L16" s="134">
        <f t="shared" si="4"/>
        <v>11</v>
      </c>
      <c r="M16" s="561">
        <v>244</v>
      </c>
      <c r="N16" s="157">
        <v>70</v>
      </c>
      <c r="O16" s="2215">
        <f t="shared" si="2"/>
        <v>28.688524590163933</v>
      </c>
      <c r="P16" s="41">
        <v>53</v>
      </c>
      <c r="Q16" s="2231">
        <f>SUM(N16-P16)</f>
        <v>17</v>
      </c>
      <c r="R16" s="50"/>
    </row>
    <row r="17" spans="1:18" ht="12.75" customHeight="1">
      <c r="A17" s="28" t="s">
        <v>416</v>
      </c>
      <c r="B17" s="29">
        <v>5177</v>
      </c>
      <c r="C17" s="399">
        <v>15446</v>
      </c>
      <c r="D17" s="2236">
        <v>5175</v>
      </c>
      <c r="E17" s="2217">
        <f t="shared" si="0"/>
        <v>33.503819759160947</v>
      </c>
      <c r="F17" s="31">
        <v>3653</v>
      </c>
      <c r="G17" s="2234">
        <f t="shared" si="3"/>
        <v>1522</v>
      </c>
      <c r="H17" s="399">
        <v>319</v>
      </c>
      <c r="I17" s="2236">
        <v>119</v>
      </c>
      <c r="J17" s="2219">
        <f t="shared" si="1"/>
        <v>37.304075235109721</v>
      </c>
      <c r="K17" s="2233">
        <v>94</v>
      </c>
      <c r="L17" s="128">
        <f t="shared" si="4"/>
        <v>25</v>
      </c>
      <c r="M17" s="557">
        <v>527</v>
      </c>
      <c r="N17" s="151">
        <v>196</v>
      </c>
      <c r="O17" s="2217">
        <f t="shared" si="2"/>
        <v>37.191650853889939</v>
      </c>
      <c r="P17" s="31">
        <v>162</v>
      </c>
      <c r="Q17" s="2234">
        <v>34</v>
      </c>
      <c r="R17" s="50"/>
    </row>
    <row r="18" spans="1:18" ht="12.75" customHeight="1">
      <c r="A18" s="28" t="s">
        <v>211</v>
      </c>
      <c r="B18" s="29">
        <v>5179</v>
      </c>
      <c r="C18" s="399">
        <v>15517</v>
      </c>
      <c r="D18" s="151">
        <v>5175</v>
      </c>
      <c r="E18" s="2217">
        <f t="shared" si="0"/>
        <v>33.350518785847783</v>
      </c>
      <c r="F18" s="31">
        <v>3658</v>
      </c>
      <c r="G18" s="2234">
        <f t="shared" si="3"/>
        <v>1517</v>
      </c>
      <c r="H18" s="399">
        <v>226</v>
      </c>
      <c r="I18" s="151">
        <v>76</v>
      </c>
      <c r="J18" s="2219">
        <f t="shared" si="1"/>
        <v>33.628318584070797</v>
      </c>
      <c r="K18" s="2233">
        <v>65</v>
      </c>
      <c r="L18" s="128">
        <f t="shared" si="4"/>
        <v>11</v>
      </c>
      <c r="M18" s="375">
        <v>168</v>
      </c>
      <c r="N18" s="151">
        <v>74</v>
      </c>
      <c r="O18" s="2217">
        <f t="shared" si="2"/>
        <v>44.047619047619044</v>
      </c>
      <c r="P18" s="31">
        <v>60</v>
      </c>
      <c r="Q18" s="2234">
        <f t="shared" ref="Q18:Q23" si="5">SUM(N18-P18)</f>
        <v>14</v>
      </c>
      <c r="R18" s="50"/>
    </row>
    <row r="19" spans="1:18" ht="12.75" customHeight="1">
      <c r="A19" s="51" t="s">
        <v>61</v>
      </c>
      <c r="B19" s="29">
        <v>5178</v>
      </c>
      <c r="C19" s="399">
        <v>15527</v>
      </c>
      <c r="D19" s="151">
        <v>5172</v>
      </c>
      <c r="E19" s="2217">
        <f t="shared" si="0"/>
        <v>33.30971855477555</v>
      </c>
      <c r="F19" s="31">
        <v>3659</v>
      </c>
      <c r="G19" s="2234">
        <f>SUM(D19-F19)</f>
        <v>1513</v>
      </c>
      <c r="H19" s="399">
        <v>178</v>
      </c>
      <c r="I19" s="151">
        <v>50</v>
      </c>
      <c r="J19" s="2219">
        <f t="shared" si="1"/>
        <v>28.08988764044944</v>
      </c>
      <c r="K19" s="2233">
        <v>41</v>
      </c>
      <c r="L19" s="128">
        <f t="shared" si="4"/>
        <v>9</v>
      </c>
      <c r="M19" s="375">
        <v>145</v>
      </c>
      <c r="N19" s="151">
        <v>51</v>
      </c>
      <c r="O19" s="2217">
        <f t="shared" si="2"/>
        <v>35.172413793103445</v>
      </c>
      <c r="P19" s="31">
        <v>39</v>
      </c>
      <c r="Q19" s="2234">
        <f t="shared" si="5"/>
        <v>12</v>
      </c>
      <c r="R19" s="50"/>
    </row>
    <row r="20" spans="1:18" ht="12.75" customHeight="1">
      <c r="A20" s="52" t="s">
        <v>551</v>
      </c>
      <c r="B20" s="39">
        <v>5151</v>
      </c>
      <c r="C20" s="403">
        <v>15487</v>
      </c>
      <c r="D20" s="157">
        <v>5148</v>
      </c>
      <c r="E20" s="2215">
        <f t="shared" si="0"/>
        <v>33.240782591851229</v>
      </c>
      <c r="F20" s="41">
        <v>3649</v>
      </c>
      <c r="G20" s="2231">
        <f t="shared" si="3"/>
        <v>1499</v>
      </c>
      <c r="H20" s="403">
        <v>199</v>
      </c>
      <c r="I20" s="157">
        <v>57</v>
      </c>
      <c r="J20" s="2218">
        <f t="shared" si="1"/>
        <v>28.643216080402013</v>
      </c>
      <c r="K20" s="2230">
        <v>48</v>
      </c>
      <c r="L20" s="134">
        <f t="shared" si="4"/>
        <v>9</v>
      </c>
      <c r="M20" s="850">
        <v>224</v>
      </c>
      <c r="N20" s="157">
        <v>84</v>
      </c>
      <c r="O20" s="2215">
        <f t="shared" si="2"/>
        <v>37.5</v>
      </c>
      <c r="P20" s="41">
        <v>59</v>
      </c>
      <c r="Q20" s="2231">
        <f t="shared" si="5"/>
        <v>25</v>
      </c>
      <c r="R20" s="50"/>
    </row>
    <row r="21" spans="1:18" ht="12.75" customHeight="1">
      <c r="A21" s="2237" t="s">
        <v>603</v>
      </c>
      <c r="B21" s="2238">
        <v>5102</v>
      </c>
      <c r="C21" s="2239">
        <v>15360</v>
      </c>
      <c r="D21" s="2240">
        <v>5097</v>
      </c>
      <c r="E21" s="2241">
        <f t="shared" si="0"/>
        <v>33.18359375</v>
      </c>
      <c r="F21" s="2242">
        <v>3593</v>
      </c>
      <c r="G21" s="2243">
        <f t="shared" si="3"/>
        <v>1504</v>
      </c>
      <c r="H21" s="2239">
        <v>288</v>
      </c>
      <c r="I21" s="2236">
        <v>89</v>
      </c>
      <c r="J21" s="2244">
        <f t="shared" si="1"/>
        <v>30.902777777777779</v>
      </c>
      <c r="K21" s="2245">
        <v>67</v>
      </c>
      <c r="L21" s="2243">
        <f t="shared" si="4"/>
        <v>22</v>
      </c>
      <c r="M21" s="2246">
        <v>426</v>
      </c>
      <c r="N21" s="2236">
        <v>138</v>
      </c>
      <c r="O21" s="2241">
        <f t="shared" si="2"/>
        <v>32.394366197183103</v>
      </c>
      <c r="P21" s="2242">
        <v>123</v>
      </c>
      <c r="Q21" s="2243">
        <f t="shared" si="5"/>
        <v>15</v>
      </c>
      <c r="R21" s="50"/>
    </row>
    <row r="22" spans="1:18" ht="12.75" customHeight="1">
      <c r="A22" s="51" t="s">
        <v>641</v>
      </c>
      <c r="B22" s="29">
        <v>5112</v>
      </c>
      <c r="C22" s="399">
        <v>15395</v>
      </c>
      <c r="D22" s="153">
        <v>5109</v>
      </c>
      <c r="E22" s="2216">
        <f t="shared" si="0"/>
        <v>33.186099382916531</v>
      </c>
      <c r="F22" s="2221">
        <v>3609</v>
      </c>
      <c r="G22" s="128">
        <f t="shared" si="3"/>
        <v>1500</v>
      </c>
      <c r="H22" s="399">
        <v>232</v>
      </c>
      <c r="I22" s="153">
        <v>76</v>
      </c>
      <c r="J22" s="32">
        <f t="shared" si="1"/>
        <v>32.758620689655174</v>
      </c>
      <c r="K22" s="2221">
        <v>62</v>
      </c>
      <c r="L22" s="128">
        <f t="shared" si="4"/>
        <v>14</v>
      </c>
      <c r="M22" s="375">
        <v>158</v>
      </c>
      <c r="N22" s="151">
        <v>66</v>
      </c>
      <c r="O22" s="2216">
        <f t="shared" si="2"/>
        <v>41.77215189873418</v>
      </c>
      <c r="P22" s="31">
        <v>46</v>
      </c>
      <c r="Q22" s="128">
        <f t="shared" si="5"/>
        <v>20</v>
      </c>
      <c r="R22" s="50"/>
    </row>
    <row r="23" spans="1:18" ht="12.75" customHeight="1">
      <c r="A23" s="51" t="s">
        <v>654</v>
      </c>
      <c r="B23" s="29">
        <v>5085</v>
      </c>
      <c r="C23" s="399">
        <v>15430</v>
      </c>
      <c r="D23" s="153">
        <v>5082</v>
      </c>
      <c r="E23" s="32">
        <f t="shared" si="0"/>
        <v>32.93583927414128</v>
      </c>
      <c r="F23" s="2221">
        <v>3585</v>
      </c>
      <c r="G23" s="128">
        <f t="shared" si="3"/>
        <v>1497</v>
      </c>
      <c r="H23" s="399">
        <v>172</v>
      </c>
      <c r="I23" s="153">
        <v>33</v>
      </c>
      <c r="J23" s="32">
        <f t="shared" si="1"/>
        <v>19.186046511627907</v>
      </c>
      <c r="K23" s="2222">
        <v>26</v>
      </c>
      <c r="L23" s="128">
        <f t="shared" si="4"/>
        <v>7</v>
      </c>
      <c r="M23" s="375">
        <v>141</v>
      </c>
      <c r="N23" s="151">
        <v>60</v>
      </c>
      <c r="O23" s="2217">
        <f t="shared" si="2"/>
        <v>42.553191489361701</v>
      </c>
      <c r="P23" s="2221">
        <v>50</v>
      </c>
      <c r="Q23" s="128">
        <f t="shared" si="5"/>
        <v>10</v>
      </c>
      <c r="R23" s="50"/>
    </row>
    <row r="24" spans="1:18" ht="12.75" customHeight="1">
      <c r="A24" s="52" t="s">
        <v>655</v>
      </c>
      <c r="B24" s="1522">
        <v>5079</v>
      </c>
      <c r="C24" s="129">
        <v>15376</v>
      </c>
      <c r="D24" s="40">
        <v>5074</v>
      </c>
      <c r="E24" s="2218">
        <f t="shared" ref="E24:E29" si="6">SUM(D24/C24)*100</f>
        <v>32.999479708636834</v>
      </c>
      <c r="F24" s="41">
        <v>3585</v>
      </c>
      <c r="G24" s="2231">
        <f t="shared" ref="G24:G40" si="7">SUM(D24-F24)</f>
        <v>1489</v>
      </c>
      <c r="H24" s="132">
        <v>183</v>
      </c>
      <c r="I24" s="40">
        <v>55</v>
      </c>
      <c r="J24" s="2218">
        <f t="shared" ref="J24:J40" si="8">SUM(I24/H24)*100</f>
        <v>30.05464480874317</v>
      </c>
      <c r="K24" s="2230">
        <v>48</v>
      </c>
      <c r="L24" s="134">
        <f t="shared" ref="L24:L40" si="9">SUM(I24-K24)</f>
        <v>7</v>
      </c>
      <c r="M24" s="2230">
        <v>228</v>
      </c>
      <c r="N24" s="157">
        <v>61</v>
      </c>
      <c r="O24" s="2215">
        <f t="shared" ref="O24:O30" si="10">SUM(N24/M24)*100</f>
        <v>26.754385964912281</v>
      </c>
      <c r="P24" s="2223">
        <v>47</v>
      </c>
      <c r="Q24" s="134">
        <f t="shared" ref="Q24:Q40" si="11">SUM(N24-P24)</f>
        <v>14</v>
      </c>
      <c r="R24" s="50"/>
    </row>
    <row r="25" spans="1:18" ht="12.75" customHeight="1">
      <c r="A25" s="2237" t="s">
        <v>705</v>
      </c>
      <c r="B25" s="1521">
        <v>5011</v>
      </c>
      <c r="C25" s="2247">
        <v>15213</v>
      </c>
      <c r="D25" s="2236">
        <v>5005</v>
      </c>
      <c r="E25" s="2235">
        <f t="shared" si="6"/>
        <v>32.899493853940712</v>
      </c>
      <c r="F25" s="2248">
        <v>3524</v>
      </c>
      <c r="G25" s="2243">
        <f t="shared" si="7"/>
        <v>1481</v>
      </c>
      <c r="H25" s="2249">
        <v>262</v>
      </c>
      <c r="I25" s="30">
        <v>74</v>
      </c>
      <c r="J25" s="2219">
        <f t="shared" si="8"/>
        <v>28.244274809160309</v>
      </c>
      <c r="K25" s="2233">
        <v>60</v>
      </c>
      <c r="L25" s="128">
        <f t="shared" si="9"/>
        <v>14</v>
      </c>
      <c r="M25" s="2233">
        <v>432</v>
      </c>
      <c r="N25" s="151">
        <v>142</v>
      </c>
      <c r="O25" s="2217">
        <f t="shared" si="10"/>
        <v>32.870370370370374</v>
      </c>
      <c r="P25" s="2221">
        <v>122</v>
      </c>
      <c r="Q25" s="2243">
        <f t="shared" si="11"/>
        <v>20</v>
      </c>
      <c r="R25" s="50"/>
    </row>
    <row r="26" spans="1:18" ht="12.75" customHeight="1">
      <c r="A26" s="51" t="s">
        <v>723</v>
      </c>
      <c r="B26" s="1521">
        <v>5014</v>
      </c>
      <c r="C26" s="126">
        <v>15268</v>
      </c>
      <c r="D26" s="151">
        <v>5009</v>
      </c>
      <c r="E26" s="2219">
        <f t="shared" si="6"/>
        <v>32.807178412365737</v>
      </c>
      <c r="F26" s="31">
        <v>3533</v>
      </c>
      <c r="G26" s="128">
        <f t="shared" si="7"/>
        <v>1476</v>
      </c>
      <c r="H26" s="126">
        <v>231</v>
      </c>
      <c r="I26" s="151">
        <v>70</v>
      </c>
      <c r="J26" s="32">
        <f t="shared" si="8"/>
        <v>30.303030303030305</v>
      </c>
      <c r="K26" s="31">
        <v>61</v>
      </c>
      <c r="L26" s="128">
        <f t="shared" si="9"/>
        <v>9</v>
      </c>
      <c r="M26" s="2233">
        <v>150</v>
      </c>
      <c r="N26" s="151">
        <v>67</v>
      </c>
      <c r="O26" s="32">
        <f t="shared" si="10"/>
        <v>44.666666666666664</v>
      </c>
      <c r="P26" s="31">
        <v>52</v>
      </c>
      <c r="Q26" s="128">
        <f t="shared" si="11"/>
        <v>15</v>
      </c>
      <c r="R26" s="50"/>
    </row>
    <row r="27" spans="1:18" ht="12.75" customHeight="1">
      <c r="A27" s="51" t="s">
        <v>724</v>
      </c>
      <c r="B27" s="1521">
        <v>5016</v>
      </c>
      <c r="C27" s="2232">
        <v>15305</v>
      </c>
      <c r="D27" s="151">
        <v>5012</v>
      </c>
      <c r="E27" s="2217">
        <f t="shared" si="6"/>
        <v>32.747468147664158</v>
      </c>
      <c r="F27" s="2221">
        <v>3538</v>
      </c>
      <c r="G27" s="128">
        <f t="shared" si="7"/>
        <v>1474</v>
      </c>
      <c r="H27" s="2232">
        <v>145</v>
      </c>
      <c r="I27" s="151">
        <v>57</v>
      </c>
      <c r="J27" s="2217">
        <f t="shared" si="8"/>
        <v>39.310344827586206</v>
      </c>
      <c r="K27" s="2221">
        <v>45</v>
      </c>
      <c r="L27" s="128">
        <f t="shared" si="9"/>
        <v>12</v>
      </c>
      <c r="M27" s="2222">
        <v>134</v>
      </c>
      <c r="N27" s="151">
        <v>55</v>
      </c>
      <c r="O27" s="2217">
        <f t="shared" si="10"/>
        <v>41.044776119402989</v>
      </c>
      <c r="P27" s="2221">
        <v>40</v>
      </c>
      <c r="Q27" s="128">
        <f t="shared" si="11"/>
        <v>15</v>
      </c>
      <c r="R27" s="50"/>
    </row>
    <row r="28" spans="1:18" ht="12.75" customHeight="1">
      <c r="A28" s="52" t="s">
        <v>725</v>
      </c>
      <c r="B28" s="1522">
        <v>4999</v>
      </c>
      <c r="C28" s="2229">
        <v>15186</v>
      </c>
      <c r="D28" s="157">
        <v>4992</v>
      </c>
      <c r="E28" s="2215">
        <f t="shared" si="6"/>
        <v>32.872382457526669</v>
      </c>
      <c r="F28" s="2223">
        <v>3522</v>
      </c>
      <c r="G28" s="134">
        <f t="shared" si="7"/>
        <v>1470</v>
      </c>
      <c r="H28" s="2229">
        <v>173</v>
      </c>
      <c r="I28" s="157">
        <v>47</v>
      </c>
      <c r="J28" s="2215">
        <f t="shared" si="8"/>
        <v>27.167630057803464</v>
      </c>
      <c r="K28" s="2223">
        <v>38</v>
      </c>
      <c r="L28" s="134">
        <f t="shared" si="9"/>
        <v>9</v>
      </c>
      <c r="M28" s="2224">
        <v>236</v>
      </c>
      <c r="N28" s="157">
        <v>64</v>
      </c>
      <c r="O28" s="2215">
        <f t="shared" si="10"/>
        <v>27.118644067796609</v>
      </c>
      <c r="P28" s="2223">
        <v>54</v>
      </c>
      <c r="Q28" s="134">
        <f t="shared" si="11"/>
        <v>10</v>
      </c>
      <c r="R28" s="50"/>
    </row>
    <row r="29" spans="1:18" ht="12.75" customHeight="1">
      <c r="A29" s="2237" t="s">
        <v>746</v>
      </c>
      <c r="B29" s="2250">
        <v>4950</v>
      </c>
      <c r="C29" s="2247">
        <v>15018</v>
      </c>
      <c r="D29" s="2236">
        <v>4945</v>
      </c>
      <c r="E29" s="2235">
        <f t="shared" si="6"/>
        <v>32.927154081768542</v>
      </c>
      <c r="F29" s="2248">
        <v>3475</v>
      </c>
      <c r="G29" s="2243">
        <f t="shared" si="7"/>
        <v>1470</v>
      </c>
      <c r="H29" s="2249">
        <v>271</v>
      </c>
      <c r="I29" s="2251">
        <v>112</v>
      </c>
      <c r="J29" s="2244">
        <f t="shared" si="8"/>
        <v>41.328413284132843</v>
      </c>
      <c r="K29" s="2252">
        <v>89</v>
      </c>
      <c r="L29" s="2243">
        <f t="shared" si="9"/>
        <v>23</v>
      </c>
      <c r="M29" s="2252">
        <v>427</v>
      </c>
      <c r="N29" s="2236">
        <v>161</v>
      </c>
      <c r="O29" s="2253">
        <f t="shared" si="10"/>
        <v>37.704918032786885</v>
      </c>
      <c r="P29" s="2242">
        <v>136</v>
      </c>
      <c r="Q29" s="2243">
        <f t="shared" si="11"/>
        <v>25</v>
      </c>
      <c r="R29" s="50"/>
    </row>
    <row r="30" spans="1:18" ht="12.75" customHeight="1">
      <c r="A30" s="51" t="s">
        <v>747</v>
      </c>
      <c r="B30" s="1521">
        <v>4937</v>
      </c>
      <c r="C30" s="126">
        <v>15057</v>
      </c>
      <c r="D30" s="151">
        <v>4930</v>
      </c>
      <c r="E30" s="2219">
        <f t="shared" ref="E30:E40" si="12">SUM(D30/C30)*100</f>
        <v>32.742246131367466</v>
      </c>
      <c r="F30" s="31">
        <v>3463</v>
      </c>
      <c r="G30" s="128">
        <f t="shared" si="7"/>
        <v>1467</v>
      </c>
      <c r="H30" s="126">
        <v>220</v>
      </c>
      <c r="I30" s="151">
        <v>62</v>
      </c>
      <c r="J30" s="32">
        <f t="shared" si="8"/>
        <v>28.18181818181818</v>
      </c>
      <c r="K30" s="31">
        <v>56</v>
      </c>
      <c r="L30" s="128">
        <f t="shared" si="9"/>
        <v>6</v>
      </c>
      <c r="M30" s="2233">
        <v>155</v>
      </c>
      <c r="N30" s="151">
        <v>75</v>
      </c>
      <c r="O30" s="32">
        <f t="shared" si="10"/>
        <v>48.387096774193552</v>
      </c>
      <c r="P30" s="31">
        <v>66</v>
      </c>
      <c r="Q30" s="128">
        <f t="shared" si="11"/>
        <v>9</v>
      </c>
      <c r="R30" s="50"/>
    </row>
    <row r="31" spans="1:18" ht="12.75" customHeight="1">
      <c r="A31" s="51" t="s">
        <v>748</v>
      </c>
      <c r="B31" s="1521">
        <v>4913</v>
      </c>
      <c r="C31" s="2232">
        <v>15028</v>
      </c>
      <c r="D31" s="151">
        <v>4906</v>
      </c>
      <c r="E31" s="2217">
        <f t="shared" si="12"/>
        <v>32.645727974447695</v>
      </c>
      <c r="F31" s="2221">
        <v>3451</v>
      </c>
      <c r="G31" s="128">
        <f t="shared" si="7"/>
        <v>1455</v>
      </c>
      <c r="H31" s="2232">
        <v>139</v>
      </c>
      <c r="I31" s="151">
        <v>37</v>
      </c>
      <c r="J31" s="2217">
        <f t="shared" si="8"/>
        <v>26.618705035971225</v>
      </c>
      <c r="K31" s="2221">
        <v>31</v>
      </c>
      <c r="L31" s="128">
        <f t="shared" si="9"/>
        <v>6</v>
      </c>
      <c r="M31" s="2222">
        <v>145</v>
      </c>
      <c r="N31" s="151">
        <v>59</v>
      </c>
      <c r="O31" s="2217">
        <f t="shared" ref="O31:O40" si="13">SUM(N31/M31)*100</f>
        <v>40.689655172413794</v>
      </c>
      <c r="P31" s="2221">
        <v>41</v>
      </c>
      <c r="Q31" s="128">
        <f t="shared" si="11"/>
        <v>18</v>
      </c>
      <c r="R31" s="50"/>
    </row>
    <row r="32" spans="1:18" ht="12.75" customHeight="1">
      <c r="A32" s="52" t="s">
        <v>749</v>
      </c>
      <c r="B32" s="1522">
        <v>4864</v>
      </c>
      <c r="C32" s="2229">
        <v>14803</v>
      </c>
      <c r="D32" s="157">
        <v>4858</v>
      </c>
      <c r="E32" s="2215">
        <f t="shared" si="12"/>
        <v>32.817672093494558</v>
      </c>
      <c r="F32" s="2223">
        <v>3414</v>
      </c>
      <c r="G32" s="134">
        <f t="shared" si="7"/>
        <v>1444</v>
      </c>
      <c r="H32" s="2229">
        <v>142</v>
      </c>
      <c r="I32" s="157">
        <v>34</v>
      </c>
      <c r="J32" s="2215">
        <f t="shared" si="8"/>
        <v>23.943661971830984</v>
      </c>
      <c r="K32" s="2223">
        <v>24</v>
      </c>
      <c r="L32" s="134">
        <f t="shared" si="9"/>
        <v>10</v>
      </c>
      <c r="M32" s="2224">
        <v>239</v>
      </c>
      <c r="N32" s="157">
        <v>78</v>
      </c>
      <c r="O32" s="2215">
        <f t="shared" si="13"/>
        <v>32.635983263598327</v>
      </c>
      <c r="P32" s="2223">
        <v>58</v>
      </c>
      <c r="Q32" s="134">
        <f t="shared" si="11"/>
        <v>20</v>
      </c>
      <c r="R32" s="50"/>
    </row>
    <row r="33" spans="1:22" ht="13.5" customHeight="1">
      <c r="A33" s="2237" t="s">
        <v>809</v>
      </c>
      <c r="B33" s="1521">
        <v>4791</v>
      </c>
      <c r="C33" s="2232">
        <v>14599</v>
      </c>
      <c r="D33" s="151">
        <v>4787</v>
      </c>
      <c r="E33" s="2217">
        <f t="shared" si="12"/>
        <v>32.789917117610798</v>
      </c>
      <c r="F33" s="2221">
        <v>3353</v>
      </c>
      <c r="G33" s="128">
        <f t="shared" si="7"/>
        <v>1434</v>
      </c>
      <c r="H33" s="2232">
        <v>239</v>
      </c>
      <c r="I33" s="151">
        <v>80</v>
      </c>
      <c r="J33" s="2217">
        <f t="shared" si="8"/>
        <v>33.472803347280333</v>
      </c>
      <c r="K33" s="2221">
        <v>62</v>
      </c>
      <c r="L33" s="128">
        <f t="shared" si="9"/>
        <v>18</v>
      </c>
      <c r="M33" s="2222">
        <v>425</v>
      </c>
      <c r="N33" s="151">
        <v>150</v>
      </c>
      <c r="O33" s="2217">
        <f t="shared" si="13"/>
        <v>35.294117647058826</v>
      </c>
      <c r="P33" s="2221">
        <v>123</v>
      </c>
      <c r="Q33" s="128">
        <f t="shared" si="11"/>
        <v>27</v>
      </c>
      <c r="R33" s="50"/>
    </row>
    <row r="34" spans="1:22" ht="13.5" customHeight="1">
      <c r="A34" s="51" t="s">
        <v>817</v>
      </c>
      <c r="B34" s="1521">
        <v>4782</v>
      </c>
      <c r="C34" s="2232">
        <v>14575</v>
      </c>
      <c r="D34" s="151">
        <v>4776</v>
      </c>
      <c r="E34" s="2217">
        <f t="shared" si="12"/>
        <v>32.768439108061749</v>
      </c>
      <c r="F34" s="2221">
        <v>3346</v>
      </c>
      <c r="G34" s="128">
        <f t="shared" si="7"/>
        <v>1430</v>
      </c>
      <c r="H34" s="2232">
        <v>195</v>
      </c>
      <c r="I34" s="151">
        <v>52</v>
      </c>
      <c r="J34" s="2217">
        <f t="shared" si="8"/>
        <v>26.666666666666668</v>
      </c>
      <c r="K34" s="2221">
        <v>43</v>
      </c>
      <c r="L34" s="128">
        <f t="shared" si="9"/>
        <v>9</v>
      </c>
      <c r="M34" s="2222">
        <v>202</v>
      </c>
      <c r="N34" s="151">
        <v>61</v>
      </c>
      <c r="O34" s="2217">
        <f t="shared" si="13"/>
        <v>30.198019801980198</v>
      </c>
      <c r="P34" s="2221">
        <v>50</v>
      </c>
      <c r="Q34" s="128">
        <f t="shared" si="11"/>
        <v>11</v>
      </c>
      <c r="R34" s="50"/>
    </row>
    <row r="35" spans="1:22" ht="13.5" customHeight="1">
      <c r="A35" s="51" t="s">
        <v>797</v>
      </c>
      <c r="B35" s="1521">
        <v>4774</v>
      </c>
      <c r="C35" s="2232">
        <v>14578</v>
      </c>
      <c r="D35" s="151">
        <v>4769</v>
      </c>
      <c r="E35" s="2217">
        <f t="shared" si="12"/>
        <v>32.713678145150226</v>
      </c>
      <c r="F35" s="2221">
        <v>3337</v>
      </c>
      <c r="G35" s="128">
        <f t="shared" si="7"/>
        <v>1432</v>
      </c>
      <c r="H35" s="2232">
        <v>168</v>
      </c>
      <c r="I35" s="151">
        <v>33</v>
      </c>
      <c r="J35" s="2217">
        <f t="shared" si="8"/>
        <v>19.642857142857142</v>
      </c>
      <c r="K35" s="2221">
        <v>28</v>
      </c>
      <c r="L35" s="128">
        <f t="shared" si="9"/>
        <v>5</v>
      </c>
      <c r="M35" s="2222">
        <v>144</v>
      </c>
      <c r="N35" s="151">
        <v>41</v>
      </c>
      <c r="O35" s="2217">
        <f t="shared" si="13"/>
        <v>28.472222222222221</v>
      </c>
      <c r="P35" s="2221">
        <v>37</v>
      </c>
      <c r="Q35" s="128">
        <f t="shared" si="11"/>
        <v>4</v>
      </c>
      <c r="R35" s="50"/>
    </row>
    <row r="36" spans="1:22" ht="13.5" customHeight="1">
      <c r="A36" s="52" t="s">
        <v>818</v>
      </c>
      <c r="B36" s="1522">
        <v>4744</v>
      </c>
      <c r="C36" s="2306">
        <v>14493</v>
      </c>
      <c r="D36" s="157">
        <v>4740</v>
      </c>
      <c r="E36" s="2293">
        <f t="shared" si="12"/>
        <v>32.705444007451874</v>
      </c>
      <c r="F36" s="2302">
        <v>3320</v>
      </c>
      <c r="G36" s="134">
        <f t="shared" si="7"/>
        <v>1420</v>
      </c>
      <c r="H36" s="2306">
        <v>161</v>
      </c>
      <c r="I36" s="157">
        <v>42</v>
      </c>
      <c r="J36" s="2293">
        <f t="shared" si="8"/>
        <v>26.086956521739129</v>
      </c>
      <c r="K36" s="2302">
        <v>35</v>
      </c>
      <c r="L36" s="134">
        <f t="shared" si="9"/>
        <v>7</v>
      </c>
      <c r="M36" s="2303">
        <v>237</v>
      </c>
      <c r="N36" s="157">
        <v>72</v>
      </c>
      <c r="O36" s="2293">
        <f t="shared" si="13"/>
        <v>30.37974683544304</v>
      </c>
      <c r="P36" s="2302">
        <v>52</v>
      </c>
      <c r="Q36" s="134">
        <f t="shared" si="11"/>
        <v>20</v>
      </c>
      <c r="R36" s="50"/>
    </row>
    <row r="37" spans="1:22" ht="13.5" customHeight="1">
      <c r="A37" s="616" t="s">
        <v>866</v>
      </c>
      <c r="B37" s="1521">
        <v>4679</v>
      </c>
      <c r="C37" s="2309">
        <v>14337</v>
      </c>
      <c r="D37" s="151">
        <v>4674</v>
      </c>
      <c r="E37" s="2292">
        <f t="shared" si="12"/>
        <v>32.600962544465368</v>
      </c>
      <c r="F37" s="2300">
        <v>3269</v>
      </c>
      <c r="G37" s="128">
        <f t="shared" si="7"/>
        <v>1405</v>
      </c>
      <c r="H37" s="2309">
        <v>217</v>
      </c>
      <c r="I37" s="151">
        <v>79</v>
      </c>
      <c r="J37" s="2292">
        <f t="shared" si="8"/>
        <v>36.405529953917046</v>
      </c>
      <c r="K37" s="2300">
        <v>63</v>
      </c>
      <c r="L37" s="128">
        <f t="shared" si="9"/>
        <v>16</v>
      </c>
      <c r="M37" s="2301">
        <v>391</v>
      </c>
      <c r="N37" s="151">
        <v>137</v>
      </c>
      <c r="O37" s="2292">
        <f t="shared" si="13"/>
        <v>35.038363171355499</v>
      </c>
      <c r="P37" s="2300">
        <v>107</v>
      </c>
      <c r="Q37" s="128">
        <f t="shared" si="11"/>
        <v>30</v>
      </c>
      <c r="R37" s="50"/>
    </row>
    <row r="38" spans="1:22" ht="13.5" customHeight="1">
      <c r="A38" s="51" t="s">
        <v>873</v>
      </c>
      <c r="B38" s="1521">
        <v>4680</v>
      </c>
      <c r="C38" s="2336">
        <v>14355</v>
      </c>
      <c r="D38" s="151">
        <v>4674</v>
      </c>
      <c r="E38" s="2330">
        <f t="shared" si="12"/>
        <v>32.56008359456635</v>
      </c>
      <c r="F38" s="2333">
        <v>3273</v>
      </c>
      <c r="G38" s="128">
        <f t="shared" si="7"/>
        <v>1401</v>
      </c>
      <c r="H38" s="2336">
        <v>177</v>
      </c>
      <c r="I38" s="151">
        <v>53</v>
      </c>
      <c r="J38" s="2330">
        <f t="shared" si="8"/>
        <v>29.943502824858758</v>
      </c>
      <c r="K38" s="2333">
        <v>45</v>
      </c>
      <c r="L38" s="128">
        <f t="shared" si="9"/>
        <v>8</v>
      </c>
      <c r="M38" s="2334">
        <v>121</v>
      </c>
      <c r="N38" s="151">
        <v>52</v>
      </c>
      <c r="O38" s="2330">
        <f t="shared" si="13"/>
        <v>42.97520661157025</v>
      </c>
      <c r="P38" s="2333">
        <v>41</v>
      </c>
      <c r="Q38" s="128">
        <f t="shared" si="11"/>
        <v>11</v>
      </c>
      <c r="R38" s="50"/>
      <c r="S38" s="216"/>
      <c r="T38" s="216"/>
    </row>
    <row r="39" spans="1:22" ht="13.5" customHeight="1">
      <c r="A39" s="51" t="s">
        <v>860</v>
      </c>
      <c r="B39" s="1521">
        <v>4678</v>
      </c>
      <c r="C39" s="2393">
        <v>14316</v>
      </c>
      <c r="D39" s="151">
        <v>4673</v>
      </c>
      <c r="E39" s="32">
        <f t="shared" si="12"/>
        <v>32.641799385303152</v>
      </c>
      <c r="F39" s="31">
        <v>3269</v>
      </c>
      <c r="G39" s="128">
        <f t="shared" si="7"/>
        <v>1404</v>
      </c>
      <c r="H39" s="2393">
        <v>127</v>
      </c>
      <c r="I39" s="151">
        <v>40</v>
      </c>
      <c r="J39" s="2389">
        <f t="shared" si="8"/>
        <v>31.496062992125985</v>
      </c>
      <c r="K39" s="2390">
        <v>32</v>
      </c>
      <c r="L39" s="128">
        <f t="shared" si="9"/>
        <v>8</v>
      </c>
      <c r="M39" s="2391">
        <v>144</v>
      </c>
      <c r="N39" s="151">
        <v>38</v>
      </c>
      <c r="O39" s="2389">
        <f t="shared" si="13"/>
        <v>26.388888888888889</v>
      </c>
      <c r="P39" s="2390">
        <v>32</v>
      </c>
      <c r="Q39" s="128">
        <f t="shared" si="11"/>
        <v>6</v>
      </c>
      <c r="R39" s="50"/>
      <c r="S39" s="216"/>
      <c r="T39" s="216"/>
    </row>
    <row r="40" spans="1:22" ht="13.5" customHeight="1">
      <c r="A40" s="52" t="s">
        <v>874</v>
      </c>
      <c r="B40" s="1522">
        <v>4651</v>
      </c>
      <c r="C40" s="2579">
        <v>14193</v>
      </c>
      <c r="D40" s="157">
        <v>4643</v>
      </c>
      <c r="E40" s="2573">
        <f t="shared" si="12"/>
        <v>32.713309377862323</v>
      </c>
      <c r="F40" s="2576">
        <v>3246</v>
      </c>
      <c r="G40" s="134">
        <f t="shared" si="7"/>
        <v>1397</v>
      </c>
      <c r="H40" s="2579">
        <v>159</v>
      </c>
      <c r="I40" s="157">
        <v>44</v>
      </c>
      <c r="J40" s="2573">
        <f t="shared" si="8"/>
        <v>27.672955974842768</v>
      </c>
      <c r="K40" s="2576">
        <v>32</v>
      </c>
      <c r="L40" s="134">
        <f t="shared" si="9"/>
        <v>12</v>
      </c>
      <c r="M40" s="2578">
        <v>316</v>
      </c>
      <c r="N40" s="157">
        <v>66</v>
      </c>
      <c r="O40" s="2573">
        <f t="shared" si="13"/>
        <v>20.88607594936709</v>
      </c>
      <c r="P40" s="2576">
        <v>51</v>
      </c>
      <c r="Q40" s="134">
        <f t="shared" si="11"/>
        <v>15</v>
      </c>
      <c r="R40" s="50"/>
    </row>
    <row r="41" spans="1:22" ht="13.5" customHeight="1">
      <c r="A41" s="616" t="s">
        <v>912</v>
      </c>
      <c r="B41" s="1521">
        <v>4605</v>
      </c>
      <c r="C41" s="2704">
        <v>14066</v>
      </c>
      <c r="D41" s="151">
        <v>4598</v>
      </c>
      <c r="E41" s="2692">
        <f t="shared" ref="E41" si="14">SUM(D41/C41)*100</f>
        <v>32.688753021470212</v>
      </c>
      <c r="F41" s="2697">
        <v>3206</v>
      </c>
      <c r="G41" s="128">
        <f t="shared" ref="G41:G46" si="15">SUM(D41-F41)</f>
        <v>1392</v>
      </c>
      <c r="H41" s="2704">
        <f>'1.2 Movimprese'!H42</f>
        <v>228</v>
      </c>
      <c r="I41" s="151">
        <v>69</v>
      </c>
      <c r="J41" s="2692">
        <f t="shared" ref="J41:J46" si="16">SUM(I41/H41)*100</f>
        <v>30.263157894736842</v>
      </c>
      <c r="K41" s="2697">
        <v>53</v>
      </c>
      <c r="L41" s="128">
        <f t="shared" ref="L41:L46" si="17">SUM(I41-K41)</f>
        <v>16</v>
      </c>
      <c r="M41" s="2698">
        <v>335</v>
      </c>
      <c r="N41" s="151">
        <v>114</v>
      </c>
      <c r="O41" s="2692">
        <f t="shared" ref="O41:O46" si="18">SUM(N41/M41)*100</f>
        <v>34.029850746268657</v>
      </c>
      <c r="P41" s="2697">
        <v>92</v>
      </c>
      <c r="Q41" s="128">
        <f t="shared" ref="Q41:Q46" si="19">SUM(N41-P41)</f>
        <v>22</v>
      </c>
      <c r="R41" s="50"/>
    </row>
    <row r="42" spans="1:22" ht="13.5" customHeight="1">
      <c r="A42" s="51" t="s">
        <v>916</v>
      </c>
      <c r="B42" s="1521">
        <v>4605</v>
      </c>
      <c r="C42" s="2808">
        <v>14107</v>
      </c>
      <c r="D42" s="151">
        <v>4597</v>
      </c>
      <c r="E42" s="2802">
        <f>SUM(D42/C42)*100</f>
        <v>32.586659105408664</v>
      </c>
      <c r="F42" s="2805">
        <v>3205</v>
      </c>
      <c r="G42" s="128">
        <f t="shared" si="15"/>
        <v>1392</v>
      </c>
      <c r="H42" s="2808">
        <v>181</v>
      </c>
      <c r="I42" s="151">
        <v>59</v>
      </c>
      <c r="J42" s="2802">
        <f t="shared" si="16"/>
        <v>32.596685082872931</v>
      </c>
      <c r="K42" s="2805">
        <v>47</v>
      </c>
      <c r="L42" s="128">
        <f t="shared" si="17"/>
        <v>12</v>
      </c>
      <c r="M42" s="2806">
        <v>122</v>
      </c>
      <c r="N42" s="151">
        <v>58</v>
      </c>
      <c r="O42" s="2802">
        <f t="shared" si="18"/>
        <v>47.540983606557376</v>
      </c>
      <c r="P42" s="2805">
        <v>47</v>
      </c>
      <c r="Q42" s="128">
        <f t="shared" si="19"/>
        <v>11</v>
      </c>
      <c r="R42" s="50"/>
    </row>
    <row r="43" spans="1:22" ht="13.5" customHeight="1">
      <c r="A43" s="51" t="s">
        <v>934</v>
      </c>
      <c r="B43" s="1521">
        <v>4601</v>
      </c>
      <c r="C43" s="375">
        <v>14115</v>
      </c>
      <c r="D43" s="151">
        <v>4592</v>
      </c>
      <c r="E43" s="32">
        <f t="shared" ref="E43:E46" si="20">SUM(D43/C43)*100</f>
        <v>32.532766560396745</v>
      </c>
      <c r="F43" s="31">
        <v>3199</v>
      </c>
      <c r="G43" s="2806">
        <f t="shared" si="15"/>
        <v>1393</v>
      </c>
      <c r="H43" s="399">
        <v>114</v>
      </c>
      <c r="I43" s="151">
        <v>36</v>
      </c>
      <c r="J43" s="32">
        <f t="shared" si="16"/>
        <v>31.578947368421051</v>
      </c>
      <c r="K43" s="31">
        <v>29</v>
      </c>
      <c r="L43" s="2806">
        <f t="shared" si="17"/>
        <v>7</v>
      </c>
      <c r="M43" s="399">
        <v>102</v>
      </c>
      <c r="N43" s="151">
        <v>40</v>
      </c>
      <c r="O43" s="32">
        <f t="shared" si="18"/>
        <v>39.215686274509807</v>
      </c>
      <c r="P43" s="31">
        <v>35</v>
      </c>
      <c r="Q43" s="2809">
        <f t="shared" si="19"/>
        <v>5</v>
      </c>
      <c r="R43" s="50"/>
    </row>
    <row r="44" spans="1:22" ht="13.5" customHeight="1">
      <c r="A44" s="52" t="s">
        <v>935</v>
      </c>
      <c r="B44" s="1522">
        <v>4562</v>
      </c>
      <c r="C44" s="3473">
        <v>14077</v>
      </c>
      <c r="D44" s="157">
        <v>4554</v>
      </c>
      <c r="E44" s="3457">
        <f t="shared" si="20"/>
        <v>32.350642892661789</v>
      </c>
      <c r="F44" s="3468">
        <v>3172</v>
      </c>
      <c r="G44" s="134">
        <f t="shared" si="15"/>
        <v>1382</v>
      </c>
      <c r="H44" s="3473">
        <v>162</v>
      </c>
      <c r="I44" s="157">
        <v>31</v>
      </c>
      <c r="J44" s="3457">
        <f t="shared" si="16"/>
        <v>19.1358024691358</v>
      </c>
      <c r="K44" s="3468">
        <v>25</v>
      </c>
      <c r="L44" s="134">
        <f t="shared" si="17"/>
        <v>6</v>
      </c>
      <c r="M44" s="3472">
        <v>188</v>
      </c>
      <c r="N44" s="157">
        <v>70</v>
      </c>
      <c r="O44" s="3457">
        <f t="shared" si="18"/>
        <v>37.234042553191486</v>
      </c>
      <c r="P44" s="3468">
        <v>52</v>
      </c>
      <c r="Q44" s="134">
        <f t="shared" si="19"/>
        <v>18</v>
      </c>
      <c r="R44" s="50"/>
    </row>
    <row r="45" spans="1:22" ht="13.5" customHeight="1">
      <c r="A45" s="616" t="s">
        <v>936</v>
      </c>
      <c r="B45" s="1521">
        <v>4509</v>
      </c>
      <c r="C45" s="3474">
        <v>14049</v>
      </c>
      <c r="D45" s="151">
        <v>4500</v>
      </c>
      <c r="E45" s="3455">
        <f t="shared" si="20"/>
        <v>32.030749519538759</v>
      </c>
      <c r="F45" s="3465">
        <v>3120</v>
      </c>
      <c r="G45" s="128">
        <f t="shared" si="15"/>
        <v>1380</v>
      </c>
      <c r="H45" s="3474">
        <v>305</v>
      </c>
      <c r="I45" s="151">
        <v>78</v>
      </c>
      <c r="J45" s="3455">
        <f t="shared" si="16"/>
        <v>25.573770491803277</v>
      </c>
      <c r="K45" s="3465">
        <v>58</v>
      </c>
      <c r="L45" s="128">
        <f t="shared" si="17"/>
        <v>20</v>
      </c>
      <c r="M45" s="3466">
        <v>339</v>
      </c>
      <c r="N45" s="151">
        <v>131</v>
      </c>
      <c r="O45" s="3455">
        <f t="shared" si="18"/>
        <v>38.643067846607671</v>
      </c>
      <c r="P45" s="3465">
        <v>110</v>
      </c>
      <c r="Q45" s="128">
        <f t="shared" si="19"/>
        <v>21</v>
      </c>
      <c r="R45" s="50"/>
    </row>
    <row r="46" spans="1:22" ht="13.5" customHeight="1">
      <c r="A46" s="616" t="s">
        <v>962</v>
      </c>
      <c r="B46" s="1521">
        <v>4512</v>
      </c>
      <c r="C46" s="3303">
        <v>14102</v>
      </c>
      <c r="D46" s="151">
        <v>4505</v>
      </c>
      <c r="E46" s="3308">
        <f t="shared" si="20"/>
        <v>31.945823287476955</v>
      </c>
      <c r="F46" s="31">
        <v>3126</v>
      </c>
      <c r="G46" s="3302">
        <f t="shared" si="15"/>
        <v>1379</v>
      </c>
      <c r="H46" s="126">
        <v>221</v>
      </c>
      <c r="I46" s="151">
        <v>73</v>
      </c>
      <c r="J46" s="3308">
        <f t="shared" si="16"/>
        <v>33.031674208144793</v>
      </c>
      <c r="K46" s="31">
        <v>62</v>
      </c>
      <c r="L46" s="3313">
        <f t="shared" si="17"/>
        <v>11</v>
      </c>
      <c r="M46" s="126">
        <v>140</v>
      </c>
      <c r="N46" s="151">
        <v>70</v>
      </c>
      <c r="O46" s="3308">
        <f t="shared" si="18"/>
        <v>50</v>
      </c>
      <c r="P46" s="31">
        <v>56</v>
      </c>
      <c r="Q46" s="3313">
        <f t="shared" si="19"/>
        <v>14</v>
      </c>
      <c r="R46" s="50"/>
      <c r="S46" s="3182"/>
    </row>
    <row r="47" spans="1:22" ht="13.5" customHeight="1">
      <c r="A47" s="616" t="s">
        <v>981</v>
      </c>
      <c r="B47" s="1521">
        <v>4511</v>
      </c>
      <c r="C47" s="375">
        <v>14134</v>
      </c>
      <c r="D47" s="151">
        <v>4505</v>
      </c>
      <c r="E47" s="3308">
        <f t="shared" ref="E47:E48" si="21">SUM(D47/C47)*100</f>
        <v>31.873496533182401</v>
      </c>
      <c r="F47" s="31">
        <v>3134</v>
      </c>
      <c r="G47" s="3302">
        <f t="shared" ref="G47:G49" si="22">SUM(D47-F47)</f>
        <v>1371</v>
      </c>
      <c r="H47" s="123">
        <v>158</v>
      </c>
      <c r="I47" s="151">
        <v>41</v>
      </c>
      <c r="J47" s="3308">
        <f t="shared" ref="J47:J48" si="23">SUM(I47/H47)*100</f>
        <v>25.949367088607595</v>
      </c>
      <c r="K47" s="31">
        <v>38</v>
      </c>
      <c r="L47" s="3313">
        <f t="shared" ref="L47:L48" si="24">SUM(I47-K47)</f>
        <v>3</v>
      </c>
      <c r="M47" s="123">
        <v>140</v>
      </c>
      <c r="N47" s="151">
        <v>42</v>
      </c>
      <c r="O47" s="3308">
        <f>SUM(N47/M47)*100</f>
        <v>30</v>
      </c>
      <c r="P47" s="31">
        <v>30</v>
      </c>
      <c r="Q47" s="3313">
        <f t="shared" ref="Q47:Q48" si="25">SUM(N47-P47)</f>
        <v>12</v>
      </c>
      <c r="R47" s="50"/>
      <c r="S47" s="3182"/>
      <c r="T47" s="3437"/>
      <c r="U47" s="504"/>
      <c r="V47" s="504"/>
    </row>
    <row r="48" spans="1:22" ht="13.5" customHeight="1">
      <c r="A48" s="615" t="s">
        <v>1000</v>
      </c>
      <c r="B48" s="1522">
        <v>4491</v>
      </c>
      <c r="C48" s="850">
        <v>14098</v>
      </c>
      <c r="D48" s="157">
        <v>4483</v>
      </c>
      <c r="E48" s="3307">
        <f t="shared" si="21"/>
        <v>31.79883671442758</v>
      </c>
      <c r="F48" s="41">
        <v>3120</v>
      </c>
      <c r="G48" s="3304">
        <f t="shared" si="22"/>
        <v>1363</v>
      </c>
      <c r="H48" s="129">
        <v>175</v>
      </c>
      <c r="I48" s="157">
        <v>35</v>
      </c>
      <c r="J48" s="3307">
        <f t="shared" si="23"/>
        <v>20</v>
      </c>
      <c r="K48" s="41">
        <v>25</v>
      </c>
      <c r="L48" s="3314">
        <f t="shared" si="24"/>
        <v>10</v>
      </c>
      <c r="M48" s="129">
        <v>204</v>
      </c>
      <c r="N48" s="157">
        <v>54</v>
      </c>
      <c r="O48" s="3307">
        <f>SUM(N48/M48)*100</f>
        <v>26.47058823529412</v>
      </c>
      <c r="P48" s="41">
        <v>38</v>
      </c>
      <c r="Q48" s="3314">
        <f t="shared" si="25"/>
        <v>16</v>
      </c>
      <c r="R48" s="50"/>
      <c r="S48" s="3182"/>
      <c r="T48" s="3329"/>
      <c r="U48" s="504"/>
      <c r="V48" s="504"/>
    </row>
    <row r="49" spans="1:249" s="20" customFormat="1" ht="13.5" customHeight="1">
      <c r="A49" s="616" t="s">
        <v>1009</v>
      </c>
      <c r="B49" s="1521">
        <v>4463</v>
      </c>
      <c r="C49" s="4039">
        <v>14050</v>
      </c>
      <c r="D49" s="151">
        <v>4455</v>
      </c>
      <c r="E49" s="4032">
        <f t="shared" ref="E49" si="26">SUM(D49/C49)*100</f>
        <v>31.708185053380785</v>
      </c>
      <c r="F49" s="4034">
        <v>3095</v>
      </c>
      <c r="G49" s="128">
        <f t="shared" si="22"/>
        <v>1360</v>
      </c>
      <c r="H49" s="4039">
        <v>278</v>
      </c>
      <c r="I49" s="151">
        <v>73</v>
      </c>
      <c r="J49" s="4032">
        <f t="shared" ref="J49" si="27">SUM(I49/H49)*100</f>
        <v>26.258992805755394</v>
      </c>
      <c r="K49" s="4034">
        <v>59</v>
      </c>
      <c r="L49" s="128">
        <f t="shared" ref="L49" si="28">SUM(I49-K49)</f>
        <v>14</v>
      </c>
      <c r="M49" s="4035">
        <v>356</v>
      </c>
      <c r="N49" s="151">
        <v>101</v>
      </c>
      <c r="O49" s="4032">
        <f>SUM(N49/M49)*100</f>
        <v>28.370786516853936</v>
      </c>
      <c r="P49" s="4034">
        <v>84</v>
      </c>
      <c r="Q49" s="128">
        <f t="shared" ref="Q49" si="29">SUM(N49-P49)</f>
        <v>17</v>
      </c>
      <c r="R49" s="50"/>
    </row>
    <row r="50" spans="1:249" s="1832" customFormat="1" ht="13.5" customHeight="1" thickBot="1">
      <c r="A50" s="3943" t="s">
        <v>1026</v>
      </c>
      <c r="B50" s="4051">
        <v>4453</v>
      </c>
      <c r="C50" s="3925">
        <v>17074</v>
      </c>
      <c r="D50" s="3958">
        <v>4445</v>
      </c>
      <c r="E50" s="4036">
        <f t="shared" ref="E50" si="30">SUM(D50/C50)*100</f>
        <v>26.033735504275509</v>
      </c>
      <c r="F50" s="53">
        <v>3090</v>
      </c>
      <c r="G50" s="3950">
        <f>SUM(D50-F50)</f>
        <v>1355</v>
      </c>
      <c r="H50" s="3944">
        <v>200</v>
      </c>
      <c r="I50" s="3958">
        <v>60</v>
      </c>
      <c r="J50" s="4036">
        <f t="shared" ref="J50" si="31">SUM(I50/H50)*100</f>
        <v>30</v>
      </c>
      <c r="K50" s="53">
        <v>51</v>
      </c>
      <c r="L50" s="3947">
        <f t="shared" ref="L50" si="32">SUM(I50-K50)</f>
        <v>9</v>
      </c>
      <c r="M50" s="3944">
        <v>143</v>
      </c>
      <c r="N50" s="3958">
        <v>70</v>
      </c>
      <c r="O50" s="4036">
        <f>SUM(N50/M50)*100</f>
        <v>48.951048951048953</v>
      </c>
      <c r="P50" s="53">
        <v>56</v>
      </c>
      <c r="Q50" s="3947">
        <f t="shared" ref="Q50" si="33">SUM(N50-P50)</f>
        <v>14</v>
      </c>
      <c r="R50" s="50"/>
      <c r="S50" s="4052"/>
      <c r="T50" s="3892"/>
      <c r="U50" s="3609"/>
      <c r="V50" s="3609"/>
    </row>
    <row r="51" spans="1:249">
      <c r="A51" s="50" t="s">
        <v>131</v>
      </c>
      <c r="B51" s="56"/>
      <c r="C51" s="23"/>
      <c r="D51" s="23"/>
      <c r="E51" s="23"/>
      <c r="F51" s="23"/>
      <c r="G51" s="23"/>
      <c r="H51" s="23"/>
      <c r="I51" s="440"/>
      <c r="M51" s="20"/>
      <c r="N51" s="498"/>
      <c r="O51" s="20"/>
      <c r="P51" s="375"/>
    </row>
    <row r="52" spans="1:249" ht="12.75" customHeight="1">
      <c r="A52" s="56" t="s">
        <v>875</v>
      </c>
      <c r="K52" s="3"/>
      <c r="L52" s="3"/>
      <c r="M52" s="3"/>
      <c r="N52" s="3"/>
      <c r="O52" s="3"/>
      <c r="P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row>
    <row r="53" spans="1:249" ht="15.75" customHeight="1">
      <c r="A53" s="4367" t="s">
        <v>58</v>
      </c>
      <c r="B53" s="4368"/>
      <c r="C53" s="4368"/>
      <c r="D53" s="4368"/>
      <c r="E53" s="4368"/>
      <c r="F53" s="4368"/>
      <c r="G53" s="4368"/>
      <c r="H53" s="4368"/>
      <c r="I53" s="4368"/>
      <c r="J53" s="4368"/>
      <c r="K53" s="4368"/>
      <c r="L53" s="4368"/>
      <c r="M53" s="4368"/>
      <c r="N53" s="4368"/>
      <c r="O53" s="4436"/>
      <c r="P53" s="4436"/>
      <c r="Q53" s="4436"/>
      <c r="R53" s="4436"/>
    </row>
    <row r="54" spans="1:249" ht="12.75" customHeight="1">
      <c r="A54" s="56"/>
      <c r="K54" s="3"/>
      <c r="L54" s="3"/>
      <c r="M54" s="3"/>
      <c r="N54" s="3"/>
      <c r="O54" s="3"/>
      <c r="P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row>
    <row r="55" spans="1:249" ht="15.75" customHeight="1">
      <c r="A55" s="3965"/>
      <c r="B55" s="3966"/>
      <c r="C55" s="3966"/>
      <c r="D55" s="3990"/>
      <c r="E55" s="3966"/>
      <c r="F55" s="3966"/>
      <c r="G55" s="3966"/>
      <c r="H55" s="3966"/>
      <c r="I55" s="3966"/>
      <c r="J55" s="3966"/>
      <c r="K55" s="3966"/>
      <c r="L55" s="3966"/>
      <c r="M55" s="3966"/>
      <c r="N55" s="3966"/>
      <c r="O55" s="3967"/>
      <c r="P55" s="3967"/>
      <c r="Q55" s="3967"/>
      <c r="R55" s="3967"/>
    </row>
    <row r="56" spans="1:249" ht="16.5" customHeight="1">
      <c r="A56" s="793"/>
      <c r="B56" s="794"/>
      <c r="C56" s="794"/>
      <c r="D56" s="794"/>
      <c r="E56" s="794"/>
      <c r="F56" s="794"/>
      <c r="G56" s="794"/>
      <c r="H56" s="794"/>
      <c r="I56" s="794"/>
      <c r="J56" s="794"/>
      <c r="K56" s="794"/>
      <c r="L56" s="794"/>
      <c r="M56" s="794"/>
      <c r="N56" s="794"/>
      <c r="O56" s="792"/>
      <c r="P56" s="792"/>
      <c r="Q56" s="792"/>
      <c r="R56" s="792"/>
    </row>
    <row r="57" spans="1:249" ht="19.5" customHeight="1">
      <c r="A57" s="14" t="s">
        <v>24</v>
      </c>
      <c r="B57" s="14"/>
      <c r="D57" s="15" t="s">
        <v>202</v>
      </c>
      <c r="E57" s="16"/>
      <c r="F57" s="17"/>
      <c r="G57" s="17"/>
      <c r="H57" s="17"/>
      <c r="I57" s="18"/>
      <c r="J57" s="18"/>
      <c r="K57" s="18"/>
      <c r="L57" s="18"/>
      <c r="M57" s="18"/>
      <c r="N57" s="18"/>
      <c r="O57" s="18"/>
      <c r="P57" s="17"/>
      <c r="Q57" s="160"/>
    </row>
    <row r="58" spans="1:249" ht="13.5" thickBot="1">
      <c r="A58" s="431"/>
      <c r="B58" s="21"/>
      <c r="D58" s="4513" t="s">
        <v>708</v>
      </c>
      <c r="E58" s="4358"/>
      <c r="F58" s="4358"/>
      <c r="G58" s="4358"/>
      <c r="H58" s="4358"/>
      <c r="I58" s="4358"/>
      <c r="J58" s="4358"/>
      <c r="K58" s="4358"/>
      <c r="L58" s="4358"/>
      <c r="M58" s="4358"/>
      <c r="N58" s="4358"/>
      <c r="O58" s="4358"/>
      <c r="P58" s="4358"/>
      <c r="Q58" s="4359"/>
    </row>
    <row r="59" spans="1:249" s="149" customFormat="1" ht="19.5" customHeight="1">
      <c r="A59" s="4516" t="s">
        <v>203</v>
      </c>
      <c r="B59" s="4517"/>
      <c r="C59" s="4518"/>
      <c r="D59" s="4516" t="s">
        <v>204</v>
      </c>
      <c r="E59" s="4517"/>
      <c r="F59" s="4517"/>
      <c r="G59" s="4517"/>
      <c r="H59" s="4518"/>
      <c r="I59" s="4516" t="s">
        <v>196</v>
      </c>
      <c r="J59" s="4517"/>
      <c r="K59" s="4517"/>
      <c r="L59" s="4517"/>
      <c r="M59" s="4518"/>
      <c r="N59" s="4516" t="s">
        <v>103</v>
      </c>
      <c r="O59" s="4517"/>
      <c r="P59" s="4517"/>
      <c r="Q59" s="4518"/>
    </row>
    <row r="60" spans="1:249" s="149" customFormat="1" ht="19.5" customHeight="1" thickBot="1">
      <c r="A60" s="4519"/>
      <c r="B60" s="4520"/>
      <c r="C60" s="4521"/>
      <c r="D60" s="4519"/>
      <c r="E60" s="4520"/>
      <c r="F60" s="4520"/>
      <c r="G60" s="4520"/>
      <c r="H60" s="4521"/>
      <c r="I60" s="4519"/>
      <c r="J60" s="4520"/>
      <c r="K60" s="4520"/>
      <c r="L60" s="4520"/>
      <c r="M60" s="4521"/>
      <c r="N60" s="4519"/>
      <c r="O60" s="4520"/>
      <c r="P60" s="4520"/>
      <c r="Q60" s="4521"/>
    </row>
    <row r="61" spans="1:249" ht="28.5" customHeight="1">
      <c r="A61" s="2190" t="s">
        <v>104</v>
      </c>
      <c r="B61" s="2191" t="s">
        <v>105</v>
      </c>
      <c r="C61" s="2192"/>
      <c r="D61" s="210" t="s">
        <v>105</v>
      </c>
      <c r="E61" s="4453" t="s">
        <v>205</v>
      </c>
      <c r="F61" s="4515"/>
      <c r="G61" s="4453" t="s">
        <v>206</v>
      </c>
      <c r="H61" s="4514"/>
      <c r="I61" s="210" t="s">
        <v>105</v>
      </c>
      <c r="J61" s="4453" t="s">
        <v>207</v>
      </c>
      <c r="K61" s="4515"/>
      <c r="L61" s="4453" t="s">
        <v>208</v>
      </c>
      <c r="M61" s="4514"/>
      <c r="N61" s="210" t="s">
        <v>105</v>
      </c>
      <c r="O61" s="4453" t="s">
        <v>209</v>
      </c>
      <c r="P61" s="4515"/>
      <c r="Q61" s="773" t="s">
        <v>210</v>
      </c>
    </row>
    <row r="62" spans="1:249" ht="12.75" customHeight="1">
      <c r="A62" s="28" t="s">
        <v>128</v>
      </c>
      <c r="B62" s="164">
        <v>2.0958664855424018</v>
      </c>
      <c r="C62" s="1701"/>
      <c r="D62" s="634">
        <v>2.1578538102643847</v>
      </c>
      <c r="E62" s="4492">
        <v>3.091360750759037</v>
      </c>
      <c r="F62" s="4496"/>
      <c r="G62" s="4500">
        <v>-6.5746219592384136E-2</v>
      </c>
      <c r="H62" s="4501"/>
      <c r="I62" s="60">
        <v>52.631578947368439</v>
      </c>
      <c r="J62" s="4351">
        <v>64.383561643835606</v>
      </c>
      <c r="K62" s="4499"/>
      <c r="L62" s="4349">
        <v>13.63636363636364</v>
      </c>
      <c r="M62" s="4509"/>
      <c r="N62" s="60">
        <v>-1.7964071856287518</v>
      </c>
      <c r="O62" s="4351">
        <v>-2.2388059701492438</v>
      </c>
      <c r="P62" s="4499"/>
      <c r="Q62" s="2442">
        <v>0</v>
      </c>
    </row>
    <row r="63" spans="1:249" ht="12.75" customHeight="1">
      <c r="A63" s="28" t="s">
        <v>129</v>
      </c>
      <c r="B63" s="164">
        <v>2.0462803595333838</v>
      </c>
      <c r="C63" s="1701"/>
      <c r="D63" s="162">
        <v>2.0873228648027577</v>
      </c>
      <c r="E63" s="4492">
        <v>2.9005150447275696</v>
      </c>
      <c r="F63" s="4496"/>
      <c r="G63" s="4507">
        <v>0.13046314416178006</v>
      </c>
      <c r="H63" s="4497"/>
      <c r="I63" s="60">
        <v>-13.970588235294116</v>
      </c>
      <c r="J63" s="4327">
        <v>-12.962962962962962</v>
      </c>
      <c r="K63" s="4496"/>
      <c r="L63" s="4325">
        <v>-17.857142857142861</v>
      </c>
      <c r="M63" s="4498"/>
      <c r="N63" s="60">
        <v>-30</v>
      </c>
      <c r="O63" s="4327">
        <v>-21.428571428571431</v>
      </c>
      <c r="P63" s="4496"/>
      <c r="Q63" s="2442">
        <v>-50</v>
      </c>
    </row>
    <row r="64" spans="1:249" ht="12.75" customHeight="1">
      <c r="A64" s="28" t="s">
        <v>130</v>
      </c>
      <c r="B64" s="164">
        <v>1.6543069024529444</v>
      </c>
      <c r="C64" s="1701"/>
      <c r="D64" s="162">
        <v>1.6949152542372872</v>
      </c>
      <c r="E64" s="4492">
        <v>2.2837184309510974</v>
      </c>
      <c r="F64" s="4496"/>
      <c r="G64" s="4507">
        <v>0.26160889470241955</v>
      </c>
      <c r="H64" s="4497"/>
      <c r="I64" s="60">
        <v>-19.512195121951208</v>
      </c>
      <c r="J64" s="4327">
        <v>-23.188405797101453</v>
      </c>
      <c r="K64" s="4496"/>
      <c r="L64" s="4325">
        <v>0</v>
      </c>
      <c r="M64" s="4498"/>
      <c r="N64" s="60">
        <v>7.6923076923076934</v>
      </c>
      <c r="O64" s="4327">
        <v>16.666666666666671</v>
      </c>
      <c r="P64" s="4496"/>
      <c r="Q64" s="2442">
        <v>-12.5</v>
      </c>
    </row>
    <row r="65" spans="1:17" ht="12.75" customHeight="1">
      <c r="A65" s="38" t="s">
        <v>405</v>
      </c>
      <c r="B65" s="165">
        <v>1.155303030303017</v>
      </c>
      <c r="C65" s="1308"/>
      <c r="D65" s="166">
        <v>1.2141908556251053</v>
      </c>
      <c r="E65" s="4488">
        <v>1.5216230646022382</v>
      </c>
      <c r="F65" s="4503"/>
      <c r="G65" s="4508">
        <v>0.45901639344261014</v>
      </c>
      <c r="H65" s="4504"/>
      <c r="I65" s="63">
        <v>-23.376623376623371</v>
      </c>
      <c r="J65" s="4338">
        <v>-25.806451612903231</v>
      </c>
      <c r="K65" s="4503"/>
      <c r="L65" s="4386">
        <v>-13.333333333333329</v>
      </c>
      <c r="M65" s="4505"/>
      <c r="N65" s="63">
        <v>14.285714285714278</v>
      </c>
      <c r="O65" s="4338">
        <v>28.94736842105263</v>
      </c>
      <c r="P65" s="4503"/>
      <c r="Q65" s="2440">
        <v>-16.666666666666657</v>
      </c>
    </row>
    <row r="66" spans="1:17" ht="12.75" customHeight="1">
      <c r="A66" s="28" t="s">
        <v>425</v>
      </c>
      <c r="B66" s="163">
        <f t="shared" ref="B66:B80" si="34">SUM(B9/B5)*100-100</f>
        <v>0.96939745295571811</v>
      </c>
      <c r="C66" s="1701"/>
      <c r="D66" s="162">
        <f t="shared" ref="D66:D80" si="35">SUM(D9/D5)*100-100</f>
        <v>0.98953377735489312</v>
      </c>
      <c r="E66" s="4510">
        <f t="shared" ref="E66:E77" si="36">SUM(F9/F5)*100-100</f>
        <v>1.2048192771084274</v>
      </c>
      <c r="F66" s="4499"/>
      <c r="G66" s="4507">
        <f t="shared" ref="G66:G86" si="37">SUM(G9/G5)*100-100</f>
        <v>0.46052631578947967</v>
      </c>
      <c r="H66" s="4497"/>
      <c r="I66" s="60">
        <f t="shared" ref="I66:I80" si="38">SUM(I9/I5)*100-100</f>
        <v>0</v>
      </c>
      <c r="J66" s="4351">
        <f t="shared" ref="J66:J77" si="39">SUM(K9/K5)*100-100</f>
        <v>2.4999999999999858</v>
      </c>
      <c r="K66" s="4499"/>
      <c r="L66" s="4349">
        <f t="shared" ref="L66:L89" si="40">SUM(L9/L5)*100-100</f>
        <v>-12</v>
      </c>
      <c r="M66" s="4509"/>
      <c r="N66" s="60">
        <f t="shared" ref="N66:N80" si="41">SUM(N9/N5)*100-100</f>
        <v>6.0975609756097668</v>
      </c>
      <c r="O66" s="4351">
        <f t="shared" ref="O66:O77" si="42">SUM(P9/P5)*100-100</f>
        <v>12.213740458015266</v>
      </c>
      <c r="P66" s="4499"/>
      <c r="Q66" s="2448">
        <f t="shared" ref="Q66:Q97" si="43">SUM(Q9/Q5)*100-100</f>
        <v>-18.181818181818173</v>
      </c>
    </row>
    <row r="67" spans="1:17" ht="12.75" customHeight="1">
      <c r="A67" s="28" t="s">
        <v>575</v>
      </c>
      <c r="B67" s="164">
        <f t="shared" si="34"/>
        <v>0</v>
      </c>
      <c r="C67" s="1701"/>
      <c r="D67" s="162">
        <f t="shared" si="35"/>
        <v>0.56274620146314192</v>
      </c>
      <c r="E67" s="4492">
        <f t="shared" si="36"/>
        <v>-100</v>
      </c>
      <c r="F67" s="4496"/>
      <c r="G67" s="4507">
        <f t="shared" si="37"/>
        <v>249.25081433224756</v>
      </c>
      <c r="H67" s="4497"/>
      <c r="I67" s="60">
        <f t="shared" si="38"/>
        <v>-4.2735042735042725</v>
      </c>
      <c r="J67" s="4327">
        <f t="shared" si="39"/>
        <v>0</v>
      </c>
      <c r="K67" s="4496"/>
      <c r="L67" s="4325">
        <f t="shared" si="40"/>
        <v>-21.739130434782609</v>
      </c>
      <c r="M67" s="4498"/>
      <c r="N67" s="60">
        <f t="shared" si="41"/>
        <v>38.095238095238102</v>
      </c>
      <c r="O67" s="4327">
        <f t="shared" si="42"/>
        <v>42.424242424242436</v>
      </c>
      <c r="P67" s="4496"/>
      <c r="Q67" s="2442">
        <f t="shared" si="43"/>
        <v>22.222222222222229</v>
      </c>
    </row>
    <row r="68" spans="1:17" ht="12.75" customHeight="1">
      <c r="A68" s="28" t="s">
        <v>426</v>
      </c>
      <c r="B68" s="164">
        <f t="shared" si="34"/>
        <v>0.35540591096146557</v>
      </c>
      <c r="C68" s="1701"/>
      <c r="D68" s="162">
        <f t="shared" si="35"/>
        <v>0.3932584269662982</v>
      </c>
      <c r="E68" s="4492">
        <f t="shared" si="36"/>
        <v>0.4728132387706836</v>
      </c>
      <c r="F68" s="4496"/>
      <c r="G68" s="4507">
        <f t="shared" si="37"/>
        <v>0.19569471624265589</v>
      </c>
      <c r="H68" s="4497"/>
      <c r="I68" s="60">
        <f t="shared" si="38"/>
        <v>-21.212121212121218</v>
      </c>
      <c r="J68" s="4327">
        <f t="shared" si="39"/>
        <v>-22.641509433962256</v>
      </c>
      <c r="K68" s="4496"/>
      <c r="L68" s="4325">
        <f t="shared" si="40"/>
        <v>-15.384615384615387</v>
      </c>
      <c r="M68" s="4498"/>
      <c r="N68" s="60">
        <f t="shared" si="41"/>
        <v>-5.3571428571428612</v>
      </c>
      <c r="O68" s="4327">
        <f t="shared" si="42"/>
        <v>2.3809523809523796</v>
      </c>
      <c r="P68" s="4496"/>
      <c r="Q68" s="2442">
        <f t="shared" si="43"/>
        <v>-28.571428571428569</v>
      </c>
    </row>
    <row r="69" spans="1:17" ht="12.75" customHeight="1">
      <c r="A69" s="38" t="s">
        <v>479</v>
      </c>
      <c r="B69" s="635">
        <f t="shared" si="34"/>
        <v>-0.59913873806402762</v>
      </c>
      <c r="C69" s="1702"/>
      <c r="D69" s="636">
        <f t="shared" si="35"/>
        <v>-0.58106841611996174</v>
      </c>
      <c r="E69" s="4488">
        <f t="shared" si="36"/>
        <v>-0.92032605837496817</v>
      </c>
      <c r="F69" s="4503"/>
      <c r="G69" s="4508">
        <f t="shared" si="37"/>
        <v>0.26109660574411464</v>
      </c>
      <c r="H69" s="4504"/>
      <c r="I69" s="63">
        <f t="shared" si="38"/>
        <v>-15.254237288135599</v>
      </c>
      <c r="J69" s="4338">
        <f t="shared" si="39"/>
        <v>-13.043478260869563</v>
      </c>
      <c r="K69" s="4503"/>
      <c r="L69" s="4386">
        <f t="shared" si="40"/>
        <v>-23.076923076923066</v>
      </c>
      <c r="M69" s="4505"/>
      <c r="N69" s="63">
        <f t="shared" si="41"/>
        <v>0</v>
      </c>
      <c r="O69" s="4338">
        <f t="shared" si="42"/>
        <v>12.24489795918366</v>
      </c>
      <c r="P69" s="4503"/>
      <c r="Q69" s="46">
        <f t="shared" si="43"/>
        <v>-40</v>
      </c>
    </row>
    <row r="70" spans="1:17" ht="12.75" customHeight="1">
      <c r="A70" s="1047" t="s">
        <v>526</v>
      </c>
      <c r="B70" s="631">
        <f t="shared" si="34"/>
        <v>-1.1859939759036138</v>
      </c>
      <c r="C70" s="1701"/>
      <c r="D70" s="632">
        <f t="shared" si="35"/>
        <v>-1.1305822498586764</v>
      </c>
      <c r="E70" s="4492">
        <f t="shared" si="36"/>
        <v>-1.8518518518518476</v>
      </c>
      <c r="F70" s="4496"/>
      <c r="G70" s="4507">
        <f t="shared" si="37"/>
        <v>0.65487884741321523</v>
      </c>
      <c r="H70" s="4497"/>
      <c r="I70" s="60">
        <f t="shared" si="38"/>
        <v>-4.8275862068965552</v>
      </c>
      <c r="J70" s="4327">
        <f t="shared" si="39"/>
        <v>-8.9430894308943181</v>
      </c>
      <c r="K70" s="4496"/>
      <c r="L70" s="4325">
        <f t="shared" si="40"/>
        <v>18.181818181818187</v>
      </c>
      <c r="M70" s="4498"/>
      <c r="N70" s="60">
        <f t="shared" si="41"/>
        <v>10.34482758620689</v>
      </c>
      <c r="O70" s="4327">
        <f t="shared" si="42"/>
        <v>12.925170068027199</v>
      </c>
      <c r="P70" s="4502"/>
      <c r="Q70" s="193">
        <f t="shared" si="43"/>
        <v>-3.7037037037037095</v>
      </c>
    </row>
    <row r="71" spans="1:17" ht="12.75" customHeight="1">
      <c r="A71" s="28" t="s">
        <v>484</v>
      </c>
      <c r="B71" s="631">
        <f t="shared" si="34"/>
        <v>-1.2556221889055479</v>
      </c>
      <c r="C71" s="1701"/>
      <c r="D71" s="632">
        <f t="shared" si="35"/>
        <v>-1.790710688304415</v>
      </c>
      <c r="E71" s="4492" t="s">
        <v>601</v>
      </c>
      <c r="F71" s="4496"/>
      <c r="G71" s="4507">
        <f t="shared" si="37"/>
        <v>-71.34862898712926</v>
      </c>
      <c r="H71" s="4497"/>
      <c r="I71" s="60">
        <f t="shared" si="38"/>
        <v>-29.464285714285708</v>
      </c>
      <c r="J71" s="4327">
        <f t="shared" si="39"/>
        <v>-31.914893617021278</v>
      </c>
      <c r="K71" s="4496"/>
      <c r="L71" s="4325">
        <f t="shared" si="40"/>
        <v>-16.666666666666657</v>
      </c>
      <c r="M71" s="4498"/>
      <c r="N71" s="60">
        <f t="shared" si="41"/>
        <v>1.7241379310344769</v>
      </c>
      <c r="O71" s="4327">
        <f t="shared" si="42"/>
        <v>-4.2553191489361666</v>
      </c>
      <c r="P71" s="4502"/>
      <c r="Q71" s="49">
        <f t="shared" si="43"/>
        <v>27.272727272727266</v>
      </c>
    </row>
    <row r="72" spans="1:17" ht="12.75" customHeight="1">
      <c r="A72" s="28" t="s">
        <v>498</v>
      </c>
      <c r="B72" s="631">
        <f t="shared" si="34"/>
        <v>-1.547064305684998</v>
      </c>
      <c r="C72" s="1701"/>
      <c r="D72" s="632">
        <f t="shared" si="35"/>
        <v>-1.51091214325686</v>
      </c>
      <c r="E72" s="4492">
        <f t="shared" si="36"/>
        <v>-2.143790849673195</v>
      </c>
      <c r="F72" s="4496"/>
      <c r="G72" s="4507">
        <f t="shared" si="37"/>
        <v>6.5104166666671404E-2</v>
      </c>
      <c r="H72" s="4497"/>
      <c r="I72" s="60">
        <f t="shared" si="38"/>
        <v>34.615384615384613</v>
      </c>
      <c r="J72" s="4327">
        <f t="shared" si="39"/>
        <v>36.585365853658544</v>
      </c>
      <c r="K72" s="4496"/>
      <c r="L72" s="4325">
        <f t="shared" si="40"/>
        <v>27.272727272727266</v>
      </c>
      <c r="M72" s="4498"/>
      <c r="N72" s="60">
        <f t="shared" si="41"/>
        <v>7.5471698113207566</v>
      </c>
      <c r="O72" s="4327">
        <f t="shared" si="42"/>
        <v>-2.3255813953488484</v>
      </c>
      <c r="P72" s="4502"/>
      <c r="Q72" s="49">
        <f t="shared" si="43"/>
        <v>50</v>
      </c>
    </row>
    <row r="73" spans="1:17" ht="12.75" customHeight="1">
      <c r="A73" s="38" t="s">
        <v>428</v>
      </c>
      <c r="B73" s="635">
        <f t="shared" si="34"/>
        <v>-1.0359766434356743</v>
      </c>
      <c r="C73" s="1702"/>
      <c r="D73" s="636">
        <f t="shared" si="35"/>
        <v>-0.99924585218703044</v>
      </c>
      <c r="E73" s="4488">
        <f t="shared" si="36"/>
        <v>-1.2473460721868435</v>
      </c>
      <c r="F73" s="4503"/>
      <c r="G73" s="4508">
        <f t="shared" si="37"/>
        <v>-0.390625</v>
      </c>
      <c r="H73" s="4504"/>
      <c r="I73" s="63">
        <f t="shared" si="38"/>
        <v>-16</v>
      </c>
      <c r="J73" s="4338">
        <f t="shared" si="39"/>
        <v>-22.5</v>
      </c>
      <c r="K73" s="4503"/>
      <c r="L73" s="4386">
        <f t="shared" si="40"/>
        <v>10.000000000000014</v>
      </c>
      <c r="M73" s="4505"/>
      <c r="N73" s="63">
        <f t="shared" si="41"/>
        <v>9.375</v>
      </c>
      <c r="O73" s="4338">
        <f t="shared" si="42"/>
        <v>-3.6363636363636402</v>
      </c>
      <c r="P73" s="4506"/>
      <c r="Q73" s="46">
        <f t="shared" si="43"/>
        <v>88.888888888888886</v>
      </c>
    </row>
    <row r="74" spans="1:17" ht="12.75" customHeight="1">
      <c r="A74" s="1047" t="s">
        <v>416</v>
      </c>
      <c r="B74" s="631">
        <f t="shared" si="34"/>
        <v>-1.3716898456848838</v>
      </c>
      <c r="C74" s="1701"/>
      <c r="D74" s="632">
        <f t="shared" si="35"/>
        <v>-1.372212692967409</v>
      </c>
      <c r="E74" s="4492">
        <f t="shared" si="36"/>
        <v>-1.5363881401617334</v>
      </c>
      <c r="F74" s="4496"/>
      <c r="G74" s="4507">
        <f t="shared" si="37"/>
        <v>-0.97592713077423809</v>
      </c>
      <c r="H74" s="4497"/>
      <c r="I74" s="60">
        <f t="shared" si="38"/>
        <v>-13.768115942028984</v>
      </c>
      <c r="J74" s="4327">
        <f t="shared" si="39"/>
        <v>-16.071428571428569</v>
      </c>
      <c r="K74" s="4496"/>
      <c r="L74" s="4325">
        <f t="shared" si="40"/>
        <v>-3.8461538461538396</v>
      </c>
      <c r="M74" s="4498"/>
      <c r="N74" s="60">
        <f t="shared" si="41"/>
        <v>2.0833333333333286</v>
      </c>
      <c r="O74" s="4327">
        <f t="shared" si="42"/>
        <v>-2.409638554216869</v>
      </c>
      <c r="P74" s="4502"/>
      <c r="Q74" s="193">
        <f t="shared" si="43"/>
        <v>30.769230769230774</v>
      </c>
    </row>
    <row r="75" spans="1:17" ht="12.75" customHeight="1">
      <c r="A75" s="28" t="s">
        <v>211</v>
      </c>
      <c r="B75" s="631">
        <f t="shared" si="34"/>
        <v>-1.70810400455494</v>
      </c>
      <c r="C75" s="1701"/>
      <c r="D75" s="632">
        <f t="shared" si="35"/>
        <v>-1.7094017094017175</v>
      </c>
      <c r="E75" s="4492">
        <f t="shared" si="36"/>
        <v>-1.903995709305434</v>
      </c>
      <c r="F75" s="4496"/>
      <c r="G75" s="4507">
        <f t="shared" si="37"/>
        <v>-1.2369791666666572</v>
      </c>
      <c r="H75" s="4497"/>
      <c r="I75" s="60">
        <f t="shared" si="38"/>
        <v>-3.7974683544303787</v>
      </c>
      <c r="J75" s="4327">
        <f t="shared" si="39"/>
        <v>1.5625</v>
      </c>
      <c r="K75" s="4496"/>
      <c r="L75" s="4325">
        <f t="shared" si="40"/>
        <v>-26.666666666666671</v>
      </c>
      <c r="M75" s="4498"/>
      <c r="N75" s="60">
        <f t="shared" si="41"/>
        <v>25.423728813559322</v>
      </c>
      <c r="O75" s="4327">
        <f t="shared" si="42"/>
        <v>33.333333333333314</v>
      </c>
      <c r="P75" s="4502"/>
      <c r="Q75" s="49">
        <f t="shared" si="43"/>
        <v>0</v>
      </c>
    </row>
    <row r="76" spans="1:17" ht="12.75" customHeight="1">
      <c r="A76" s="28" t="s">
        <v>332</v>
      </c>
      <c r="B76" s="631">
        <f t="shared" si="34"/>
        <v>-1.9689511548655787</v>
      </c>
      <c r="C76" s="1701"/>
      <c r="D76" s="632">
        <f t="shared" si="35"/>
        <v>-2.0454545454545467</v>
      </c>
      <c r="E76" s="4492">
        <f t="shared" si="36"/>
        <v>-2.2441891530857561</v>
      </c>
      <c r="F76" s="4496"/>
      <c r="G76" s="4507">
        <f t="shared" si="37"/>
        <v>-1.5614834092387753</v>
      </c>
      <c r="H76" s="4497"/>
      <c r="I76" s="60">
        <f t="shared" si="38"/>
        <v>-28.571428571428569</v>
      </c>
      <c r="J76" s="4327">
        <f t="shared" si="39"/>
        <v>-26.785714285714292</v>
      </c>
      <c r="K76" s="4496"/>
      <c r="L76" s="4325">
        <f t="shared" si="40"/>
        <v>-35.714285714285708</v>
      </c>
      <c r="M76" s="4498"/>
      <c r="N76" s="60">
        <f t="shared" si="41"/>
        <v>-10.526315789473685</v>
      </c>
      <c r="O76" s="4327">
        <f t="shared" si="42"/>
        <v>-7.1428571428571388</v>
      </c>
      <c r="P76" s="4502"/>
      <c r="Q76" s="49">
        <f t="shared" si="43"/>
        <v>-20</v>
      </c>
    </row>
    <row r="77" spans="1:17" ht="12.75" customHeight="1">
      <c r="A77" s="38" t="s">
        <v>551</v>
      </c>
      <c r="B77" s="635">
        <f t="shared" si="34"/>
        <v>-1.9604111153406905</v>
      </c>
      <c r="C77" s="1702"/>
      <c r="D77" s="636">
        <f t="shared" si="35"/>
        <v>-1.9615311369262969</v>
      </c>
      <c r="E77" s="4488">
        <f t="shared" si="36"/>
        <v>-1.9349637194302574</v>
      </c>
      <c r="F77" s="4503"/>
      <c r="G77" s="4508">
        <f t="shared" si="37"/>
        <v>-2.0261437908496731</v>
      </c>
      <c r="H77" s="4504"/>
      <c r="I77" s="63">
        <f t="shared" si="38"/>
        <v>35.714285714285722</v>
      </c>
      <c r="J77" s="4338">
        <f t="shared" si="39"/>
        <v>54.838709677419359</v>
      </c>
      <c r="K77" s="4503"/>
      <c r="L77" s="4386">
        <f t="shared" si="40"/>
        <v>-18.181818181818173</v>
      </c>
      <c r="M77" s="4505"/>
      <c r="N77" s="63">
        <f t="shared" si="41"/>
        <v>20</v>
      </c>
      <c r="O77" s="4338">
        <f t="shared" si="42"/>
        <v>11.320754716981128</v>
      </c>
      <c r="P77" s="4506"/>
      <c r="Q77" s="46">
        <f t="shared" si="43"/>
        <v>47.058823529411768</v>
      </c>
    </row>
    <row r="78" spans="1:17" ht="12.75" customHeight="1">
      <c r="A78" s="700" t="s">
        <v>603</v>
      </c>
      <c r="B78" s="1048">
        <f t="shared" si="34"/>
        <v>-1.4487154722812505</v>
      </c>
      <c r="C78" s="1703"/>
      <c r="D78" s="1049">
        <f t="shared" si="35"/>
        <v>-1.5072463768115938</v>
      </c>
      <c r="E78" s="4510">
        <f t="shared" ref="E78:E83" si="44">SUM(F21/F17)*100-100</f>
        <v>-1.6424856282507534</v>
      </c>
      <c r="F78" s="4499"/>
      <c r="G78" s="4500">
        <f t="shared" si="37"/>
        <v>-1.1826544021025001</v>
      </c>
      <c r="H78" s="4501"/>
      <c r="I78" s="500">
        <f t="shared" si="38"/>
        <v>-25.210084033613441</v>
      </c>
      <c r="J78" s="4351">
        <f t="shared" ref="J78:J83" si="45">SUM(K21/K17)*100-100</f>
        <v>-28.723404255319153</v>
      </c>
      <c r="K78" s="4499"/>
      <c r="L78" s="4349">
        <f t="shared" si="40"/>
        <v>-12</v>
      </c>
      <c r="M78" s="4509"/>
      <c r="N78" s="500">
        <f t="shared" si="41"/>
        <v>-29.591836734693871</v>
      </c>
      <c r="O78" s="4351">
        <f t="shared" ref="O78:O83" si="46">SUM(P21/P17)*100-100</f>
        <v>-24.074074074074076</v>
      </c>
      <c r="P78" s="4499"/>
      <c r="Q78" s="193">
        <f t="shared" si="43"/>
        <v>-55.882352941176471</v>
      </c>
    </row>
    <row r="79" spans="1:17" ht="12.75" customHeight="1">
      <c r="A79" s="51" t="s">
        <v>641</v>
      </c>
      <c r="B79" s="631">
        <f t="shared" si="34"/>
        <v>-1.2936860397760199</v>
      </c>
      <c r="C79" s="1050"/>
      <c r="D79" s="632">
        <f t="shared" si="35"/>
        <v>-1.2753623188405783</v>
      </c>
      <c r="E79" s="4492">
        <f t="shared" si="44"/>
        <v>-1.339529797703662</v>
      </c>
      <c r="F79" s="4496"/>
      <c r="G79" s="4494">
        <f t="shared" si="37"/>
        <v>-1.1206328279498905</v>
      </c>
      <c r="H79" s="4497"/>
      <c r="I79" s="60">
        <f t="shared" si="38"/>
        <v>0</v>
      </c>
      <c r="J79" s="4327">
        <f t="shared" si="45"/>
        <v>-4.6153846153846132</v>
      </c>
      <c r="K79" s="4496"/>
      <c r="L79" s="4327">
        <f t="shared" si="40"/>
        <v>27.272727272727266</v>
      </c>
      <c r="M79" s="4498"/>
      <c r="N79" s="60">
        <f t="shared" si="41"/>
        <v>-10.810810810810807</v>
      </c>
      <c r="O79" s="4327">
        <f t="shared" si="46"/>
        <v>-23.333333333333329</v>
      </c>
      <c r="P79" s="4502"/>
      <c r="Q79" s="49">
        <f t="shared" si="43"/>
        <v>42.857142857142861</v>
      </c>
    </row>
    <row r="80" spans="1:17" ht="12.75" customHeight="1">
      <c r="A80" s="51" t="s">
        <v>654</v>
      </c>
      <c r="B80" s="631">
        <f t="shared" si="34"/>
        <v>-1.7960602549246829</v>
      </c>
      <c r="C80" s="1050"/>
      <c r="D80" s="632">
        <f t="shared" si="35"/>
        <v>-1.7401392111368921</v>
      </c>
      <c r="E80" s="4492">
        <f t="shared" si="44"/>
        <v>-2.0224104946706802</v>
      </c>
      <c r="F80" s="4496"/>
      <c r="G80" s="4494">
        <f t="shared" si="37"/>
        <v>-1.0575016523463319</v>
      </c>
      <c r="H80" s="4497"/>
      <c r="I80" s="60">
        <f t="shared" si="38"/>
        <v>-34</v>
      </c>
      <c r="J80" s="4327">
        <f t="shared" si="45"/>
        <v>-36.585365853658537</v>
      </c>
      <c r="K80" s="4496"/>
      <c r="L80" s="4327">
        <f t="shared" si="40"/>
        <v>-22.222222222222214</v>
      </c>
      <c r="M80" s="4498"/>
      <c r="N80" s="60">
        <f t="shared" si="41"/>
        <v>17.64705882352942</v>
      </c>
      <c r="O80" s="4327">
        <f t="shared" si="46"/>
        <v>28.205128205128204</v>
      </c>
      <c r="P80" s="4502"/>
      <c r="Q80" s="49">
        <f t="shared" si="43"/>
        <v>-16.666666666666657</v>
      </c>
    </row>
    <row r="81" spans="1:17" ht="12.75" customHeight="1">
      <c r="A81" s="52" t="s">
        <v>655</v>
      </c>
      <c r="B81" s="635">
        <f t="shared" ref="B81:B86" si="47">SUM(B24/B20)*100-100</f>
        <v>-1.3977868375072688</v>
      </c>
      <c r="C81" s="1308"/>
      <c r="D81" s="636">
        <f t="shared" ref="D81:D86" si="48">SUM(D24/D20)*100-100</f>
        <v>-1.4374514374514433</v>
      </c>
      <c r="E81" s="4488">
        <f t="shared" si="44"/>
        <v>-1.7539051795012313</v>
      </c>
      <c r="F81" s="4503"/>
      <c r="G81" s="4490">
        <f t="shared" si="37"/>
        <v>-0.66711140760506282</v>
      </c>
      <c r="H81" s="4504"/>
      <c r="I81" s="63">
        <f t="shared" ref="I81:I87" si="49">SUM(I24/I20)*100-100</f>
        <v>-3.5087719298245617</v>
      </c>
      <c r="J81" s="4338">
        <f t="shared" si="45"/>
        <v>0</v>
      </c>
      <c r="K81" s="4503"/>
      <c r="L81" s="4338">
        <f t="shared" si="40"/>
        <v>-22.222222222222214</v>
      </c>
      <c r="M81" s="4505"/>
      <c r="N81" s="63">
        <f t="shared" ref="N81:N89" si="50">SUM(N24/N20)*100-100</f>
        <v>-27.38095238095238</v>
      </c>
      <c r="O81" s="4338">
        <f t="shared" si="46"/>
        <v>-20.33898305084746</v>
      </c>
      <c r="P81" s="4506"/>
      <c r="Q81" s="46">
        <f t="shared" si="43"/>
        <v>-43.999999999999993</v>
      </c>
    </row>
    <row r="82" spans="1:17" ht="12.75" customHeight="1">
      <c r="A82" s="701" t="s">
        <v>705</v>
      </c>
      <c r="B82" s="1048">
        <f t="shared" si="47"/>
        <v>-1.7836142689141496</v>
      </c>
      <c r="C82" s="1050"/>
      <c r="D82" s="632">
        <f t="shared" si="48"/>
        <v>-1.8049833235236434</v>
      </c>
      <c r="E82" s="4492">
        <f t="shared" si="44"/>
        <v>-1.9204007792930753</v>
      </c>
      <c r="F82" s="4496"/>
      <c r="G82" s="4494">
        <f t="shared" si="37"/>
        <v>-1.5292553191489304</v>
      </c>
      <c r="H82" s="4497"/>
      <c r="I82" s="1609">
        <f t="shared" si="49"/>
        <v>-16.853932584269657</v>
      </c>
      <c r="J82" s="4327">
        <f t="shared" si="45"/>
        <v>-10.447761194029852</v>
      </c>
      <c r="K82" s="4496"/>
      <c r="L82" s="4351">
        <f t="shared" si="40"/>
        <v>-36.363636363636367</v>
      </c>
      <c r="M82" s="4509"/>
      <c r="N82" s="60">
        <f t="shared" si="50"/>
        <v>2.8985507246376727</v>
      </c>
      <c r="O82" s="4327">
        <f t="shared" si="46"/>
        <v>-0.81300813008130035</v>
      </c>
      <c r="P82" s="4502"/>
      <c r="Q82" s="49">
        <f t="shared" si="43"/>
        <v>33.333333333333314</v>
      </c>
    </row>
    <row r="83" spans="1:17" ht="15.75" customHeight="1">
      <c r="A83" s="28" t="s">
        <v>723</v>
      </c>
      <c r="B83" s="1706">
        <f t="shared" si="47"/>
        <v>-1.9170579029733972</v>
      </c>
      <c r="C83" s="1707"/>
      <c r="D83" s="1705">
        <f t="shared" si="48"/>
        <v>-1.9573302016050178</v>
      </c>
      <c r="E83" s="4492">
        <f t="shared" si="44"/>
        <v>-2.1058464948739299</v>
      </c>
      <c r="F83" s="4496"/>
      <c r="G83" s="4494">
        <f t="shared" si="37"/>
        <v>-1.5999999999999943</v>
      </c>
      <c r="H83" s="4497"/>
      <c r="I83" s="1603">
        <f t="shared" si="49"/>
        <v>-7.8947368421052602</v>
      </c>
      <c r="J83" s="4327">
        <f t="shared" si="45"/>
        <v>-1.6129032258064484</v>
      </c>
      <c r="K83" s="4496"/>
      <c r="L83" s="4327">
        <f t="shared" si="40"/>
        <v>-35.714285714285708</v>
      </c>
      <c r="M83" s="4498"/>
      <c r="N83" s="1603">
        <f t="shared" si="50"/>
        <v>1.5151515151515156</v>
      </c>
      <c r="O83" s="4327">
        <f t="shared" si="46"/>
        <v>13.043478260869563</v>
      </c>
      <c r="P83" s="4496"/>
      <c r="Q83" s="49">
        <f t="shared" si="43"/>
        <v>-25</v>
      </c>
    </row>
    <row r="84" spans="1:17" ht="15.75" customHeight="1">
      <c r="A84" s="28" t="s">
        <v>724</v>
      </c>
      <c r="B84" s="1706">
        <f t="shared" si="47"/>
        <v>-1.3569321533923357</v>
      </c>
      <c r="C84" s="1707"/>
      <c r="D84" s="632">
        <f t="shared" si="48"/>
        <v>-1.3774104683195674</v>
      </c>
      <c r="E84" s="4492">
        <f t="shared" ref="E84:E89" si="51">SUM(F27/F23)*100-100</f>
        <v>-1.3110181311018181</v>
      </c>
      <c r="F84" s="4493"/>
      <c r="G84" s="4494">
        <f t="shared" si="37"/>
        <v>-1.5364061456245821</v>
      </c>
      <c r="H84" s="4495"/>
      <c r="I84" s="1603">
        <f t="shared" si="49"/>
        <v>72.72727272727272</v>
      </c>
      <c r="J84" s="4327">
        <f t="shared" ref="J84:J89" si="52">SUM(K27/K23)*100-100</f>
        <v>73.076923076923094</v>
      </c>
      <c r="K84" s="4376"/>
      <c r="L84" s="4327">
        <f t="shared" si="40"/>
        <v>71.428571428571416</v>
      </c>
      <c r="M84" s="4383"/>
      <c r="N84" s="60">
        <f t="shared" si="50"/>
        <v>-8.3333333333333428</v>
      </c>
      <c r="O84" s="4327">
        <f t="shared" ref="O84:O89" si="53">SUM(P27/P23)*100-100</f>
        <v>-20</v>
      </c>
      <c r="P84" s="4376"/>
      <c r="Q84" s="49">
        <f t="shared" si="43"/>
        <v>50</v>
      </c>
    </row>
    <row r="85" spans="1:17" ht="15.75" customHeight="1">
      <c r="A85" s="38" t="s">
        <v>725</v>
      </c>
      <c r="B85" s="1808">
        <f t="shared" si="47"/>
        <v>-1.5751132112620638</v>
      </c>
      <c r="C85" s="1809"/>
      <c r="D85" s="636">
        <f t="shared" si="48"/>
        <v>-1.6160819865983456</v>
      </c>
      <c r="E85" s="4488">
        <f t="shared" si="51"/>
        <v>-1.7573221757322131</v>
      </c>
      <c r="F85" s="4489"/>
      <c r="G85" s="4490">
        <f t="shared" si="37"/>
        <v>-1.2760241773002008</v>
      </c>
      <c r="H85" s="4491"/>
      <c r="I85" s="1807">
        <f t="shared" si="49"/>
        <v>-14.545454545454547</v>
      </c>
      <c r="J85" s="4338">
        <f t="shared" si="52"/>
        <v>-20.833333333333343</v>
      </c>
      <c r="K85" s="4382"/>
      <c r="L85" s="4338">
        <f t="shared" si="40"/>
        <v>28.571428571428584</v>
      </c>
      <c r="M85" s="4379"/>
      <c r="N85" s="63">
        <f t="shared" si="50"/>
        <v>4.9180327868852487</v>
      </c>
      <c r="O85" s="4338">
        <f t="shared" si="53"/>
        <v>14.893617021276611</v>
      </c>
      <c r="P85" s="4382"/>
      <c r="Q85" s="46">
        <f t="shared" si="43"/>
        <v>-28.571428571428569</v>
      </c>
    </row>
    <row r="86" spans="1:17" ht="15.75" customHeight="1">
      <c r="A86" s="701" t="s">
        <v>746</v>
      </c>
      <c r="B86" s="1048">
        <f t="shared" si="47"/>
        <v>-1.2173218918379547</v>
      </c>
      <c r="C86" s="2141"/>
      <c r="D86" s="1049">
        <f t="shared" si="48"/>
        <v>-1.1988011988012062</v>
      </c>
      <c r="E86" s="4510">
        <f t="shared" si="51"/>
        <v>-1.3904653802497222</v>
      </c>
      <c r="F86" s="4499"/>
      <c r="G86" s="4511">
        <f t="shared" si="37"/>
        <v>-0.74274139095206237</v>
      </c>
      <c r="H86" s="4501"/>
      <c r="I86" s="1609">
        <f t="shared" si="49"/>
        <v>51.351351351351354</v>
      </c>
      <c r="J86" s="4351">
        <f t="shared" si="52"/>
        <v>48.333333333333343</v>
      </c>
      <c r="K86" s="4499"/>
      <c r="L86" s="4351">
        <f t="shared" si="40"/>
        <v>64.285714285714278</v>
      </c>
      <c r="M86" s="4509"/>
      <c r="N86" s="500">
        <f t="shared" si="50"/>
        <v>13.380281690140848</v>
      </c>
      <c r="O86" s="4351">
        <f t="shared" si="53"/>
        <v>11.475409836065566</v>
      </c>
      <c r="P86" s="4512"/>
      <c r="Q86" s="193">
        <f t="shared" si="43"/>
        <v>25</v>
      </c>
    </row>
    <row r="87" spans="1:17" ht="15.75" customHeight="1">
      <c r="A87" s="28" t="s">
        <v>747</v>
      </c>
      <c r="B87" s="1706">
        <f t="shared" ref="B87:B97" si="54">SUM(B30/B26)*100-100</f>
        <v>-1.5357000398883116</v>
      </c>
      <c r="C87" s="1707"/>
      <c r="D87" s="1705">
        <f t="shared" ref="D87:D97" si="55">SUM(D30/D26)*100-100</f>
        <v>-1.5771611100019953</v>
      </c>
      <c r="E87" s="4492">
        <f t="shared" si="51"/>
        <v>-1.981318992357771</v>
      </c>
      <c r="F87" s="4496"/>
      <c r="G87" s="4494">
        <f t="shared" ref="G87:G97" si="56">SUM(G30/G26)*100-100</f>
        <v>-0.60975609756097526</v>
      </c>
      <c r="H87" s="4497"/>
      <c r="I87" s="1603">
        <f t="shared" si="49"/>
        <v>-11.428571428571431</v>
      </c>
      <c r="J87" s="4327">
        <f t="shared" si="52"/>
        <v>-8.1967213114754145</v>
      </c>
      <c r="K87" s="4496"/>
      <c r="L87" s="4327">
        <f t="shared" si="40"/>
        <v>-33.333333333333343</v>
      </c>
      <c r="M87" s="4498"/>
      <c r="N87" s="1603">
        <f t="shared" si="50"/>
        <v>11.940298507462671</v>
      </c>
      <c r="O87" s="4327">
        <f t="shared" si="53"/>
        <v>26.92307692307692</v>
      </c>
      <c r="P87" s="4496"/>
      <c r="Q87" s="49">
        <f t="shared" si="43"/>
        <v>-40</v>
      </c>
    </row>
    <row r="88" spans="1:17" ht="15.75" customHeight="1">
      <c r="A88" s="28" t="s">
        <v>748</v>
      </c>
      <c r="B88" s="1706">
        <f t="shared" si="54"/>
        <v>-2.0534290271132392</v>
      </c>
      <c r="C88" s="1707"/>
      <c r="D88" s="632">
        <f t="shared" si="55"/>
        <v>-2.1149241819632891</v>
      </c>
      <c r="E88" s="4492">
        <f t="shared" si="51"/>
        <v>-2.4590163934426243</v>
      </c>
      <c r="F88" s="4493"/>
      <c r="G88" s="4494">
        <f t="shared" si="56"/>
        <v>-1.2890094979647273</v>
      </c>
      <c r="H88" s="4495"/>
      <c r="I88" s="1603">
        <f t="shared" ref="I88:I95" si="57">SUM(I31/I27)*100-100</f>
        <v>-35.087719298245617</v>
      </c>
      <c r="J88" s="4327">
        <f t="shared" si="52"/>
        <v>-31.111111111111114</v>
      </c>
      <c r="K88" s="4376"/>
      <c r="L88" s="4327">
        <f t="shared" si="40"/>
        <v>-50</v>
      </c>
      <c r="M88" s="4383"/>
      <c r="N88" s="60">
        <f t="shared" si="50"/>
        <v>7.2727272727272805</v>
      </c>
      <c r="O88" s="4327">
        <f t="shared" si="53"/>
        <v>2.4999999999999858</v>
      </c>
      <c r="P88" s="4376"/>
      <c r="Q88" s="49">
        <f t="shared" si="43"/>
        <v>20</v>
      </c>
    </row>
    <row r="89" spans="1:17" ht="15.75" customHeight="1">
      <c r="A89" s="38" t="s">
        <v>749</v>
      </c>
      <c r="B89" s="1808">
        <f t="shared" si="54"/>
        <v>-2.7005401080216132</v>
      </c>
      <c r="C89" s="1809"/>
      <c r="D89" s="636">
        <f t="shared" si="55"/>
        <v>-2.6842948717948616</v>
      </c>
      <c r="E89" s="4488">
        <f t="shared" si="51"/>
        <v>-3.0664395229982944</v>
      </c>
      <c r="F89" s="4489"/>
      <c r="G89" s="4490">
        <f t="shared" si="56"/>
        <v>-1.768707482993193</v>
      </c>
      <c r="H89" s="4491"/>
      <c r="I89" s="1807">
        <f t="shared" si="57"/>
        <v>-27.659574468085097</v>
      </c>
      <c r="J89" s="4338">
        <f t="shared" si="52"/>
        <v>-36.842105263157897</v>
      </c>
      <c r="K89" s="4382"/>
      <c r="L89" s="4338">
        <f t="shared" si="40"/>
        <v>11.111111111111114</v>
      </c>
      <c r="M89" s="4379"/>
      <c r="N89" s="63">
        <f t="shared" si="50"/>
        <v>21.875</v>
      </c>
      <c r="O89" s="4338">
        <f t="shared" si="53"/>
        <v>7.407407407407419</v>
      </c>
      <c r="P89" s="4382"/>
      <c r="Q89" s="46">
        <f t="shared" si="43"/>
        <v>100</v>
      </c>
    </row>
    <row r="90" spans="1:17" ht="15.75" customHeight="1">
      <c r="A90" s="701" t="s">
        <v>809</v>
      </c>
      <c r="B90" s="1706">
        <f t="shared" si="54"/>
        <v>-3.2121212121212039</v>
      </c>
      <c r="C90" s="1707"/>
      <c r="D90" s="632">
        <f t="shared" si="55"/>
        <v>-3.195146612740146</v>
      </c>
      <c r="E90" s="4492">
        <f t="shared" ref="E90:E95" si="58">SUM(F33/F29)*100-100</f>
        <v>-3.5107913669064743</v>
      </c>
      <c r="F90" s="4493"/>
      <c r="G90" s="4494">
        <f t="shared" si="56"/>
        <v>-2.4489795918367321</v>
      </c>
      <c r="H90" s="4495"/>
      <c r="I90" s="1603">
        <f t="shared" si="57"/>
        <v>-28.571428571428569</v>
      </c>
      <c r="J90" s="4327">
        <f t="shared" ref="J90:J95" si="59">SUM(K33/K29)*100-100</f>
        <v>-30.337078651685388</v>
      </c>
      <c r="K90" s="4376"/>
      <c r="L90" s="4327">
        <f t="shared" ref="L90:L97" si="60">SUM(L33/L29)*100-100</f>
        <v>-21.739130434782609</v>
      </c>
      <c r="M90" s="4383"/>
      <c r="N90" s="60">
        <f t="shared" ref="N90:N97" si="61">SUM(N33/N29)*100-100</f>
        <v>-6.8322981366459601</v>
      </c>
      <c r="O90" s="4327">
        <f t="shared" ref="O90" si="62">SUM(P33/P29)*100-100</f>
        <v>-9.558823529411768</v>
      </c>
      <c r="P90" s="4376"/>
      <c r="Q90" s="49">
        <f t="shared" si="43"/>
        <v>8</v>
      </c>
    </row>
    <row r="91" spans="1:17" ht="15.75" customHeight="1">
      <c r="A91" s="28" t="s">
        <v>817</v>
      </c>
      <c r="B91" s="1706">
        <f t="shared" si="54"/>
        <v>-3.1395584362973494</v>
      </c>
      <c r="C91" s="1707"/>
      <c r="D91" s="632">
        <f t="shared" si="55"/>
        <v>-3.1237322515212895</v>
      </c>
      <c r="E91" s="4492">
        <f t="shared" si="58"/>
        <v>-3.3785734911926113</v>
      </c>
      <c r="F91" s="4493"/>
      <c r="G91" s="4494">
        <f t="shared" si="56"/>
        <v>-2.5221540558963795</v>
      </c>
      <c r="H91" s="4495"/>
      <c r="I91" s="1603">
        <f t="shared" si="57"/>
        <v>-16.129032258064512</v>
      </c>
      <c r="J91" s="4327">
        <f t="shared" si="59"/>
        <v>-23.214285714285708</v>
      </c>
      <c r="K91" s="4376"/>
      <c r="L91" s="4327">
        <f t="shared" si="60"/>
        <v>50</v>
      </c>
      <c r="M91" s="4383"/>
      <c r="N91" s="60">
        <f t="shared" si="61"/>
        <v>-18.666666666666671</v>
      </c>
      <c r="O91" s="4327">
        <f t="shared" ref="O91" si="63">SUM(P34/P30)*100-100</f>
        <v>-24.242424242424249</v>
      </c>
      <c r="P91" s="4376"/>
      <c r="Q91" s="49">
        <f t="shared" si="43"/>
        <v>22.222222222222229</v>
      </c>
    </row>
    <row r="92" spans="1:17" ht="15.75" customHeight="1">
      <c r="A92" s="28" t="s">
        <v>797</v>
      </c>
      <c r="B92" s="1706">
        <f t="shared" si="54"/>
        <v>-2.8292285772440522</v>
      </c>
      <c r="C92" s="1707"/>
      <c r="D92" s="632">
        <f t="shared" si="55"/>
        <v>-2.7924989808397811</v>
      </c>
      <c r="E92" s="4492">
        <f t="shared" si="58"/>
        <v>-3.3033903216459066</v>
      </c>
      <c r="F92" s="4493"/>
      <c r="G92" s="4494">
        <f t="shared" si="56"/>
        <v>-1.5807560137457131</v>
      </c>
      <c r="H92" s="4495"/>
      <c r="I92" s="1603">
        <f t="shared" si="57"/>
        <v>-10.810810810810807</v>
      </c>
      <c r="J92" s="4327">
        <f t="shared" si="59"/>
        <v>-9.6774193548387188</v>
      </c>
      <c r="K92" s="4376"/>
      <c r="L92" s="4327">
        <f t="shared" si="60"/>
        <v>-16.666666666666657</v>
      </c>
      <c r="M92" s="4383"/>
      <c r="N92" s="60">
        <f t="shared" si="61"/>
        <v>-30.508474576271183</v>
      </c>
      <c r="O92" s="4327">
        <f t="shared" ref="O92" si="64">SUM(P35/P31)*100-100</f>
        <v>-9.7560975609756042</v>
      </c>
      <c r="P92" s="4376"/>
      <c r="Q92" s="49">
        <f t="shared" si="43"/>
        <v>-77.777777777777771</v>
      </c>
    </row>
    <row r="93" spans="1:17" ht="15.75" customHeight="1">
      <c r="A93" s="38" t="s">
        <v>818</v>
      </c>
      <c r="B93" s="1808">
        <f t="shared" si="54"/>
        <v>-2.4671052631579045</v>
      </c>
      <c r="C93" s="1809"/>
      <c r="D93" s="636">
        <f t="shared" si="55"/>
        <v>-2.428983120625773</v>
      </c>
      <c r="E93" s="4488">
        <f t="shared" si="58"/>
        <v>-2.7533684827182157</v>
      </c>
      <c r="F93" s="4489"/>
      <c r="G93" s="4490">
        <f t="shared" si="56"/>
        <v>-1.662049861495845</v>
      </c>
      <c r="H93" s="4491"/>
      <c r="I93" s="1807">
        <f t="shared" si="57"/>
        <v>23.529411764705884</v>
      </c>
      <c r="J93" s="4338">
        <f t="shared" si="59"/>
        <v>45.833333333333314</v>
      </c>
      <c r="K93" s="4382"/>
      <c r="L93" s="4338">
        <f t="shared" si="60"/>
        <v>-30</v>
      </c>
      <c r="M93" s="4379"/>
      <c r="N93" s="63">
        <f t="shared" si="61"/>
        <v>-7.6923076923076934</v>
      </c>
      <c r="O93" s="4338">
        <f t="shared" ref="O93" si="65">SUM(P36/P32)*100-100</f>
        <v>-10.34482758620689</v>
      </c>
      <c r="P93" s="4382"/>
      <c r="Q93" s="46">
        <f t="shared" si="43"/>
        <v>0</v>
      </c>
    </row>
    <row r="94" spans="1:17" ht="15.75" customHeight="1">
      <c r="A94" s="701" t="s">
        <v>866</v>
      </c>
      <c r="B94" s="2312">
        <f>SUM(B37/B33)*100-100</f>
        <v>-2.337716551868084</v>
      </c>
      <c r="C94" s="1707"/>
      <c r="D94" s="632">
        <f t="shared" si="55"/>
        <v>-2.3605598495926472</v>
      </c>
      <c r="E94" s="4492">
        <f t="shared" si="58"/>
        <v>-2.5052192066805929</v>
      </c>
      <c r="F94" s="4493"/>
      <c r="G94" s="4494">
        <f t="shared" si="56"/>
        <v>-2.0223152022315105</v>
      </c>
      <c r="H94" s="4495"/>
      <c r="I94" s="1603">
        <f>SUM(I37/I33)*100-100</f>
        <v>-1.25</v>
      </c>
      <c r="J94" s="4327">
        <f t="shared" si="59"/>
        <v>1.6129032258064484</v>
      </c>
      <c r="K94" s="4376"/>
      <c r="L94" s="4327">
        <f t="shared" si="60"/>
        <v>-11.111111111111114</v>
      </c>
      <c r="M94" s="4383"/>
      <c r="N94" s="60">
        <f t="shared" si="61"/>
        <v>-8.6666666666666714</v>
      </c>
      <c r="O94" s="4327">
        <f t="shared" ref="O94" si="66">SUM(P37/P33)*100-100</f>
        <v>-13.00813008130082</v>
      </c>
      <c r="P94" s="4376"/>
      <c r="Q94" s="49">
        <f t="shared" si="43"/>
        <v>11.111111111111114</v>
      </c>
    </row>
    <row r="95" spans="1:17" ht="15.75" customHeight="1">
      <c r="A95" s="92" t="s">
        <v>873</v>
      </c>
      <c r="B95" s="631">
        <f t="shared" si="54"/>
        <v>-2.1329987452948558</v>
      </c>
      <c r="C95" s="1707"/>
      <c r="D95" s="632">
        <f t="shared" si="55"/>
        <v>-2.1356783919598001</v>
      </c>
      <c r="E95" s="4492">
        <f t="shared" si="58"/>
        <v>-2.1817095038852301</v>
      </c>
      <c r="F95" s="4493"/>
      <c r="G95" s="4494">
        <f t="shared" si="56"/>
        <v>-2.0279720279720266</v>
      </c>
      <c r="H95" s="4495"/>
      <c r="I95" s="1603">
        <f t="shared" si="57"/>
        <v>1.9230769230769198</v>
      </c>
      <c r="J95" s="4327">
        <f t="shared" si="59"/>
        <v>4.6511627906976827</v>
      </c>
      <c r="K95" s="4376"/>
      <c r="L95" s="4327">
        <f t="shared" si="60"/>
        <v>-11.111111111111114</v>
      </c>
      <c r="M95" s="4383"/>
      <c r="N95" s="60">
        <f t="shared" si="61"/>
        <v>-14.754098360655746</v>
      </c>
      <c r="O95" s="4327">
        <f t="shared" ref="O95:O97" si="67">SUM(P38/P34)*100-100</f>
        <v>-18</v>
      </c>
      <c r="P95" s="4376"/>
      <c r="Q95" s="49">
        <f t="shared" si="43"/>
        <v>0</v>
      </c>
    </row>
    <row r="96" spans="1:17" ht="15.75" customHeight="1">
      <c r="A96" s="92" t="s">
        <v>860</v>
      </c>
      <c r="B96" s="631">
        <f t="shared" si="54"/>
        <v>-2.0108923334729809</v>
      </c>
      <c r="C96" s="1707"/>
      <c r="D96" s="1705">
        <f t="shared" si="55"/>
        <v>-2.0130006290627023</v>
      </c>
      <c r="E96" s="4492">
        <f t="shared" ref="E96:E97" si="68">SUM(F39/F35)*100-100</f>
        <v>-2.0377584656877445</v>
      </c>
      <c r="F96" s="4493"/>
      <c r="G96" s="4494">
        <f t="shared" si="56"/>
        <v>-1.955307262569832</v>
      </c>
      <c r="H96" s="4495"/>
      <c r="I96" s="1603">
        <f>SUM(I39/I35)*100-100</f>
        <v>21.212121212121218</v>
      </c>
      <c r="J96" s="4327">
        <f t="shared" ref="J96:J97" si="69">SUM(K39/K35)*100-100</f>
        <v>14.285714285714278</v>
      </c>
      <c r="K96" s="4376"/>
      <c r="L96" s="4327">
        <f t="shared" si="60"/>
        <v>60</v>
      </c>
      <c r="M96" s="4383"/>
      <c r="N96" s="60">
        <f t="shared" si="61"/>
        <v>-7.3170731707317032</v>
      </c>
      <c r="O96" s="4327">
        <f t="shared" si="67"/>
        <v>-13.513513513513516</v>
      </c>
      <c r="P96" s="4376"/>
      <c r="Q96" s="49">
        <f t="shared" si="43"/>
        <v>50</v>
      </c>
    </row>
    <row r="97" spans="1:19" ht="15.75" customHeight="1">
      <c r="A97" s="38" t="s">
        <v>874</v>
      </c>
      <c r="B97" s="1808">
        <f t="shared" si="54"/>
        <v>-1.9603709949409733</v>
      </c>
      <c r="C97" s="1809"/>
      <c r="D97" s="636">
        <f t="shared" si="55"/>
        <v>-2.0464135021097007</v>
      </c>
      <c r="E97" s="4488">
        <f t="shared" si="68"/>
        <v>-2.2289156626505928</v>
      </c>
      <c r="F97" s="4489"/>
      <c r="G97" s="4490">
        <f t="shared" si="56"/>
        <v>-1.6197183098591523</v>
      </c>
      <c r="H97" s="4491"/>
      <c r="I97" s="1807">
        <f>SUM(I40/I36)*100-100</f>
        <v>4.7619047619047734</v>
      </c>
      <c r="J97" s="4338">
        <f t="shared" si="69"/>
        <v>-8.5714285714285694</v>
      </c>
      <c r="K97" s="4382"/>
      <c r="L97" s="4338">
        <f t="shared" si="60"/>
        <v>71.428571428571416</v>
      </c>
      <c r="M97" s="4379"/>
      <c r="N97" s="63">
        <f t="shared" si="61"/>
        <v>-8.3333333333333428</v>
      </c>
      <c r="O97" s="4338">
        <f t="shared" si="67"/>
        <v>-1.923076923076934</v>
      </c>
      <c r="P97" s="4382"/>
      <c r="Q97" s="46">
        <f t="shared" si="43"/>
        <v>-25</v>
      </c>
    </row>
    <row r="98" spans="1:19" ht="15.75" customHeight="1">
      <c r="A98" s="701" t="s">
        <v>912</v>
      </c>
      <c r="B98" s="2312">
        <f>SUM(B41/B37)*100-100</f>
        <v>-1.5815345159222005</v>
      </c>
      <c r="C98" s="1707"/>
      <c r="D98" s="632">
        <f>SUM(D41/D37)*100-100</f>
        <v>-1.6260162601626007</v>
      </c>
      <c r="E98" s="4492">
        <f>SUM(F41/F37)*100-100</f>
        <v>-1.9271948608137137</v>
      </c>
      <c r="F98" s="4493"/>
      <c r="G98" s="4494">
        <f>SUM(G41/G37)*100-100</f>
        <v>-0.92526690391458999</v>
      </c>
      <c r="H98" s="4495"/>
      <c r="I98" s="1603">
        <f>SUM(I41/I37)*100-100</f>
        <v>-12.658227848101262</v>
      </c>
      <c r="J98" s="4327">
        <f>SUM(K41/K37)*100-100</f>
        <v>-15.873015873015873</v>
      </c>
      <c r="K98" s="4376"/>
      <c r="L98" s="4327">
        <f>SUM(L41/L37)*100-100</f>
        <v>0</v>
      </c>
      <c r="M98" s="4383"/>
      <c r="N98" s="60">
        <f>SUM(N41/N37)*100-100</f>
        <v>-16.788321167883211</v>
      </c>
      <c r="O98" s="4327">
        <f>SUM(P41/P37)*100-100</f>
        <v>-14.018691588785046</v>
      </c>
      <c r="P98" s="4376"/>
      <c r="Q98" s="49">
        <f>SUM(Q41/Q37)*100-100</f>
        <v>-26.666666666666671</v>
      </c>
    </row>
    <row r="99" spans="1:19">
      <c r="A99" s="28" t="s">
        <v>916</v>
      </c>
      <c r="B99" s="631">
        <f>SUM(B42/B38)*100-100</f>
        <v>-1.6025641025641022</v>
      </c>
      <c r="C99" s="1707"/>
      <c r="D99" s="632">
        <f>SUM(D42/D38)*100-100</f>
        <v>-1.6474112109542176</v>
      </c>
      <c r="E99" s="4492">
        <f>SUM(F42/F38)*100-100</f>
        <v>-2.0776046440574447</v>
      </c>
      <c r="F99" s="4493"/>
      <c r="G99" s="4494">
        <f>SUM(G42/G38)*100-100</f>
        <v>-0.64239828693790457</v>
      </c>
      <c r="H99" s="4495"/>
      <c r="I99" s="1603">
        <f>SUM(I42/I38)*100-100</f>
        <v>11.320754716981128</v>
      </c>
      <c r="J99" s="4327">
        <f>SUM(K42/K38)*100-100</f>
        <v>4.4444444444444571</v>
      </c>
      <c r="K99" s="4376"/>
      <c r="L99" s="4327">
        <f>SUM(L42/L38)*100-100</f>
        <v>50</v>
      </c>
      <c r="M99" s="4383"/>
      <c r="N99" s="60">
        <f>SUM(N42/N38)*100-100</f>
        <v>11.538461538461547</v>
      </c>
      <c r="O99" s="4327">
        <f>SUM(P42/P38)*100-100</f>
        <v>14.634146341463406</v>
      </c>
      <c r="P99" s="4376"/>
      <c r="Q99" s="49">
        <f>SUM(Q42/Q38)*100-100</f>
        <v>0</v>
      </c>
    </row>
    <row r="100" spans="1:19">
      <c r="A100" s="28" t="s">
        <v>934</v>
      </c>
      <c r="B100" s="631">
        <f t="shared" ref="B100:B102" si="70">SUM(B43/B39)*100-100</f>
        <v>-1.6460025651987991</v>
      </c>
      <c r="C100" s="1707"/>
      <c r="D100" s="632">
        <f t="shared" ref="D100:D101" si="71">SUM(D43/D39)*100-100</f>
        <v>-1.7333618660389476</v>
      </c>
      <c r="E100" s="4492">
        <f t="shared" ref="E100:E101" si="72">SUM(F43/F39)*100-100</f>
        <v>-2.1413276231263438</v>
      </c>
      <c r="F100" s="4493"/>
      <c r="G100" s="4494">
        <f t="shared" ref="G100:G101" si="73">SUM(G43/G39)*100-100</f>
        <v>-0.78347578347577951</v>
      </c>
      <c r="H100" s="4495"/>
      <c r="I100" s="1603">
        <f t="shared" ref="I100:I103" si="74">SUM(I43/I39)*100-100</f>
        <v>-10</v>
      </c>
      <c r="J100" s="4327">
        <f t="shared" ref="J100:J102" si="75">SUM(K43/K39)*100-100</f>
        <v>-9.375</v>
      </c>
      <c r="K100" s="4376"/>
      <c r="L100" s="4327">
        <f t="shared" ref="L100:L103" si="76">SUM(L43/L39)*100-100</f>
        <v>-12.5</v>
      </c>
      <c r="M100" s="4383"/>
      <c r="N100" s="60">
        <f t="shared" ref="N100:N101" si="77">SUM(N43/N39)*100-100</f>
        <v>5.2631578947368354</v>
      </c>
      <c r="O100" s="4327">
        <f t="shared" ref="O100:O102" si="78">SUM(P43/P39)*100-100</f>
        <v>9.375</v>
      </c>
      <c r="P100" s="4376"/>
      <c r="Q100" s="49">
        <f t="shared" ref="Q100:Q103" si="79">SUM(Q43/Q39)*100-100</f>
        <v>-16.666666666666657</v>
      </c>
    </row>
    <row r="101" spans="1:19">
      <c r="A101" s="28" t="s">
        <v>935</v>
      </c>
      <c r="B101" s="631">
        <f t="shared" si="70"/>
        <v>-1.913566974844116</v>
      </c>
      <c r="C101" s="1707"/>
      <c r="D101" s="632">
        <f t="shared" si="71"/>
        <v>-1.9168640964893342</v>
      </c>
      <c r="E101" s="4492">
        <f t="shared" si="72"/>
        <v>-2.2797288971041212</v>
      </c>
      <c r="F101" s="4493"/>
      <c r="G101" s="4494">
        <f t="shared" si="73"/>
        <v>-1.0737294201861118</v>
      </c>
      <c r="H101" s="4495"/>
      <c r="I101" s="1603">
        <f t="shared" si="74"/>
        <v>-29.545454545454547</v>
      </c>
      <c r="J101" s="4327">
        <f t="shared" si="75"/>
        <v>-21.875</v>
      </c>
      <c r="K101" s="4376"/>
      <c r="L101" s="4327">
        <f t="shared" si="76"/>
        <v>-50</v>
      </c>
      <c r="M101" s="4383"/>
      <c r="N101" s="60">
        <f t="shared" si="77"/>
        <v>6.0606060606060623</v>
      </c>
      <c r="O101" s="4327">
        <f t="shared" si="78"/>
        <v>1.9607843137254832</v>
      </c>
      <c r="P101" s="4376"/>
      <c r="Q101" s="49">
        <f t="shared" si="79"/>
        <v>20</v>
      </c>
    </row>
    <row r="102" spans="1:19">
      <c r="A102" s="2516" t="s">
        <v>936</v>
      </c>
      <c r="B102" s="3030">
        <f t="shared" si="70"/>
        <v>-2.0846905537459293</v>
      </c>
      <c r="C102" s="3031"/>
      <c r="D102" s="3032">
        <f t="shared" ref="D102:D107" si="80">SUM(D45/D41)*100-100</f>
        <v>-2.1313614615049943</v>
      </c>
      <c r="E102" s="4482">
        <f t="shared" ref="E102:E107" si="81">SUM(F45/F41)*100-100</f>
        <v>-2.6824703680598816</v>
      </c>
      <c r="F102" s="4483"/>
      <c r="G102" s="4484">
        <f t="shared" ref="G102:G107" si="82">SUM(G45/G41)*100-100</f>
        <v>-0.86206896551723844</v>
      </c>
      <c r="H102" s="4485"/>
      <c r="I102" s="2517">
        <f t="shared" si="74"/>
        <v>13.043478260869563</v>
      </c>
      <c r="J102" s="4486">
        <f t="shared" si="75"/>
        <v>9.4339622641509351</v>
      </c>
      <c r="K102" s="4371"/>
      <c r="L102" s="4486">
        <f t="shared" si="76"/>
        <v>25</v>
      </c>
      <c r="M102" s="4487"/>
      <c r="N102" s="2512">
        <f t="shared" ref="N102:N107" si="83">SUM(N45/N41)*100-100</f>
        <v>14.912280701754383</v>
      </c>
      <c r="O102" s="4486">
        <f t="shared" si="78"/>
        <v>19.565217391304344</v>
      </c>
      <c r="P102" s="4371"/>
      <c r="Q102" s="2514">
        <f t="shared" si="79"/>
        <v>-4.5454545454545467</v>
      </c>
    </row>
    <row r="103" spans="1:19">
      <c r="A103" s="28" t="s">
        <v>962</v>
      </c>
      <c r="B103" s="631">
        <f>SUM(B46/B42)*100-100</f>
        <v>-2.0195439739413672</v>
      </c>
      <c r="C103" s="1707"/>
      <c r="D103" s="632">
        <f t="shared" si="80"/>
        <v>-2.0013051990428607</v>
      </c>
      <c r="E103" s="4492">
        <f t="shared" si="81"/>
        <v>-2.4648985959438363</v>
      </c>
      <c r="F103" s="4493"/>
      <c r="G103" s="4494">
        <f t="shared" si="82"/>
        <v>-0.93390804597702015</v>
      </c>
      <c r="H103" s="4495"/>
      <c r="I103" s="1603">
        <f t="shared" si="74"/>
        <v>23.728813559322035</v>
      </c>
      <c r="J103" s="4327">
        <f t="shared" ref="J103" si="84">SUM(K46/K42)*100-100</f>
        <v>31.914893617021278</v>
      </c>
      <c r="K103" s="4376"/>
      <c r="L103" s="4327">
        <f t="shared" si="76"/>
        <v>-8.3333333333333428</v>
      </c>
      <c r="M103" s="4383"/>
      <c r="N103" s="60">
        <f t="shared" si="83"/>
        <v>20.689655172413794</v>
      </c>
      <c r="O103" s="4327">
        <f t="shared" ref="O103" si="85">SUM(P46/P42)*100-100</f>
        <v>19.148936170212764</v>
      </c>
      <c r="P103" s="4376"/>
      <c r="Q103" s="3171">
        <f t="shared" si="79"/>
        <v>27.272727272727266</v>
      </c>
    </row>
    <row r="104" spans="1:19">
      <c r="A104" s="28" t="s">
        <v>981</v>
      </c>
      <c r="B104" s="631">
        <f>SUM(B47/B43)*100-100</f>
        <v>-1.9560965007607081</v>
      </c>
      <c r="C104" s="1707"/>
      <c r="D104" s="632">
        <f t="shared" si="80"/>
        <v>-1.894599303135891</v>
      </c>
      <c r="E104" s="4492">
        <f t="shared" si="81"/>
        <v>-2.0318849640512724</v>
      </c>
      <c r="F104" s="4493"/>
      <c r="G104" s="4494">
        <f t="shared" si="82"/>
        <v>-1.5793251974156419</v>
      </c>
      <c r="H104" s="4495"/>
      <c r="I104" s="1603">
        <f>SUM(I47/I43)*100-100</f>
        <v>13.888888888888886</v>
      </c>
      <c r="J104" s="4327">
        <f t="shared" ref="J104" si="86">SUM(K47/K43)*100-100</f>
        <v>31.034482758620697</v>
      </c>
      <c r="K104" s="4376"/>
      <c r="L104" s="4327">
        <f>SUM(L47/L43)*100-100</f>
        <v>-57.142857142857146</v>
      </c>
      <c r="M104" s="4383"/>
      <c r="N104" s="60">
        <f t="shared" si="83"/>
        <v>5</v>
      </c>
      <c r="O104" s="4327">
        <f t="shared" ref="O104" si="87">SUM(P47/P43)*100-100</f>
        <v>-14.285714285714292</v>
      </c>
      <c r="P104" s="4376"/>
      <c r="Q104" s="3310">
        <f>SUM(Q47/Q43)*100-100</f>
        <v>140</v>
      </c>
      <c r="S104" s="20"/>
    </row>
    <row r="105" spans="1:19">
      <c r="A105" s="89" t="s">
        <v>1000</v>
      </c>
      <c r="B105" s="635">
        <f>SUM(B48/B44)*100-100</f>
        <v>-1.5563349408154323</v>
      </c>
      <c r="C105" s="1809"/>
      <c r="D105" s="636">
        <f t="shared" si="80"/>
        <v>-1.5590689503733017</v>
      </c>
      <c r="E105" s="4488">
        <f t="shared" si="81"/>
        <v>-1.6393442622950829</v>
      </c>
      <c r="F105" s="4489"/>
      <c r="G105" s="4490">
        <f t="shared" si="82"/>
        <v>-1.3748191027496404</v>
      </c>
      <c r="H105" s="4491"/>
      <c r="I105" s="1807">
        <f>SUM(I48/I44)*100-100</f>
        <v>12.90322580645163</v>
      </c>
      <c r="J105" s="4338">
        <f>SUM(K48/K44)*100-100</f>
        <v>0</v>
      </c>
      <c r="K105" s="4382"/>
      <c r="L105" s="4338">
        <f>SUM(L48/L44)*100-100</f>
        <v>66.666666666666686</v>
      </c>
      <c r="M105" s="4379"/>
      <c r="N105" s="63">
        <f t="shared" si="83"/>
        <v>-22.857142857142847</v>
      </c>
      <c r="O105" s="4338">
        <f>SUM(P48/P44)*100-100</f>
        <v>-26.923076923076934</v>
      </c>
      <c r="P105" s="4382"/>
      <c r="Q105" s="3309">
        <f>SUM(Q48/Q44)*100-100</f>
        <v>-11.111111111111114</v>
      </c>
    </row>
    <row r="106" spans="1:19">
      <c r="A106" s="2516" t="s">
        <v>1009</v>
      </c>
      <c r="B106" s="3030">
        <f>SUM(B49/B45)*100-100</f>
        <v>-1.0201818585052109</v>
      </c>
      <c r="C106" s="3031"/>
      <c r="D106" s="3032">
        <f t="shared" si="80"/>
        <v>-1</v>
      </c>
      <c r="E106" s="4482">
        <f t="shared" si="81"/>
        <v>-0.80128205128204399</v>
      </c>
      <c r="F106" s="4483"/>
      <c r="G106" s="4484">
        <f t="shared" si="82"/>
        <v>-1.4492753623188293</v>
      </c>
      <c r="H106" s="4485"/>
      <c r="I106" s="2517">
        <f>SUM(I49/I45)*100-100</f>
        <v>-6.4102564102564088</v>
      </c>
      <c r="J106" s="4486">
        <f>SUM(K49/K45)*100-100</f>
        <v>1.7241379310344769</v>
      </c>
      <c r="K106" s="4371"/>
      <c r="L106" s="4486">
        <f>SUM(L49/L45)*100-100</f>
        <v>-30</v>
      </c>
      <c r="M106" s="4487"/>
      <c r="N106" s="2512">
        <f t="shared" si="83"/>
        <v>-22.900763358778633</v>
      </c>
      <c r="O106" s="4486">
        <f>SUM(P49/P45)*100-100</f>
        <v>-23.636363636363626</v>
      </c>
      <c r="P106" s="4371"/>
      <c r="Q106" s="2514">
        <f>SUM(Q49/Q45)*100-100</f>
        <v>-19.047619047619051</v>
      </c>
    </row>
    <row r="107" spans="1:19" s="1832" customFormat="1">
      <c r="A107" s="89" t="s">
        <v>1026</v>
      </c>
      <c r="B107" s="635">
        <f>SUM(B50/B46)*100-100</f>
        <v>-1.3076241134751854</v>
      </c>
      <c r="C107" s="1809"/>
      <c r="D107" s="636">
        <f t="shared" si="80"/>
        <v>-1.3318534961154285</v>
      </c>
      <c r="E107" s="4488">
        <f t="shared" si="81"/>
        <v>-1.1516314779270687</v>
      </c>
      <c r="F107" s="4489"/>
      <c r="G107" s="4490">
        <f t="shared" si="82"/>
        <v>-1.7403915881073289</v>
      </c>
      <c r="H107" s="4491"/>
      <c r="I107" s="1807">
        <f>SUM(I50/I46)*100-100</f>
        <v>-17.808219178082197</v>
      </c>
      <c r="J107" s="4338">
        <f>SUM(K50/K46)*100-100</f>
        <v>-17.741935483870961</v>
      </c>
      <c r="K107" s="4382"/>
      <c r="L107" s="4338">
        <f>SUM(L50/L46)*100-100</f>
        <v>-18.181818181818173</v>
      </c>
      <c r="M107" s="4379"/>
      <c r="N107" s="63">
        <f t="shared" si="83"/>
        <v>0</v>
      </c>
      <c r="O107" s="4338">
        <f>SUM(P50/P46)*100-100</f>
        <v>0</v>
      </c>
      <c r="P107" s="4382"/>
      <c r="Q107" s="4038">
        <f>SUM(Q50/Q46)*100-100</f>
        <v>0</v>
      </c>
    </row>
    <row r="108" spans="1:19">
      <c r="A108" s="56" t="s">
        <v>131</v>
      </c>
      <c r="B108" s="56"/>
      <c r="S108" s="20"/>
    </row>
    <row r="112" spans="1:19">
      <c r="C112" s="23"/>
    </row>
    <row r="114" spans="1:4">
      <c r="B114" s="23"/>
      <c r="C114" s="23"/>
    </row>
    <row r="115" spans="1:4">
      <c r="A115" s="23"/>
    </row>
    <row r="116" spans="1:4">
      <c r="C116" s="23"/>
      <c r="D116" s="23"/>
    </row>
    <row r="117" spans="1:4">
      <c r="C117" s="23"/>
    </row>
  </sheetData>
  <mergeCells count="243">
    <mergeCell ref="O97:P97"/>
    <mergeCell ref="E96:F96"/>
    <mergeCell ref="G96:H96"/>
    <mergeCell ref="J96:K96"/>
    <mergeCell ref="L96:M96"/>
    <mergeCell ref="O96:P96"/>
    <mergeCell ref="E107:F107"/>
    <mergeCell ref="G107:H107"/>
    <mergeCell ref="J107:K107"/>
    <mergeCell ref="L107:M107"/>
    <mergeCell ref="O107:P107"/>
    <mergeCell ref="E99:F99"/>
    <mergeCell ref="G99:H99"/>
    <mergeCell ref="J99:K99"/>
    <mergeCell ref="L99:M99"/>
    <mergeCell ref="O99:P99"/>
    <mergeCell ref="E98:F98"/>
    <mergeCell ref="G98:H98"/>
    <mergeCell ref="J98:K98"/>
    <mergeCell ref="L98:M98"/>
    <mergeCell ref="O98:P98"/>
    <mergeCell ref="E102:F102"/>
    <mergeCell ref="G102:H102"/>
    <mergeCell ref="J102:K102"/>
    <mergeCell ref="J70:K70"/>
    <mergeCell ref="L70:M70"/>
    <mergeCell ref="L63:M63"/>
    <mergeCell ref="L64:M64"/>
    <mergeCell ref="E97:F97"/>
    <mergeCell ref="G97:H97"/>
    <mergeCell ref="J97:K97"/>
    <mergeCell ref="L97:M97"/>
    <mergeCell ref="J66:K66"/>
    <mergeCell ref="E77:F77"/>
    <mergeCell ref="E88:F88"/>
    <mergeCell ref="G88:H88"/>
    <mergeCell ref="J88:K88"/>
    <mergeCell ref="L88:M88"/>
    <mergeCell ref="G77:H77"/>
    <mergeCell ref="J78:K78"/>
    <mergeCell ref="L78:M78"/>
    <mergeCell ref="J71:K71"/>
    <mergeCell ref="L71:M71"/>
    <mergeCell ref="E76:F76"/>
    <mergeCell ref="E74:F74"/>
    <mergeCell ref="E94:F94"/>
    <mergeCell ref="G94:H94"/>
    <mergeCell ref="G69:H69"/>
    <mergeCell ref="J69:K69"/>
    <mergeCell ref="G67:H67"/>
    <mergeCell ref="A3:B3"/>
    <mergeCell ref="N59:Q60"/>
    <mergeCell ref="E95:F95"/>
    <mergeCell ref="G95:H95"/>
    <mergeCell ref="J95:K95"/>
    <mergeCell ref="L95:M95"/>
    <mergeCell ref="O95:P95"/>
    <mergeCell ref="L68:M68"/>
    <mergeCell ref="J68:K68"/>
    <mergeCell ref="O68:P68"/>
    <mergeCell ref="G72:H72"/>
    <mergeCell ref="J72:K72"/>
    <mergeCell ref="L72:M72"/>
    <mergeCell ref="E70:F70"/>
    <mergeCell ref="O69:P69"/>
    <mergeCell ref="O70:P70"/>
    <mergeCell ref="E71:F71"/>
    <mergeCell ref="G71:H71"/>
    <mergeCell ref="E69:F69"/>
    <mergeCell ref="L69:M69"/>
    <mergeCell ref="G70:H70"/>
    <mergeCell ref="O67:P67"/>
    <mergeCell ref="D2:Q2"/>
    <mergeCell ref="D58:Q58"/>
    <mergeCell ref="L61:M61"/>
    <mergeCell ref="O61:P61"/>
    <mergeCell ref="E66:F66"/>
    <mergeCell ref="G66:H66"/>
    <mergeCell ref="O63:P63"/>
    <mergeCell ref="E63:F63"/>
    <mergeCell ref="J63:K63"/>
    <mergeCell ref="J64:K64"/>
    <mergeCell ref="O66:P66"/>
    <mergeCell ref="A53:R53"/>
    <mergeCell ref="J62:K62"/>
    <mergeCell ref="O64:P64"/>
    <mergeCell ref="G64:H64"/>
    <mergeCell ref="L62:M62"/>
    <mergeCell ref="A59:C60"/>
    <mergeCell ref="D59:H60"/>
    <mergeCell ref="I59:M60"/>
    <mergeCell ref="E61:F61"/>
    <mergeCell ref="G61:H61"/>
    <mergeCell ref="J61:K61"/>
    <mergeCell ref="G62:H62"/>
    <mergeCell ref="G68:H68"/>
    <mergeCell ref="O62:P62"/>
    <mergeCell ref="E62:F62"/>
    <mergeCell ref="O65:P65"/>
    <mergeCell ref="L65:M65"/>
    <mergeCell ref="L66:M66"/>
    <mergeCell ref="E79:F79"/>
    <mergeCell ref="E78:F78"/>
    <mergeCell ref="E75:F75"/>
    <mergeCell ref="L75:M75"/>
    <mergeCell ref="J76:K76"/>
    <mergeCell ref="L76:M76"/>
    <mergeCell ref="E67:F67"/>
    <mergeCell ref="G63:H63"/>
    <mergeCell ref="E65:F65"/>
    <mergeCell ref="G65:H65"/>
    <mergeCell ref="J65:K65"/>
    <mergeCell ref="J67:K67"/>
    <mergeCell ref="E64:F64"/>
    <mergeCell ref="E72:F72"/>
    <mergeCell ref="L67:M67"/>
    <mergeCell ref="E68:F68"/>
    <mergeCell ref="E73:F73"/>
    <mergeCell ref="O75:P75"/>
    <mergeCell ref="O88:P88"/>
    <mergeCell ref="L82:M82"/>
    <mergeCell ref="O82:P82"/>
    <mergeCell ref="E83:F83"/>
    <mergeCell ref="G83:H83"/>
    <mergeCell ref="J83:K83"/>
    <mergeCell ref="L83:M83"/>
    <mergeCell ref="E82:F82"/>
    <mergeCell ref="G82:H82"/>
    <mergeCell ref="J82:K82"/>
    <mergeCell ref="E86:F86"/>
    <mergeCell ref="G86:H86"/>
    <mergeCell ref="J86:K86"/>
    <mergeCell ref="E84:F84"/>
    <mergeCell ref="E85:F85"/>
    <mergeCell ref="L86:M86"/>
    <mergeCell ref="O86:P86"/>
    <mergeCell ref="O83:P83"/>
    <mergeCell ref="L85:M85"/>
    <mergeCell ref="L84:M84"/>
    <mergeCell ref="G85:H85"/>
    <mergeCell ref="G84:H84"/>
    <mergeCell ref="J84:K84"/>
    <mergeCell ref="J85:K85"/>
    <mergeCell ref="J77:K77"/>
    <mergeCell ref="O71:P71"/>
    <mergeCell ref="O74:P74"/>
    <mergeCell ref="O72:P72"/>
    <mergeCell ref="J75:K75"/>
    <mergeCell ref="G75:H75"/>
    <mergeCell ref="G73:H73"/>
    <mergeCell ref="J73:K73"/>
    <mergeCell ref="G74:H74"/>
    <mergeCell ref="J74:K74"/>
    <mergeCell ref="L74:M74"/>
    <mergeCell ref="G76:H76"/>
    <mergeCell ref="O77:P77"/>
    <mergeCell ref="O73:P73"/>
    <mergeCell ref="L73:M73"/>
    <mergeCell ref="O76:P76"/>
    <mergeCell ref="L77:M77"/>
    <mergeCell ref="O85:P85"/>
    <mergeCell ref="G79:H79"/>
    <mergeCell ref="O78:P78"/>
    <mergeCell ref="G78:H78"/>
    <mergeCell ref="O79:P79"/>
    <mergeCell ref="O84:P84"/>
    <mergeCell ref="J79:K79"/>
    <mergeCell ref="L79:M79"/>
    <mergeCell ref="E81:F81"/>
    <mergeCell ref="G81:H81"/>
    <mergeCell ref="J81:K81"/>
    <mergeCell ref="L81:M81"/>
    <mergeCell ref="E80:F80"/>
    <mergeCell ref="G80:H80"/>
    <mergeCell ref="L80:M80"/>
    <mergeCell ref="O80:P80"/>
    <mergeCell ref="O81:P81"/>
    <mergeCell ref="J80:K80"/>
    <mergeCell ref="J94:K94"/>
    <mergeCell ref="L94:M94"/>
    <mergeCell ref="E87:F87"/>
    <mergeCell ref="G87:H87"/>
    <mergeCell ref="J87:K87"/>
    <mergeCell ref="L87:M87"/>
    <mergeCell ref="O87:P87"/>
    <mergeCell ref="O94:P94"/>
    <mergeCell ref="E90:F90"/>
    <mergeCell ref="G90:H90"/>
    <mergeCell ref="J90:K90"/>
    <mergeCell ref="L90:M90"/>
    <mergeCell ref="O90:P90"/>
    <mergeCell ref="E91:F91"/>
    <mergeCell ref="G91:H91"/>
    <mergeCell ref="J91:K91"/>
    <mergeCell ref="E89:F89"/>
    <mergeCell ref="G89:H89"/>
    <mergeCell ref="J89:K89"/>
    <mergeCell ref="L89:M89"/>
    <mergeCell ref="O89:P89"/>
    <mergeCell ref="L91:M91"/>
    <mergeCell ref="O91:P91"/>
    <mergeCell ref="L93:M93"/>
    <mergeCell ref="O93:P93"/>
    <mergeCell ref="E92:F92"/>
    <mergeCell ref="G92:H92"/>
    <mergeCell ref="J92:K92"/>
    <mergeCell ref="L92:M92"/>
    <mergeCell ref="O92:P92"/>
    <mergeCell ref="E93:F93"/>
    <mergeCell ref="G93:H93"/>
    <mergeCell ref="J93:K93"/>
    <mergeCell ref="L102:M102"/>
    <mergeCell ref="O102:P102"/>
    <mergeCell ref="E100:F100"/>
    <mergeCell ref="G100:H100"/>
    <mergeCell ref="J100:K100"/>
    <mergeCell ref="L100:M100"/>
    <mergeCell ref="O100:P100"/>
    <mergeCell ref="E101:F101"/>
    <mergeCell ref="G101:H101"/>
    <mergeCell ref="J101:K101"/>
    <mergeCell ref="L101:M101"/>
    <mergeCell ref="O101:P101"/>
    <mergeCell ref="E103:F103"/>
    <mergeCell ref="G103:H103"/>
    <mergeCell ref="J103:K103"/>
    <mergeCell ref="L103:M103"/>
    <mergeCell ref="O103:P103"/>
    <mergeCell ref="E104:F104"/>
    <mergeCell ref="G104:H104"/>
    <mergeCell ref="J104:K104"/>
    <mergeCell ref="L104:M104"/>
    <mergeCell ref="O104:P104"/>
    <mergeCell ref="E106:F106"/>
    <mergeCell ref="G106:H106"/>
    <mergeCell ref="J106:K106"/>
    <mergeCell ref="L106:M106"/>
    <mergeCell ref="O106:P106"/>
    <mergeCell ref="E105:F105"/>
    <mergeCell ref="G105:H105"/>
    <mergeCell ref="J105:K105"/>
    <mergeCell ref="L105:M105"/>
    <mergeCell ref="O105:P105"/>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X322"/>
  <sheetViews>
    <sheetView topLeftCell="A240" zoomScale="120" zoomScaleNormal="120" workbookViewId="0">
      <selection activeCell="V261" sqref="V261:W261"/>
    </sheetView>
  </sheetViews>
  <sheetFormatPr defaultColWidth="8.85546875" defaultRowHeight="12.75"/>
  <cols>
    <col min="1" max="1" width="6.8554687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546" t="s">
        <v>138</v>
      </c>
      <c r="C1" s="4547"/>
      <c r="D1" s="4547"/>
      <c r="E1" s="4547"/>
      <c r="F1" s="4547"/>
      <c r="G1" s="4547"/>
      <c r="H1" s="4547"/>
      <c r="I1" s="4547"/>
      <c r="J1" s="4547"/>
      <c r="K1" s="4547"/>
      <c r="L1" s="4547"/>
      <c r="M1" s="4547"/>
      <c r="N1" s="4547"/>
      <c r="O1" s="4547"/>
      <c r="P1" s="4547"/>
      <c r="Q1" s="4547"/>
      <c r="R1" s="4547"/>
      <c r="S1" s="4547"/>
      <c r="T1" s="4548"/>
    </row>
    <row r="2" spans="1:21" ht="18" customHeight="1" thickBot="1">
      <c r="B2" s="4406" t="s">
        <v>212</v>
      </c>
      <c r="C2" s="4358"/>
      <c r="D2" s="4358"/>
      <c r="E2" s="4358"/>
      <c r="F2" s="4358"/>
      <c r="G2" s="4358"/>
      <c r="H2" s="4358"/>
      <c r="I2" s="4358"/>
      <c r="J2" s="4358"/>
      <c r="K2" s="4358"/>
      <c r="L2" s="4358"/>
      <c r="M2" s="4358"/>
      <c r="N2" s="4358"/>
      <c r="O2" s="4358"/>
      <c r="P2" s="4358"/>
      <c r="Q2" s="4358"/>
      <c r="R2" s="4358"/>
      <c r="S2" s="4358"/>
      <c r="T2" s="4359"/>
    </row>
    <row r="3" spans="1:21" ht="24.75" customHeight="1" thickBot="1">
      <c r="A3" s="1021" t="s">
        <v>99</v>
      </c>
      <c r="B3" s="1051"/>
      <c r="C3" s="4539" t="s">
        <v>155</v>
      </c>
      <c r="D3" s="4540"/>
      <c r="E3" s="4540"/>
      <c r="F3" s="4540"/>
      <c r="G3" s="4540"/>
      <c r="H3" s="4540"/>
      <c r="I3" s="4540"/>
      <c r="J3" s="4540"/>
      <c r="K3" s="4540"/>
      <c r="L3" s="4540"/>
      <c r="M3" s="4540"/>
      <c r="N3" s="4540"/>
      <c r="O3" s="4540"/>
      <c r="P3" s="4540"/>
      <c r="Q3" s="4540"/>
      <c r="R3" s="4540"/>
      <c r="S3" s="4540"/>
      <c r="T3" s="4541"/>
    </row>
    <row r="4" spans="1:21" ht="39.200000000000003" customHeight="1">
      <c r="A4" s="613" t="s">
        <v>104</v>
      </c>
      <c r="B4" s="1052" t="s">
        <v>105</v>
      </c>
      <c r="C4" s="899" t="s">
        <v>140</v>
      </c>
      <c r="D4" s="900" t="s">
        <v>106</v>
      </c>
      <c r="E4" s="179" t="s">
        <v>141</v>
      </c>
      <c r="F4" s="898" t="s">
        <v>106</v>
      </c>
      <c r="G4" s="1053" t="s">
        <v>604</v>
      </c>
      <c r="H4" s="901" t="s">
        <v>106</v>
      </c>
      <c r="I4" s="1038" t="s">
        <v>605</v>
      </c>
      <c r="J4" s="901" t="s">
        <v>106</v>
      </c>
      <c r="K4" s="902" t="s">
        <v>142</v>
      </c>
      <c r="L4" s="900" t="s">
        <v>106</v>
      </c>
      <c r="M4" s="902" t="s">
        <v>143</v>
      </c>
      <c r="N4" s="900" t="s">
        <v>106</v>
      </c>
      <c r="O4" s="179" t="s">
        <v>59</v>
      </c>
      <c r="P4" s="898" t="s">
        <v>106</v>
      </c>
      <c r="Q4" s="179" t="s">
        <v>144</v>
      </c>
      <c r="R4" s="898" t="s">
        <v>106</v>
      </c>
      <c r="S4" s="179" t="s">
        <v>145</v>
      </c>
      <c r="T4" s="180" t="s">
        <v>106</v>
      </c>
    </row>
    <row r="5" spans="1:21">
      <c r="A5" s="616" t="s">
        <v>128</v>
      </c>
      <c r="B5" s="33">
        <v>5255</v>
      </c>
      <c r="C5" s="34">
        <v>55</v>
      </c>
      <c r="D5" s="172">
        <v>1.0466222645099905</v>
      </c>
      <c r="E5" s="35">
        <v>1378</v>
      </c>
      <c r="F5" s="159">
        <f>(E5/B5)*100</f>
        <v>26.222645099904852</v>
      </c>
      <c r="G5" s="4424">
        <v>0</v>
      </c>
      <c r="H5" s="4425"/>
      <c r="I5" s="4425"/>
      <c r="J5" s="159">
        <f>(G5/B5)*100</f>
        <v>0</v>
      </c>
      <c r="K5" s="35">
        <v>2327</v>
      </c>
      <c r="L5" s="108">
        <v>44.28163653663178</v>
      </c>
      <c r="M5" s="31">
        <v>432</v>
      </c>
      <c r="N5" s="32">
        <v>8.2207421503330167</v>
      </c>
      <c r="O5" s="113">
        <v>3</v>
      </c>
      <c r="P5" s="32">
        <v>5.7088487155090392E-2</v>
      </c>
      <c r="Q5" s="31">
        <v>1056</v>
      </c>
      <c r="R5" s="64">
        <v>20.095147478591819</v>
      </c>
      <c r="S5" s="85">
        <v>4</v>
      </c>
      <c r="T5" s="37">
        <v>7.6117982873453852E-2</v>
      </c>
    </row>
    <row r="6" spans="1:21">
      <c r="A6" s="616" t="s">
        <v>129</v>
      </c>
      <c r="B6" s="33">
        <v>5331</v>
      </c>
      <c r="C6" s="34">
        <v>57</v>
      </c>
      <c r="D6" s="172">
        <v>1.0692177827799663</v>
      </c>
      <c r="E6" s="35">
        <v>1391</v>
      </c>
      <c r="F6" s="32">
        <f>(E6/B6)*100</f>
        <v>26.092665541174263</v>
      </c>
      <c r="G6" s="4428">
        <v>0</v>
      </c>
      <c r="H6" s="4429"/>
      <c r="I6" s="4429"/>
      <c r="J6" s="32">
        <f t="shared" ref="J6:J18" si="0">(G6/B6)*100</f>
        <v>0</v>
      </c>
      <c r="K6" s="35">
        <v>2383</v>
      </c>
      <c r="L6" s="108">
        <v>44.700806602888768</v>
      </c>
      <c r="M6" s="31">
        <v>430</v>
      </c>
      <c r="N6" s="32">
        <v>8.0660288876383426</v>
      </c>
      <c r="O6" s="113">
        <v>3</v>
      </c>
      <c r="P6" s="32">
        <v>5.6274620146314014E-2</v>
      </c>
      <c r="Q6" s="31">
        <v>1063</v>
      </c>
      <c r="R6" s="64">
        <v>19.939973738510599</v>
      </c>
      <c r="S6" s="85">
        <v>4</v>
      </c>
      <c r="T6" s="37">
        <v>7.5032826861752014E-2</v>
      </c>
    </row>
    <row r="7" spans="1:21">
      <c r="A7" s="616" t="s">
        <v>130</v>
      </c>
      <c r="B7" s="33">
        <v>5340</v>
      </c>
      <c r="C7" s="34">
        <v>55</v>
      </c>
      <c r="D7" s="172">
        <v>1.0299625468164793</v>
      </c>
      <c r="E7" s="35">
        <v>1391</v>
      </c>
      <c r="F7" s="32">
        <f>(E7/B7)*100</f>
        <v>26.04868913857678</v>
      </c>
      <c r="G7" s="4428">
        <v>0</v>
      </c>
      <c r="H7" s="4429"/>
      <c r="I7" s="4429"/>
      <c r="J7" s="32">
        <f t="shared" si="0"/>
        <v>0</v>
      </c>
      <c r="K7" s="35">
        <v>2395</v>
      </c>
      <c r="L7" s="108">
        <v>44.850187265917604</v>
      </c>
      <c r="M7" s="31">
        <v>428</v>
      </c>
      <c r="N7" s="32">
        <v>8.0149812734082388</v>
      </c>
      <c r="O7" s="113">
        <v>3</v>
      </c>
      <c r="P7" s="32">
        <v>5.6179775280898882E-2</v>
      </c>
      <c r="Q7" s="31">
        <v>1065</v>
      </c>
      <c r="R7" s="64">
        <v>19.943820224719101</v>
      </c>
      <c r="S7" s="85">
        <v>3</v>
      </c>
      <c r="T7" s="37">
        <v>5.6179775280898882E-2</v>
      </c>
    </row>
    <row r="8" spans="1:21">
      <c r="A8" s="615" t="s">
        <v>405</v>
      </c>
      <c r="B8" s="43">
        <v>5335</v>
      </c>
      <c r="C8" s="44">
        <v>56</v>
      </c>
      <c r="D8" s="171">
        <v>1.0496719775070291</v>
      </c>
      <c r="E8" s="45">
        <v>1382</v>
      </c>
      <c r="F8" s="42">
        <f>(E8/B8)*100</f>
        <v>25.904404873477038</v>
      </c>
      <c r="G8" s="4432">
        <v>0</v>
      </c>
      <c r="H8" s="4558"/>
      <c r="I8" s="4558"/>
      <c r="J8" s="42">
        <f t="shared" si="0"/>
        <v>0</v>
      </c>
      <c r="K8" s="45">
        <v>2405</v>
      </c>
      <c r="L8" s="109">
        <v>45.0796626054358</v>
      </c>
      <c r="M8" s="41">
        <v>428</v>
      </c>
      <c r="N8" s="42">
        <v>8.0224929709465798</v>
      </c>
      <c r="O8" s="112">
        <v>3</v>
      </c>
      <c r="P8" s="42">
        <v>5.6232427366447985E-2</v>
      </c>
      <c r="Q8" s="41">
        <v>1057</v>
      </c>
      <c r="R8" s="65">
        <v>19.812558575445173</v>
      </c>
      <c r="S8" s="87">
        <v>4</v>
      </c>
      <c r="T8" s="88">
        <v>7.4976569821930655E-2</v>
      </c>
    </row>
    <row r="9" spans="1:21">
      <c r="A9" s="699" t="s">
        <v>425</v>
      </c>
      <c r="B9" s="33">
        <v>5307</v>
      </c>
      <c r="C9" s="34">
        <v>54</v>
      </c>
      <c r="D9" s="172">
        <f>SUM(C9/B9)*100</f>
        <v>1.0175240248728095</v>
      </c>
      <c r="E9" s="35">
        <v>1371</v>
      </c>
      <c r="F9" s="64">
        <f>SUM(E9/B9)*100</f>
        <v>25.833804409270773</v>
      </c>
      <c r="G9" s="4424">
        <v>0</v>
      </c>
      <c r="H9" s="4425"/>
      <c r="I9" s="4425"/>
      <c r="J9" s="159">
        <f t="shared" si="0"/>
        <v>0</v>
      </c>
      <c r="K9" s="35">
        <v>2414</v>
      </c>
      <c r="L9" s="108">
        <f>SUM(K9/B9)*100</f>
        <v>45.487092519314118</v>
      </c>
      <c r="M9" s="31">
        <v>422</v>
      </c>
      <c r="N9" s="32">
        <f t="shared" ref="N9:N23" si="1">SUM(M9/B9)*100</f>
        <v>7.9517618240060299</v>
      </c>
      <c r="O9" s="113">
        <v>3</v>
      </c>
      <c r="P9" s="32">
        <f>SUM(O9/B9)*100</f>
        <v>5.652911249293386E-2</v>
      </c>
      <c r="Q9" s="31">
        <v>1039</v>
      </c>
      <c r="R9" s="64">
        <f>SUM(Q9/B9)*100</f>
        <v>19.57791596005276</v>
      </c>
      <c r="S9" s="85">
        <v>4</v>
      </c>
      <c r="T9" s="37">
        <f>SUM(S9/B9)*100</f>
        <v>7.537214999057848E-2</v>
      </c>
      <c r="U9" s="216"/>
    </row>
    <row r="10" spans="1:21">
      <c r="A10" s="616" t="s">
        <v>575</v>
      </c>
      <c r="B10" s="33">
        <v>5361</v>
      </c>
      <c r="C10" s="34">
        <v>54</v>
      </c>
      <c r="D10" s="172">
        <f t="shared" ref="D10:D23" si="2">SUM(C10/B10)*100</f>
        <v>1.0072747621712368</v>
      </c>
      <c r="E10" s="35">
        <v>1382</v>
      </c>
      <c r="F10" s="64"/>
      <c r="G10" s="4428">
        <v>0</v>
      </c>
      <c r="H10" s="4429"/>
      <c r="I10" s="4429"/>
      <c r="J10" s="32">
        <f t="shared" si="0"/>
        <v>0</v>
      </c>
      <c r="K10" s="35">
        <v>2448</v>
      </c>
      <c r="L10" s="108">
        <f t="shared" ref="L10:L23" si="3">SUM(K10/B10)*100</f>
        <v>45.663122551762733</v>
      </c>
      <c r="M10" s="31">
        <v>420</v>
      </c>
      <c r="N10" s="32">
        <f t="shared" si="1"/>
        <v>7.8343592613318416</v>
      </c>
      <c r="O10" s="113">
        <v>3</v>
      </c>
      <c r="P10" s="32">
        <f t="shared" ref="P10:P23" si="4">SUM(O10/B10)*100</f>
        <v>5.5959709009513157E-2</v>
      </c>
      <c r="Q10" s="31">
        <v>1045</v>
      </c>
      <c r="R10" s="64">
        <f t="shared" ref="R10:R23" si="5">SUM(Q10/B10)*100</f>
        <v>19.492631971647082</v>
      </c>
      <c r="S10" s="85">
        <v>9</v>
      </c>
      <c r="T10" s="37">
        <f t="shared" ref="T10:T23" si="6">SUM(S10/B10)*100</f>
        <v>0.16787912702853947</v>
      </c>
      <c r="U10" s="216"/>
    </row>
    <row r="11" spans="1:21">
      <c r="A11" s="616" t="s">
        <v>426</v>
      </c>
      <c r="B11" s="33">
        <v>5361</v>
      </c>
      <c r="C11" s="34">
        <v>53</v>
      </c>
      <c r="D11" s="172">
        <f t="shared" si="2"/>
        <v>0.98862152583473228</v>
      </c>
      <c r="E11" s="35">
        <v>1383</v>
      </c>
      <c r="F11" s="64">
        <f t="shared" ref="F11:F16" si="7">SUM(E11/B11)*100</f>
        <v>25.797425853385565</v>
      </c>
      <c r="G11" s="4428">
        <v>0</v>
      </c>
      <c r="H11" s="4429"/>
      <c r="I11" s="4429"/>
      <c r="J11" s="32">
        <f t="shared" si="0"/>
        <v>0</v>
      </c>
      <c r="K11" s="35">
        <v>2448</v>
      </c>
      <c r="L11" s="108">
        <f t="shared" si="3"/>
        <v>45.663122551762733</v>
      </c>
      <c r="M11" s="31">
        <v>421</v>
      </c>
      <c r="N11" s="32">
        <f t="shared" si="1"/>
        <v>7.8530124976683453</v>
      </c>
      <c r="O11" s="113">
        <v>4</v>
      </c>
      <c r="P11" s="32">
        <f t="shared" si="4"/>
        <v>7.4612945346017534E-2</v>
      </c>
      <c r="Q11" s="31">
        <v>1047</v>
      </c>
      <c r="R11" s="64">
        <f t="shared" si="5"/>
        <v>19.529938444320088</v>
      </c>
      <c r="S11" s="85">
        <v>5</v>
      </c>
      <c r="T11" s="37">
        <f t="shared" si="6"/>
        <v>9.3266181682521918E-2</v>
      </c>
      <c r="U11" s="216"/>
    </row>
    <row r="12" spans="1:21">
      <c r="A12" s="615" t="s">
        <v>479</v>
      </c>
      <c r="B12" s="43">
        <v>5304</v>
      </c>
      <c r="C12" s="44">
        <v>51</v>
      </c>
      <c r="D12" s="171">
        <f t="shared" si="2"/>
        <v>0.96153846153846156</v>
      </c>
      <c r="E12" s="45">
        <v>1364</v>
      </c>
      <c r="F12" s="65">
        <f t="shared" si="7"/>
        <v>25.716440422322773</v>
      </c>
      <c r="G12" s="4432">
        <v>0</v>
      </c>
      <c r="H12" s="4558"/>
      <c r="I12" s="4558"/>
      <c r="J12" s="42">
        <f t="shared" si="0"/>
        <v>0</v>
      </c>
      <c r="K12" s="45">
        <v>2420</v>
      </c>
      <c r="L12" s="109">
        <f t="shared" si="3"/>
        <v>45.625942684766216</v>
      </c>
      <c r="M12" s="41">
        <v>416</v>
      </c>
      <c r="N12" s="42">
        <f t="shared" si="1"/>
        <v>7.8431372549019605</v>
      </c>
      <c r="O12" s="112">
        <v>4</v>
      </c>
      <c r="P12" s="42">
        <f t="shared" si="4"/>
        <v>7.5414781297134248E-2</v>
      </c>
      <c r="Q12" s="41">
        <v>1045</v>
      </c>
      <c r="R12" s="65">
        <f t="shared" si="5"/>
        <v>19.702111613876319</v>
      </c>
      <c r="S12" s="87">
        <v>4</v>
      </c>
      <c r="T12" s="88">
        <f t="shared" si="6"/>
        <v>7.5414781297134248E-2</v>
      </c>
      <c r="U12" s="216"/>
    </row>
    <row r="13" spans="1:21">
      <c r="A13" s="616" t="s">
        <v>526</v>
      </c>
      <c r="B13" s="36">
        <v>5247</v>
      </c>
      <c r="C13" s="107">
        <v>52</v>
      </c>
      <c r="D13" s="638">
        <f t="shared" si="2"/>
        <v>0.9910425004764627</v>
      </c>
      <c r="E13" s="107">
        <v>1353</v>
      </c>
      <c r="F13" s="697">
        <f t="shared" si="7"/>
        <v>25.786163522012579</v>
      </c>
      <c r="G13" s="4424">
        <v>0</v>
      </c>
      <c r="H13" s="4425"/>
      <c r="I13" s="4425"/>
      <c r="J13" s="32">
        <f t="shared" si="0"/>
        <v>0</v>
      </c>
      <c r="K13" s="183">
        <v>2392</v>
      </c>
      <c r="L13" s="110">
        <f t="shared" si="3"/>
        <v>45.587955021917288</v>
      </c>
      <c r="M13" s="107">
        <v>410</v>
      </c>
      <c r="N13" s="110">
        <f t="shared" si="1"/>
        <v>7.8139889460644181</v>
      </c>
      <c r="O13" s="181">
        <v>4</v>
      </c>
      <c r="P13" s="159">
        <f t="shared" si="4"/>
        <v>7.6234038498189438E-2</v>
      </c>
      <c r="Q13" s="107">
        <v>1029</v>
      </c>
      <c r="R13" s="697">
        <f t="shared" si="5"/>
        <v>19.611206403659235</v>
      </c>
      <c r="S13" s="121">
        <v>7</v>
      </c>
      <c r="T13" s="698">
        <f t="shared" si="6"/>
        <v>0.13340956737183152</v>
      </c>
      <c r="U13" s="216"/>
    </row>
    <row r="14" spans="1:21">
      <c r="A14" s="616" t="s">
        <v>484</v>
      </c>
      <c r="B14" s="36">
        <v>5265</v>
      </c>
      <c r="C14" s="31">
        <v>51</v>
      </c>
      <c r="D14" s="637">
        <f t="shared" si="2"/>
        <v>0.96866096866096862</v>
      </c>
      <c r="E14" s="31">
        <v>1355</v>
      </c>
      <c r="F14" s="64">
        <f t="shared" si="7"/>
        <v>25.735992402659068</v>
      </c>
      <c r="G14" s="4428">
        <v>0</v>
      </c>
      <c r="H14" s="4429"/>
      <c r="I14" s="4429"/>
      <c r="J14" s="32">
        <f t="shared" si="0"/>
        <v>0</v>
      </c>
      <c r="K14" s="34">
        <v>2406</v>
      </c>
      <c r="L14" s="108">
        <f t="shared" si="3"/>
        <v>45.698005698005701</v>
      </c>
      <c r="M14" s="31">
        <v>413</v>
      </c>
      <c r="N14" s="108">
        <f t="shared" si="1"/>
        <v>7.8442545109211785</v>
      </c>
      <c r="O14" s="113">
        <v>4</v>
      </c>
      <c r="P14" s="32">
        <f t="shared" si="4"/>
        <v>7.5973409306742637E-2</v>
      </c>
      <c r="Q14" s="31">
        <v>1032</v>
      </c>
      <c r="R14" s="64">
        <f t="shared" si="5"/>
        <v>19.6011396011396</v>
      </c>
      <c r="S14" s="85">
        <v>4</v>
      </c>
      <c r="T14" s="37">
        <f t="shared" si="6"/>
        <v>7.5973409306742637E-2</v>
      </c>
      <c r="U14" s="216"/>
    </row>
    <row r="15" spans="1:21">
      <c r="A15" s="616" t="s">
        <v>498</v>
      </c>
      <c r="B15" s="33">
        <v>5280</v>
      </c>
      <c r="C15" s="31">
        <v>51</v>
      </c>
      <c r="D15" s="637">
        <f t="shared" si="2"/>
        <v>0.96590909090909083</v>
      </c>
      <c r="E15" s="31">
        <v>1345</v>
      </c>
      <c r="F15" s="64">
        <f t="shared" si="7"/>
        <v>25.473484848484851</v>
      </c>
      <c r="G15" s="4428">
        <v>0</v>
      </c>
      <c r="H15" s="4429"/>
      <c r="I15" s="4429"/>
      <c r="J15" s="32">
        <f t="shared" si="0"/>
        <v>0</v>
      </c>
      <c r="K15" s="34">
        <v>2414</v>
      </c>
      <c r="L15" s="108">
        <f t="shared" si="3"/>
        <v>45.719696969696969</v>
      </c>
      <c r="M15" s="31">
        <v>410</v>
      </c>
      <c r="N15" s="108">
        <f t="shared" si="1"/>
        <v>7.7651515151515156</v>
      </c>
      <c r="O15" s="113">
        <v>4</v>
      </c>
      <c r="P15" s="32">
        <f t="shared" si="4"/>
        <v>7.575757575757576E-2</v>
      </c>
      <c r="Q15" s="31">
        <v>1052</v>
      </c>
      <c r="R15" s="64">
        <f t="shared" si="5"/>
        <v>19.924242424242426</v>
      </c>
      <c r="S15" s="85">
        <v>4</v>
      </c>
      <c r="T15" s="37">
        <f t="shared" si="6"/>
        <v>7.575757575757576E-2</v>
      </c>
      <c r="U15" s="216"/>
    </row>
    <row r="16" spans="1:21">
      <c r="A16" s="615" t="s">
        <v>428</v>
      </c>
      <c r="B16" s="47">
        <v>5251</v>
      </c>
      <c r="C16" s="41">
        <v>51</v>
      </c>
      <c r="D16" s="711">
        <f t="shared" si="2"/>
        <v>0.97124357265282801</v>
      </c>
      <c r="E16" s="41">
        <v>1353</v>
      </c>
      <c r="F16" s="65">
        <f t="shared" si="7"/>
        <v>25.766520662730908</v>
      </c>
      <c r="G16" s="4432">
        <v>0</v>
      </c>
      <c r="H16" s="4558"/>
      <c r="I16" s="4558"/>
      <c r="J16" s="42">
        <f t="shared" si="0"/>
        <v>0</v>
      </c>
      <c r="K16" s="44">
        <v>2400</v>
      </c>
      <c r="L16" s="109">
        <f t="shared" si="3"/>
        <v>45.70557988954485</v>
      </c>
      <c r="M16" s="41">
        <v>409</v>
      </c>
      <c r="N16" s="109">
        <f t="shared" si="1"/>
        <v>7.7889925728432674</v>
      </c>
      <c r="O16" s="112">
        <v>4</v>
      </c>
      <c r="P16" s="42">
        <f t="shared" si="4"/>
        <v>7.6175966482574756E-2</v>
      </c>
      <c r="Q16" s="41">
        <v>1030</v>
      </c>
      <c r="R16" s="65">
        <f t="shared" si="5"/>
        <v>19.615311369262997</v>
      </c>
      <c r="S16" s="87">
        <v>4</v>
      </c>
      <c r="T16" s="88">
        <f t="shared" si="6"/>
        <v>7.6175966482574756E-2</v>
      </c>
      <c r="U16" s="216"/>
    </row>
    <row r="17" spans="1:23">
      <c r="A17" s="616" t="s">
        <v>416</v>
      </c>
      <c r="B17" s="36">
        <v>5175</v>
      </c>
      <c r="C17" s="31">
        <v>52</v>
      </c>
      <c r="D17" s="637">
        <f t="shared" si="2"/>
        <v>1.0048309178743962</v>
      </c>
      <c r="E17" s="31">
        <v>1331</v>
      </c>
      <c r="F17" s="64">
        <f t="shared" ref="F17:F23" si="8">SUM(E17/B17)*100</f>
        <v>25.719806763285025</v>
      </c>
      <c r="G17" s="4428">
        <v>0</v>
      </c>
      <c r="H17" s="4429"/>
      <c r="I17" s="4429"/>
      <c r="J17" s="32">
        <f t="shared" si="0"/>
        <v>0</v>
      </c>
      <c r="K17" s="34">
        <v>2359</v>
      </c>
      <c r="L17" s="108">
        <f t="shared" si="3"/>
        <v>45.584541062801932</v>
      </c>
      <c r="M17" s="31">
        <v>401</v>
      </c>
      <c r="N17" s="108">
        <f t="shared" si="1"/>
        <v>7.7487922705314016</v>
      </c>
      <c r="O17" s="113">
        <v>4</v>
      </c>
      <c r="P17" s="32">
        <f t="shared" si="4"/>
        <v>7.7294685990338161E-2</v>
      </c>
      <c r="Q17" s="31">
        <v>1024</v>
      </c>
      <c r="R17" s="64">
        <f t="shared" si="5"/>
        <v>19.787439613526569</v>
      </c>
      <c r="S17" s="85">
        <v>4</v>
      </c>
      <c r="T17" s="37">
        <f t="shared" si="6"/>
        <v>7.7294685990338161E-2</v>
      </c>
      <c r="U17" s="216"/>
    </row>
    <row r="18" spans="1:23">
      <c r="A18" s="616" t="s">
        <v>211</v>
      </c>
      <c r="B18" s="36">
        <v>5175</v>
      </c>
      <c r="C18" s="31">
        <v>50</v>
      </c>
      <c r="D18" s="637">
        <f t="shared" si="2"/>
        <v>0.96618357487922701</v>
      </c>
      <c r="E18" s="31">
        <v>1336</v>
      </c>
      <c r="F18" s="64">
        <f t="shared" si="8"/>
        <v>25.816425120772944</v>
      </c>
      <c r="G18" s="4428">
        <v>0</v>
      </c>
      <c r="H18" s="4429"/>
      <c r="I18" s="4429"/>
      <c r="J18" s="32">
        <f t="shared" si="0"/>
        <v>0</v>
      </c>
      <c r="K18" s="34">
        <v>2360</v>
      </c>
      <c r="L18" s="108">
        <f t="shared" si="3"/>
        <v>45.603864734299513</v>
      </c>
      <c r="M18" s="31">
        <v>397</v>
      </c>
      <c r="N18" s="108">
        <f t="shared" si="1"/>
        <v>7.6714975845410622</v>
      </c>
      <c r="O18" s="113">
        <v>4</v>
      </c>
      <c r="P18" s="32">
        <f t="shared" si="4"/>
        <v>7.7294685990338161E-2</v>
      </c>
      <c r="Q18" s="31">
        <v>1023</v>
      </c>
      <c r="R18" s="64">
        <f t="shared" si="5"/>
        <v>19.768115942028984</v>
      </c>
      <c r="S18" s="85">
        <v>5</v>
      </c>
      <c r="T18" s="37">
        <f t="shared" si="6"/>
        <v>9.6618357487922704E-2</v>
      </c>
      <c r="U18" s="216"/>
    </row>
    <row r="19" spans="1:23">
      <c r="A19" s="616" t="s">
        <v>61</v>
      </c>
      <c r="B19" s="36">
        <v>5172</v>
      </c>
      <c r="C19" s="31">
        <v>36</v>
      </c>
      <c r="D19" s="637">
        <f t="shared" si="2"/>
        <v>0.6960556844547563</v>
      </c>
      <c r="E19" s="31">
        <v>1173</v>
      </c>
      <c r="F19" s="64">
        <f t="shared" si="8"/>
        <v>22.679814385150813</v>
      </c>
      <c r="G19" s="113">
        <v>0</v>
      </c>
      <c r="H19" s="32">
        <f t="shared" ref="H19:H35" si="9">(G19/B19)*100</f>
        <v>0</v>
      </c>
      <c r="I19" s="34">
        <v>16</v>
      </c>
      <c r="J19" s="32">
        <f t="shared" ref="J19:J35" si="10">(I19/B19)*100</f>
        <v>0.30935808197989173</v>
      </c>
      <c r="K19" s="34">
        <v>2363</v>
      </c>
      <c r="L19" s="108">
        <f t="shared" si="3"/>
        <v>45.688321732405257</v>
      </c>
      <c r="M19" s="31">
        <v>323</v>
      </c>
      <c r="N19" s="108">
        <f t="shared" si="1"/>
        <v>6.2451662799690641</v>
      </c>
      <c r="O19" s="113">
        <v>112</v>
      </c>
      <c r="P19" s="32">
        <f t="shared" si="4"/>
        <v>2.1655065738592421</v>
      </c>
      <c r="Q19" s="31">
        <v>1144</v>
      </c>
      <c r="R19" s="64">
        <f t="shared" si="5"/>
        <v>22.119102861562258</v>
      </c>
      <c r="S19" s="85">
        <v>5</v>
      </c>
      <c r="T19" s="37">
        <f t="shared" si="6"/>
        <v>9.6674400618716169E-2</v>
      </c>
      <c r="U19" s="216"/>
      <c r="V19" s="216"/>
      <c r="W19" s="504"/>
    </row>
    <row r="20" spans="1:23">
      <c r="A20" s="615" t="s">
        <v>551</v>
      </c>
      <c r="B20" s="47">
        <v>5148</v>
      </c>
      <c r="C20" s="41">
        <v>37</v>
      </c>
      <c r="D20" s="711">
        <f t="shared" si="2"/>
        <v>0.71872571872571867</v>
      </c>
      <c r="E20" s="41">
        <v>1159</v>
      </c>
      <c r="F20" s="65">
        <f t="shared" si="8"/>
        <v>22.513597513597514</v>
      </c>
      <c r="G20" s="112">
        <v>0</v>
      </c>
      <c r="H20" s="42">
        <f t="shared" si="9"/>
        <v>0</v>
      </c>
      <c r="I20" s="44">
        <v>16</v>
      </c>
      <c r="J20" s="42">
        <f t="shared" si="10"/>
        <v>0.31080031080031079</v>
      </c>
      <c r="K20" s="44">
        <v>2351</v>
      </c>
      <c r="L20" s="109">
        <f t="shared" si="3"/>
        <v>45.668220668220663</v>
      </c>
      <c r="M20" s="41">
        <v>322</v>
      </c>
      <c r="N20" s="109">
        <f t="shared" si="1"/>
        <v>6.2548562548562545</v>
      </c>
      <c r="O20" s="112">
        <v>110</v>
      </c>
      <c r="P20" s="42">
        <f t="shared" si="4"/>
        <v>2.1367521367521367</v>
      </c>
      <c r="Q20" s="41">
        <v>1148</v>
      </c>
      <c r="R20" s="65">
        <f t="shared" si="5"/>
        <v>22.299922299922301</v>
      </c>
      <c r="S20" s="87">
        <v>5</v>
      </c>
      <c r="T20" s="88">
        <f t="shared" si="6"/>
        <v>9.7125097125097121E-2</v>
      </c>
      <c r="U20" s="216"/>
      <c r="V20" s="216"/>
      <c r="W20" s="504"/>
    </row>
    <row r="21" spans="1:23">
      <c r="A21" s="616" t="s">
        <v>603</v>
      </c>
      <c r="B21" s="36">
        <v>5097</v>
      </c>
      <c r="C21" s="31">
        <v>33</v>
      </c>
      <c r="D21" s="637">
        <f t="shared" si="2"/>
        <v>0.64743967039434958</v>
      </c>
      <c r="E21" s="31">
        <v>1142</v>
      </c>
      <c r="F21" s="64">
        <f t="shared" si="8"/>
        <v>22.405336472434765</v>
      </c>
      <c r="G21" s="113">
        <v>0</v>
      </c>
      <c r="H21" s="108">
        <f t="shared" si="9"/>
        <v>0</v>
      </c>
      <c r="I21" s="113">
        <v>16</v>
      </c>
      <c r="J21" s="32">
        <f t="shared" si="10"/>
        <v>0.31391014322150285</v>
      </c>
      <c r="K21" s="113">
        <v>2320</v>
      </c>
      <c r="L21" s="108">
        <f t="shared" si="3"/>
        <v>45.516970767117911</v>
      </c>
      <c r="M21" s="31">
        <v>318</v>
      </c>
      <c r="N21" s="108">
        <f t="shared" si="1"/>
        <v>6.2389640965273694</v>
      </c>
      <c r="O21" s="113">
        <v>113</v>
      </c>
      <c r="P21" s="32">
        <f t="shared" si="4"/>
        <v>2.2169903865018639</v>
      </c>
      <c r="Q21" s="31">
        <v>1150</v>
      </c>
      <c r="R21" s="64">
        <f t="shared" si="5"/>
        <v>22.562291544045518</v>
      </c>
      <c r="S21" s="85">
        <v>5</v>
      </c>
      <c r="T21" s="37">
        <f t="shared" si="6"/>
        <v>9.809691975671965E-2</v>
      </c>
      <c r="U21" s="216"/>
      <c r="V21" s="216"/>
      <c r="W21" s="504"/>
    </row>
    <row r="22" spans="1:23">
      <c r="A22" s="616" t="s">
        <v>641</v>
      </c>
      <c r="B22" s="36">
        <v>5109</v>
      </c>
      <c r="C22" s="113">
        <v>33</v>
      </c>
      <c r="D22" s="172">
        <f t="shared" si="2"/>
        <v>0.64591896652965353</v>
      </c>
      <c r="E22" s="113">
        <v>1142</v>
      </c>
      <c r="F22" s="32">
        <f t="shared" si="8"/>
        <v>22.352710902329225</v>
      </c>
      <c r="G22" s="113">
        <v>0</v>
      </c>
      <c r="H22" s="32">
        <f t="shared" si="9"/>
        <v>0</v>
      </c>
      <c r="I22" s="113">
        <v>15</v>
      </c>
      <c r="J22" s="32">
        <f t="shared" si="10"/>
        <v>0.29359953024075158</v>
      </c>
      <c r="K22" s="113">
        <v>2329</v>
      </c>
      <c r="L22" s="108">
        <f t="shared" si="3"/>
        <v>45.5862203953807</v>
      </c>
      <c r="M22" s="31">
        <v>316</v>
      </c>
      <c r="N22" s="108">
        <f t="shared" si="1"/>
        <v>6.185163437071834</v>
      </c>
      <c r="O22" s="31">
        <v>110</v>
      </c>
      <c r="P22" s="108">
        <f t="shared" si="4"/>
        <v>2.1530632217655117</v>
      </c>
      <c r="Q22" s="113">
        <v>1158</v>
      </c>
      <c r="R22" s="32">
        <f t="shared" si="5"/>
        <v>22.665883734586025</v>
      </c>
      <c r="S22" s="602">
        <v>6</v>
      </c>
      <c r="T22" s="105">
        <f t="shared" si="6"/>
        <v>0.11743981209630064</v>
      </c>
      <c r="U22" s="216"/>
      <c r="V22" s="869"/>
      <c r="W22" s="504"/>
    </row>
    <row r="23" spans="1:23">
      <c r="A23" s="616" t="s">
        <v>654</v>
      </c>
      <c r="B23" s="36">
        <v>5082</v>
      </c>
      <c r="C23" s="113">
        <v>33</v>
      </c>
      <c r="D23" s="637">
        <f t="shared" si="2"/>
        <v>0.64935064935064934</v>
      </c>
      <c r="E23" s="113">
        <v>1134</v>
      </c>
      <c r="F23" s="32">
        <f t="shared" si="8"/>
        <v>22.314049586776861</v>
      </c>
      <c r="G23" s="34">
        <v>0</v>
      </c>
      <c r="H23" s="32">
        <f t="shared" si="9"/>
        <v>0</v>
      </c>
      <c r="I23" s="34">
        <v>15</v>
      </c>
      <c r="J23" s="32">
        <f t="shared" si="10"/>
        <v>0.29515938606847697</v>
      </c>
      <c r="K23" s="113">
        <v>2316</v>
      </c>
      <c r="L23" s="108">
        <f t="shared" si="3"/>
        <v>45.57260920897285</v>
      </c>
      <c r="M23" s="31">
        <v>314</v>
      </c>
      <c r="N23" s="108">
        <f t="shared" si="1"/>
        <v>6.1786698150334516</v>
      </c>
      <c r="O23" s="31">
        <v>110</v>
      </c>
      <c r="P23" s="108">
        <f t="shared" si="4"/>
        <v>2.1645021645021645</v>
      </c>
      <c r="Q23" s="113">
        <v>1155</v>
      </c>
      <c r="R23" s="32">
        <f t="shared" si="5"/>
        <v>22.727272727272727</v>
      </c>
      <c r="S23" s="602">
        <v>5</v>
      </c>
      <c r="T23" s="105">
        <f t="shared" si="6"/>
        <v>9.8386462022825666E-2</v>
      </c>
      <c r="U23" s="216"/>
      <c r="V23" s="869"/>
      <c r="W23" s="504"/>
    </row>
    <row r="24" spans="1:23">
      <c r="A24" s="615" t="s">
        <v>655</v>
      </c>
      <c r="B24" s="47">
        <v>5074</v>
      </c>
      <c r="C24" s="112">
        <v>33</v>
      </c>
      <c r="D24" s="711">
        <f t="shared" ref="D24:D35" si="11">SUM(C24/B24)*100</f>
        <v>0.65037445802128502</v>
      </c>
      <c r="E24" s="41">
        <v>1137</v>
      </c>
      <c r="F24" s="90">
        <f t="shared" ref="F24:F35" si="12">SUM(E24/B24)*100</f>
        <v>22.408356326369727</v>
      </c>
      <c r="G24" s="44">
        <v>0</v>
      </c>
      <c r="H24" s="42">
        <f t="shared" si="9"/>
        <v>0</v>
      </c>
      <c r="I24" s="44">
        <v>15</v>
      </c>
      <c r="J24" s="42">
        <f t="shared" si="10"/>
        <v>0.29562475364603863</v>
      </c>
      <c r="K24" s="112">
        <v>2315</v>
      </c>
      <c r="L24" s="109">
        <f t="shared" ref="L24:L35" si="13">SUM(K24/B24)*100</f>
        <v>45.624753646038627</v>
      </c>
      <c r="M24" s="41">
        <v>310</v>
      </c>
      <c r="N24" s="109">
        <f t="shared" ref="N24:N35" si="14">SUM(M24/B24)*100</f>
        <v>6.1095782420181317</v>
      </c>
      <c r="O24" s="41">
        <v>111</v>
      </c>
      <c r="P24" s="109">
        <f t="shared" ref="P24:P35" si="15">SUM(O24/B24)*100</f>
        <v>2.187623176980686</v>
      </c>
      <c r="Q24" s="41">
        <v>1152</v>
      </c>
      <c r="R24" s="65">
        <f t="shared" ref="R24:R35" si="16">SUM(Q24/B24)*100</f>
        <v>22.703981080015765</v>
      </c>
      <c r="S24" s="41">
        <v>1</v>
      </c>
      <c r="T24" s="88">
        <f t="shared" ref="T24:T35" si="17">SUM(S24/B24)*100</f>
        <v>1.9708316909735908E-2</v>
      </c>
      <c r="U24" s="216"/>
      <c r="V24" s="869"/>
      <c r="W24" s="504"/>
    </row>
    <row r="25" spans="1:23">
      <c r="A25" s="699" t="s">
        <v>705</v>
      </c>
      <c r="B25" s="1601">
        <v>5005</v>
      </c>
      <c r="C25" s="181">
        <v>32</v>
      </c>
      <c r="D25" s="638">
        <f t="shared" si="11"/>
        <v>0.63936063936063936</v>
      </c>
      <c r="E25" s="107">
        <v>1133</v>
      </c>
      <c r="F25" s="694">
        <f t="shared" si="12"/>
        <v>22.637362637362639</v>
      </c>
      <c r="G25" s="183">
        <v>0</v>
      </c>
      <c r="H25" s="159">
        <f t="shared" si="9"/>
        <v>0</v>
      </c>
      <c r="I25" s="183">
        <v>15</v>
      </c>
      <c r="J25" s="159">
        <f t="shared" si="10"/>
        <v>0.29970029970029971</v>
      </c>
      <c r="K25" s="181">
        <v>2258</v>
      </c>
      <c r="L25" s="159">
        <f t="shared" si="13"/>
        <v>45.114885114885119</v>
      </c>
      <c r="M25" s="107">
        <v>308</v>
      </c>
      <c r="N25" s="159">
        <f t="shared" si="14"/>
        <v>6.1538461538461542</v>
      </c>
      <c r="O25" s="107">
        <v>113</v>
      </c>
      <c r="P25" s="110">
        <f t="shared" si="15"/>
        <v>2.2577422577422577</v>
      </c>
      <c r="Q25" s="107">
        <v>1146</v>
      </c>
      <c r="R25" s="697">
        <f t="shared" si="16"/>
        <v>22.897102897102897</v>
      </c>
      <c r="S25" s="107">
        <v>0</v>
      </c>
      <c r="T25" s="170">
        <f t="shared" si="17"/>
        <v>0</v>
      </c>
      <c r="U25" s="216"/>
      <c r="V25" s="869"/>
      <c r="W25" s="504"/>
    </row>
    <row r="26" spans="1:23">
      <c r="A26" s="455" t="s">
        <v>723</v>
      </c>
      <c r="B26" s="36">
        <v>5009</v>
      </c>
      <c r="C26" s="113">
        <v>33</v>
      </c>
      <c r="D26" s="637">
        <f t="shared" si="11"/>
        <v>0.65881413455779603</v>
      </c>
      <c r="E26" s="31">
        <v>1132</v>
      </c>
      <c r="F26" s="84">
        <f t="shared" si="12"/>
        <v>22.599321221800757</v>
      </c>
      <c r="G26" s="34">
        <v>0</v>
      </c>
      <c r="H26" s="32">
        <f>(G26/B26)*100</f>
        <v>0</v>
      </c>
      <c r="I26" s="34">
        <v>15</v>
      </c>
      <c r="J26" s="32">
        <f>(I26/B26)*100</f>
        <v>0.29946097025354362</v>
      </c>
      <c r="K26" s="113">
        <v>2259</v>
      </c>
      <c r="L26" s="32">
        <f t="shared" si="13"/>
        <v>45.098822120183669</v>
      </c>
      <c r="M26" s="31">
        <v>309</v>
      </c>
      <c r="N26" s="32">
        <f t="shared" si="14"/>
        <v>6.1688959872229985</v>
      </c>
      <c r="O26" s="31">
        <v>114</v>
      </c>
      <c r="P26" s="108">
        <f t="shared" si="15"/>
        <v>2.2759033739269312</v>
      </c>
      <c r="Q26" s="31">
        <v>1147</v>
      </c>
      <c r="R26" s="64">
        <f t="shared" si="16"/>
        <v>22.898782192054302</v>
      </c>
      <c r="S26" s="85">
        <v>0</v>
      </c>
      <c r="T26" s="37">
        <f t="shared" si="17"/>
        <v>0</v>
      </c>
      <c r="U26" s="216"/>
      <c r="V26" s="869"/>
      <c r="W26" s="504"/>
    </row>
    <row r="27" spans="1:23">
      <c r="A27" s="455" t="s">
        <v>724</v>
      </c>
      <c r="B27" s="36">
        <v>5012</v>
      </c>
      <c r="C27" s="113">
        <v>33</v>
      </c>
      <c r="D27" s="637">
        <f t="shared" si="11"/>
        <v>0.65841979249800486</v>
      </c>
      <c r="E27" s="31">
        <v>1111</v>
      </c>
      <c r="F27" s="84">
        <f t="shared" si="12"/>
        <v>22.166799680766161</v>
      </c>
      <c r="G27" s="34">
        <v>0</v>
      </c>
      <c r="H27" s="32">
        <f>(G27/B27)*100</f>
        <v>0</v>
      </c>
      <c r="I27" s="34">
        <v>15</v>
      </c>
      <c r="J27" s="32">
        <f>(I27/B27)*100</f>
        <v>0.29928172386272944</v>
      </c>
      <c r="K27" s="113">
        <v>2269</v>
      </c>
      <c r="L27" s="32">
        <f t="shared" si="13"/>
        <v>45.271348762968877</v>
      </c>
      <c r="M27" s="31">
        <v>308</v>
      </c>
      <c r="N27" s="32">
        <f t="shared" si="14"/>
        <v>6.1452513966480442</v>
      </c>
      <c r="O27" s="31">
        <v>112</v>
      </c>
      <c r="P27" s="108">
        <f t="shared" si="15"/>
        <v>2.2346368715083798</v>
      </c>
      <c r="Q27" s="31">
        <v>1163</v>
      </c>
      <c r="R27" s="64">
        <f t="shared" si="16"/>
        <v>23.204309656823625</v>
      </c>
      <c r="S27" s="85">
        <v>1</v>
      </c>
      <c r="T27" s="37">
        <f t="shared" si="17"/>
        <v>1.9952114924181964E-2</v>
      </c>
      <c r="U27" s="216"/>
      <c r="V27" s="869"/>
      <c r="W27" s="504"/>
    </row>
    <row r="28" spans="1:23" s="144" customFormat="1" ht="12.2" customHeight="1">
      <c r="A28" s="1810" t="s">
        <v>725</v>
      </c>
      <c r="B28" s="43">
        <v>4992</v>
      </c>
      <c r="C28" s="41">
        <v>33</v>
      </c>
      <c r="D28" s="86">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7">
        <v>0</v>
      </c>
      <c r="T28" s="1964">
        <f t="shared" si="17"/>
        <v>0</v>
      </c>
    </row>
    <row r="29" spans="1:23" s="144" customFormat="1" ht="12.2" customHeight="1">
      <c r="A29" s="699" t="s">
        <v>746</v>
      </c>
      <c r="B29" s="1601">
        <v>4945</v>
      </c>
      <c r="C29" s="2036">
        <v>33</v>
      </c>
      <c r="D29" s="638">
        <f t="shared" si="11"/>
        <v>0.66734074823053591</v>
      </c>
      <c r="E29" s="107">
        <v>1093</v>
      </c>
      <c r="F29" s="2032">
        <f t="shared" si="12"/>
        <v>22.10313447927199</v>
      </c>
      <c r="G29" s="2037">
        <v>0</v>
      </c>
      <c r="H29" s="159">
        <f t="shared" si="9"/>
        <v>0</v>
      </c>
      <c r="I29" s="2037">
        <v>15</v>
      </c>
      <c r="J29" s="159">
        <f t="shared" si="10"/>
        <v>0.30333670374115268</v>
      </c>
      <c r="K29" s="2036">
        <v>2216</v>
      </c>
      <c r="L29" s="159">
        <f t="shared" si="13"/>
        <v>44.812942366026284</v>
      </c>
      <c r="M29" s="107">
        <v>309</v>
      </c>
      <c r="N29" s="159">
        <f t="shared" si="14"/>
        <v>6.248736097067745</v>
      </c>
      <c r="O29" s="107">
        <v>111</v>
      </c>
      <c r="P29" s="2028">
        <f t="shared" si="15"/>
        <v>2.2446916076845298</v>
      </c>
      <c r="Q29" s="107">
        <v>1165</v>
      </c>
      <c r="R29" s="2029">
        <f t="shared" si="16"/>
        <v>23.559150657229523</v>
      </c>
      <c r="S29" s="107">
        <v>3</v>
      </c>
      <c r="T29" s="170">
        <f t="shared" si="17"/>
        <v>6.0667340748230533E-2</v>
      </c>
    </row>
    <row r="30" spans="1:23" s="144" customFormat="1" ht="12.2" customHeight="1">
      <c r="A30" s="455" t="s">
        <v>747</v>
      </c>
      <c r="B30" s="36">
        <v>4930</v>
      </c>
      <c r="C30" s="2038">
        <v>34</v>
      </c>
      <c r="D30" s="637">
        <f t="shared" si="11"/>
        <v>0.68965517241379315</v>
      </c>
      <c r="E30" s="31">
        <v>1081</v>
      </c>
      <c r="F30" s="2031">
        <f t="shared" si="12"/>
        <v>21.926977687626774</v>
      </c>
      <c r="G30" s="2039">
        <v>0</v>
      </c>
      <c r="H30" s="32">
        <f t="shared" si="9"/>
        <v>0</v>
      </c>
      <c r="I30" s="2039">
        <v>15</v>
      </c>
      <c r="J30" s="32">
        <f t="shared" si="10"/>
        <v>0.3042596348884381</v>
      </c>
      <c r="K30" s="2038">
        <v>2212</v>
      </c>
      <c r="L30" s="32">
        <f t="shared" si="13"/>
        <v>44.868154158215013</v>
      </c>
      <c r="M30" s="31">
        <v>307</v>
      </c>
      <c r="N30" s="32">
        <f t="shared" si="14"/>
        <v>6.2271805273833669</v>
      </c>
      <c r="O30" s="31">
        <v>112</v>
      </c>
      <c r="P30" s="2026">
        <f t="shared" si="15"/>
        <v>2.2718052738336714</v>
      </c>
      <c r="Q30" s="31">
        <v>1169</v>
      </c>
      <c r="R30" s="2027">
        <f t="shared" si="16"/>
        <v>23.711967545638945</v>
      </c>
      <c r="S30" s="85">
        <v>0</v>
      </c>
      <c r="T30" s="2042">
        <f t="shared" si="17"/>
        <v>0</v>
      </c>
    </row>
    <row r="31" spans="1:23" s="144" customFormat="1" ht="13.5" customHeight="1">
      <c r="A31" s="455" t="s">
        <v>748</v>
      </c>
      <c r="B31" s="36">
        <v>4906</v>
      </c>
      <c r="C31" s="2038">
        <v>34</v>
      </c>
      <c r="D31" s="637">
        <f t="shared" si="11"/>
        <v>0.69302894415002037</v>
      </c>
      <c r="E31" s="31">
        <v>1073</v>
      </c>
      <c r="F31" s="2031">
        <f t="shared" si="12"/>
        <v>21.871178149205058</v>
      </c>
      <c r="G31" s="2039">
        <v>0</v>
      </c>
      <c r="H31" s="32">
        <f t="shared" si="9"/>
        <v>0</v>
      </c>
      <c r="I31" s="2039">
        <v>15</v>
      </c>
      <c r="J31" s="32">
        <f t="shared" si="10"/>
        <v>0.30574806359559725</v>
      </c>
      <c r="K31" s="2038">
        <v>2200</v>
      </c>
      <c r="L31" s="32">
        <f t="shared" si="13"/>
        <v>44.843049327354265</v>
      </c>
      <c r="M31" s="31">
        <v>307</v>
      </c>
      <c r="N31" s="32">
        <f t="shared" si="14"/>
        <v>6.2576437015898909</v>
      </c>
      <c r="O31" s="31">
        <v>109</v>
      </c>
      <c r="P31" s="2026">
        <f t="shared" si="15"/>
        <v>2.2217692621280065</v>
      </c>
      <c r="Q31" s="31">
        <v>1166</v>
      </c>
      <c r="R31" s="2027">
        <f t="shared" si="16"/>
        <v>23.766816143497756</v>
      </c>
      <c r="S31" s="85">
        <v>2</v>
      </c>
      <c r="T31" s="2042">
        <f t="shared" si="17"/>
        <v>4.0766408479412965E-2</v>
      </c>
    </row>
    <row r="32" spans="1:23" s="144" customFormat="1" ht="13.5" customHeight="1">
      <c r="A32" s="1810" t="s">
        <v>749</v>
      </c>
      <c r="B32" s="43">
        <v>4858</v>
      </c>
      <c r="C32" s="41">
        <v>33</v>
      </c>
      <c r="D32" s="86">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7">
        <v>0</v>
      </c>
      <c r="T32" s="2124">
        <f t="shared" si="17"/>
        <v>0</v>
      </c>
    </row>
    <row r="33" spans="1:23" s="144" customFormat="1" ht="13.5" customHeight="1">
      <c r="A33" s="699" t="s">
        <v>809</v>
      </c>
      <c r="B33" s="1601">
        <v>4787</v>
      </c>
      <c r="C33" s="2182">
        <v>32</v>
      </c>
      <c r="D33" s="638">
        <f t="shared" si="11"/>
        <v>0.66847712554836014</v>
      </c>
      <c r="E33" s="107">
        <v>1045</v>
      </c>
      <c r="F33" s="2180">
        <f t="shared" si="12"/>
        <v>21.829956131188634</v>
      </c>
      <c r="G33" s="2183">
        <v>0</v>
      </c>
      <c r="H33" s="159">
        <f t="shared" si="9"/>
        <v>0</v>
      </c>
      <c r="I33" s="2183">
        <v>15</v>
      </c>
      <c r="J33" s="159">
        <f t="shared" si="10"/>
        <v>0.31334865260079381</v>
      </c>
      <c r="K33" s="2182">
        <v>2130</v>
      </c>
      <c r="L33" s="159">
        <f t="shared" si="13"/>
        <v>44.49550866931272</v>
      </c>
      <c r="M33" s="107">
        <v>300</v>
      </c>
      <c r="N33" s="159">
        <f t="shared" si="14"/>
        <v>6.2669730520158771</v>
      </c>
      <c r="O33" s="107">
        <v>106</v>
      </c>
      <c r="P33" s="2177">
        <f t="shared" si="15"/>
        <v>2.214330478378943</v>
      </c>
      <c r="Q33" s="107">
        <v>1158</v>
      </c>
      <c r="R33" s="2178">
        <f t="shared" si="16"/>
        <v>24.190515980781282</v>
      </c>
      <c r="S33" s="107">
        <v>1</v>
      </c>
      <c r="T33" s="170">
        <f t="shared" si="17"/>
        <v>2.0889910173386254E-2</v>
      </c>
    </row>
    <row r="34" spans="1:23" s="144" customFormat="1" ht="13.5" customHeight="1">
      <c r="A34" s="455" t="s">
        <v>817</v>
      </c>
      <c r="B34" s="36">
        <v>4776</v>
      </c>
      <c r="C34" s="2184">
        <v>33</v>
      </c>
      <c r="D34" s="637">
        <f t="shared" si="11"/>
        <v>0.69095477386934678</v>
      </c>
      <c r="E34" s="31">
        <v>1045</v>
      </c>
      <c r="F34" s="2179">
        <f t="shared" si="12"/>
        <v>21.880234505862646</v>
      </c>
      <c r="G34" s="2185">
        <v>0</v>
      </c>
      <c r="H34" s="32">
        <f t="shared" si="9"/>
        <v>0</v>
      </c>
      <c r="I34" s="2185">
        <v>15</v>
      </c>
      <c r="J34" s="32">
        <f t="shared" si="10"/>
        <v>0.314070351758794</v>
      </c>
      <c r="K34" s="2184">
        <v>2119</v>
      </c>
      <c r="L34" s="32">
        <f t="shared" si="13"/>
        <v>44.367671691792296</v>
      </c>
      <c r="M34" s="31">
        <v>301</v>
      </c>
      <c r="N34" s="32">
        <f t="shared" si="14"/>
        <v>6.3023450586264653</v>
      </c>
      <c r="O34" s="31">
        <v>104</v>
      </c>
      <c r="P34" s="2175">
        <f t="shared" si="15"/>
        <v>2.1775544388609713</v>
      </c>
      <c r="Q34" s="31">
        <v>1159</v>
      </c>
      <c r="R34" s="2176">
        <f t="shared" si="16"/>
        <v>24.26716917922948</v>
      </c>
      <c r="S34" s="85">
        <v>0</v>
      </c>
      <c r="T34" s="2186">
        <f t="shared" si="17"/>
        <v>0</v>
      </c>
    </row>
    <row r="35" spans="1:23" s="144" customFormat="1" ht="13.5" customHeight="1">
      <c r="A35" s="455" t="s">
        <v>797</v>
      </c>
      <c r="B35" s="36">
        <v>4769</v>
      </c>
      <c r="C35" s="2221">
        <v>34</v>
      </c>
      <c r="D35" s="637">
        <f t="shared" si="11"/>
        <v>0.71293772279303835</v>
      </c>
      <c r="E35" s="31">
        <v>1045</v>
      </c>
      <c r="F35" s="2219">
        <f t="shared" si="12"/>
        <v>21.91235059760956</v>
      </c>
      <c r="G35" s="2222">
        <v>0</v>
      </c>
      <c r="H35" s="32">
        <f t="shared" si="9"/>
        <v>0</v>
      </c>
      <c r="I35" s="2222">
        <v>16</v>
      </c>
      <c r="J35" s="32">
        <f t="shared" si="10"/>
        <v>0.33550010484378279</v>
      </c>
      <c r="K35" s="2221">
        <v>2108</v>
      </c>
      <c r="L35" s="32">
        <f t="shared" si="13"/>
        <v>44.202138813168382</v>
      </c>
      <c r="M35" s="31">
        <v>302</v>
      </c>
      <c r="N35" s="32">
        <f t="shared" si="14"/>
        <v>6.3325644789264004</v>
      </c>
      <c r="O35" s="31">
        <v>102</v>
      </c>
      <c r="P35" s="2216">
        <f t="shared" si="15"/>
        <v>2.1388131683791149</v>
      </c>
      <c r="Q35" s="31">
        <v>1161</v>
      </c>
      <c r="R35" s="2217">
        <f t="shared" si="16"/>
        <v>24.344726357726987</v>
      </c>
      <c r="S35" s="85">
        <v>1</v>
      </c>
      <c r="T35" s="2226">
        <f t="shared" si="17"/>
        <v>2.0968756552736424E-2</v>
      </c>
    </row>
    <row r="36" spans="1:23" s="144" customFormat="1" ht="13.5" customHeight="1">
      <c r="A36" s="1810" t="s">
        <v>818</v>
      </c>
      <c r="B36" s="47">
        <v>4740</v>
      </c>
      <c r="C36" s="2302">
        <v>33</v>
      </c>
      <c r="D36" s="711">
        <f t="shared" ref="D36:D40" si="18">SUM(C36/B36)*100</f>
        <v>0.69620253164556956</v>
      </c>
      <c r="E36" s="41">
        <v>1036</v>
      </c>
      <c r="F36" s="2297">
        <f t="shared" ref="F36:F40" si="19">SUM(E36/B36)*100</f>
        <v>21.856540084388186</v>
      </c>
      <c r="G36" s="2303">
        <v>0</v>
      </c>
      <c r="H36" s="42">
        <f t="shared" ref="H36:H40" si="20">(G36/B36)*100</f>
        <v>0</v>
      </c>
      <c r="I36" s="2303">
        <v>15</v>
      </c>
      <c r="J36" s="42">
        <f t="shared" ref="J36:J40" si="21">(I36/B36)*100</f>
        <v>0.31645569620253167</v>
      </c>
      <c r="K36" s="2302">
        <v>2085</v>
      </c>
      <c r="L36" s="42">
        <f t="shared" ref="L36:L40" si="22">SUM(K36/B36)*100</f>
        <v>43.9873417721519</v>
      </c>
      <c r="M36" s="41">
        <v>303</v>
      </c>
      <c r="N36" s="42">
        <f t="shared" ref="N36:N40" si="23">SUM(M36/B36)*100</f>
        <v>6.3924050632911387</v>
      </c>
      <c r="O36" s="41">
        <v>100</v>
      </c>
      <c r="P36" s="2295">
        <f t="shared" ref="P36:P40" si="24">SUM(O36/B36)*100</f>
        <v>2.109704641350211</v>
      </c>
      <c r="Q36" s="41">
        <v>1168</v>
      </c>
      <c r="R36" s="2293">
        <f t="shared" ref="R36:R40" si="25">SUM(Q36/B36)*100</f>
        <v>24.641350210970465</v>
      </c>
      <c r="S36" s="87">
        <v>0</v>
      </c>
      <c r="T36" s="2304">
        <f t="shared" ref="T36:T40" si="26">SUM(S36/B36)*100</f>
        <v>0</v>
      </c>
    </row>
    <row r="37" spans="1:23" s="144" customFormat="1" ht="13.5" customHeight="1">
      <c r="A37" s="455" t="s">
        <v>866</v>
      </c>
      <c r="B37" s="36">
        <v>4674</v>
      </c>
      <c r="C37" s="2300">
        <v>34</v>
      </c>
      <c r="D37" s="637">
        <f t="shared" si="18"/>
        <v>0.72742832691484804</v>
      </c>
      <c r="E37" s="31">
        <v>1019</v>
      </c>
      <c r="F37" s="2296">
        <f t="shared" si="19"/>
        <v>21.80145485665383</v>
      </c>
      <c r="G37" s="2301">
        <v>0</v>
      </c>
      <c r="H37" s="32">
        <f t="shared" si="20"/>
        <v>0</v>
      </c>
      <c r="I37" s="2301">
        <v>15</v>
      </c>
      <c r="J37" s="32">
        <f t="shared" si="21"/>
        <v>0.3209242618741977</v>
      </c>
      <c r="K37" s="2300">
        <v>2055</v>
      </c>
      <c r="L37" s="32">
        <f t="shared" si="22"/>
        <v>43.966623876765084</v>
      </c>
      <c r="M37" s="31">
        <v>301</v>
      </c>
      <c r="N37" s="32">
        <f t="shared" si="23"/>
        <v>6.4398801882755663</v>
      </c>
      <c r="O37" s="31">
        <v>100</v>
      </c>
      <c r="P37" s="2294">
        <f t="shared" si="24"/>
        <v>2.1394950791613181</v>
      </c>
      <c r="Q37" s="31">
        <v>1150</v>
      </c>
      <c r="R37" s="2292">
        <f t="shared" si="25"/>
        <v>24.604193410355158</v>
      </c>
      <c r="S37" s="85">
        <v>0</v>
      </c>
      <c r="T37" s="2305">
        <f t="shared" si="26"/>
        <v>0</v>
      </c>
    </row>
    <row r="38" spans="1:23" s="144" customFormat="1" ht="13.5" customHeight="1">
      <c r="A38" s="455" t="s">
        <v>873</v>
      </c>
      <c r="B38" s="36">
        <v>4674</v>
      </c>
      <c r="C38" s="2333">
        <v>35</v>
      </c>
      <c r="D38" s="637">
        <f t="shared" si="18"/>
        <v>0.74882327770646129</v>
      </c>
      <c r="E38" s="31">
        <v>1020</v>
      </c>
      <c r="F38" s="2331">
        <f t="shared" si="19"/>
        <v>21.822849807445444</v>
      </c>
      <c r="G38" s="2334">
        <v>0</v>
      </c>
      <c r="H38" s="32">
        <f t="shared" si="20"/>
        <v>0</v>
      </c>
      <c r="I38" s="2334">
        <v>15</v>
      </c>
      <c r="J38" s="32">
        <f t="shared" si="21"/>
        <v>0.3209242618741977</v>
      </c>
      <c r="K38" s="2333">
        <v>2045</v>
      </c>
      <c r="L38" s="32">
        <f t="shared" si="22"/>
        <v>43.752674368848957</v>
      </c>
      <c r="M38" s="31">
        <v>304</v>
      </c>
      <c r="N38" s="32">
        <f t="shared" si="23"/>
        <v>6.5040650406504072</v>
      </c>
      <c r="O38" s="31">
        <v>103</v>
      </c>
      <c r="P38" s="2329">
        <f t="shared" si="24"/>
        <v>2.2036799315361573</v>
      </c>
      <c r="Q38" s="31">
        <v>1152</v>
      </c>
      <c r="R38" s="2330">
        <f t="shared" si="25"/>
        <v>24.646983311938385</v>
      </c>
      <c r="S38" s="85">
        <v>0</v>
      </c>
      <c r="T38" s="2335">
        <f t="shared" si="26"/>
        <v>0</v>
      </c>
    </row>
    <row r="39" spans="1:23" s="144" customFormat="1" ht="13.5" customHeight="1">
      <c r="A39" s="455" t="s">
        <v>860</v>
      </c>
      <c r="B39" s="36">
        <v>4673</v>
      </c>
      <c r="C39" s="31">
        <v>35</v>
      </c>
      <c r="D39" s="172">
        <f t="shared" si="18"/>
        <v>0.74898352236250809</v>
      </c>
      <c r="E39" s="31">
        <v>1017</v>
      </c>
      <c r="F39" s="32">
        <f t="shared" si="19"/>
        <v>21.763321206933448</v>
      </c>
      <c r="G39" s="2391">
        <v>0</v>
      </c>
      <c r="H39" s="32">
        <f t="shared" si="20"/>
        <v>0</v>
      </c>
      <c r="I39" s="31">
        <v>15</v>
      </c>
      <c r="J39" s="32">
        <f t="shared" si="21"/>
        <v>0.32099293815536056</v>
      </c>
      <c r="K39" s="31">
        <v>2037</v>
      </c>
      <c r="L39" s="32">
        <f t="shared" si="22"/>
        <v>43.590841001497964</v>
      </c>
      <c r="M39" s="31">
        <v>305</v>
      </c>
      <c r="N39" s="32">
        <f t="shared" si="23"/>
        <v>6.5268564091589987</v>
      </c>
      <c r="O39" s="31">
        <v>106</v>
      </c>
      <c r="P39" s="2388">
        <f t="shared" si="24"/>
        <v>2.2683500962978815</v>
      </c>
      <c r="Q39" s="31">
        <v>1158</v>
      </c>
      <c r="R39" s="2389">
        <f t="shared" si="25"/>
        <v>24.780654825593835</v>
      </c>
      <c r="S39" s="85">
        <v>0</v>
      </c>
      <c r="T39" s="2392">
        <f t="shared" si="26"/>
        <v>0</v>
      </c>
    </row>
    <row r="40" spans="1:23" s="144" customFormat="1" ht="13.5" customHeight="1">
      <c r="A40" s="1810" t="s">
        <v>874</v>
      </c>
      <c r="B40" s="47">
        <v>4643</v>
      </c>
      <c r="C40" s="2576">
        <v>33</v>
      </c>
      <c r="D40" s="711">
        <f t="shared" si="18"/>
        <v>0.71074736161964247</v>
      </c>
      <c r="E40" s="41">
        <v>1013</v>
      </c>
      <c r="F40" s="2574">
        <f t="shared" si="19"/>
        <v>21.817790221839328</v>
      </c>
      <c r="G40" s="2578">
        <v>0</v>
      </c>
      <c r="H40" s="42">
        <f t="shared" si="20"/>
        <v>0</v>
      </c>
      <c r="I40" s="2578">
        <v>16</v>
      </c>
      <c r="J40" s="42">
        <f t="shared" si="21"/>
        <v>0.34460478139134182</v>
      </c>
      <c r="K40" s="2576">
        <v>2011</v>
      </c>
      <c r="L40" s="42">
        <f t="shared" si="22"/>
        <v>43.312513461124276</v>
      </c>
      <c r="M40" s="41">
        <v>305</v>
      </c>
      <c r="N40" s="42">
        <f t="shared" si="23"/>
        <v>6.5690286452724527</v>
      </c>
      <c r="O40" s="41">
        <v>104</v>
      </c>
      <c r="P40" s="2572">
        <f t="shared" si="24"/>
        <v>2.2399310790437217</v>
      </c>
      <c r="Q40" s="41">
        <v>1158</v>
      </c>
      <c r="R40" s="2573">
        <f t="shared" si="25"/>
        <v>24.940771053198361</v>
      </c>
      <c r="S40" s="87">
        <v>3</v>
      </c>
      <c r="T40" s="2577">
        <f t="shared" si="26"/>
        <v>6.4613396510876595E-2</v>
      </c>
    </row>
    <row r="41" spans="1:23" s="144" customFormat="1" ht="13.5" customHeight="1">
      <c r="A41" s="455" t="s">
        <v>912</v>
      </c>
      <c r="B41" s="36">
        <v>4598</v>
      </c>
      <c r="C41" s="2697">
        <v>32</v>
      </c>
      <c r="D41" s="637">
        <f t="shared" ref="D41" si="27">SUM(C41/B41)*100</f>
        <v>0.69595476294040892</v>
      </c>
      <c r="E41" s="31">
        <v>1007</v>
      </c>
      <c r="F41" s="2694">
        <f t="shared" ref="F41" si="28">SUM(E41/B41)*100</f>
        <v>21.900826446280991</v>
      </c>
      <c r="G41" s="2698">
        <v>0</v>
      </c>
      <c r="H41" s="32">
        <f t="shared" ref="H41:H48" si="29">(G41/B41)*100</f>
        <v>0</v>
      </c>
      <c r="I41" s="2698">
        <v>16</v>
      </c>
      <c r="J41" s="32">
        <f t="shared" ref="J41:J48" si="30">(I41/B41)*100</f>
        <v>0.34797738147020446</v>
      </c>
      <c r="K41" s="2697">
        <v>1977</v>
      </c>
      <c r="L41" s="32">
        <f t="shared" ref="L41:L45" si="31">SUM(K41/B41)*100</f>
        <v>42.996955197912136</v>
      </c>
      <c r="M41" s="31">
        <v>304</v>
      </c>
      <c r="N41" s="32">
        <f t="shared" ref="N41:N48" si="32">SUM(M41/B41)*100</f>
        <v>6.6115702479338845</v>
      </c>
      <c r="O41" s="31">
        <v>104</v>
      </c>
      <c r="P41" s="2693">
        <f t="shared" ref="P41:P48" si="33">SUM(O41/B41)*100</f>
        <v>2.2618529795563287</v>
      </c>
      <c r="Q41" s="31">
        <v>1158</v>
      </c>
      <c r="R41" s="2692">
        <f t="shared" ref="R41:R48" si="34">SUM(Q41/B41)*100</f>
        <v>25.184862983906047</v>
      </c>
      <c r="S41" s="85">
        <v>0</v>
      </c>
      <c r="T41" s="2700">
        <f t="shared" ref="T41:T48" si="35">SUM(S41/B41)*100</f>
        <v>0</v>
      </c>
    </row>
    <row r="42" spans="1:23" s="144" customFormat="1" ht="13.5" customHeight="1">
      <c r="A42" s="455" t="s">
        <v>916</v>
      </c>
      <c r="B42" s="36">
        <v>4597</v>
      </c>
      <c r="C42" s="3004">
        <v>31</v>
      </c>
      <c r="D42" s="637">
        <f t="shared" ref="D42:D48" si="36">SUM(C42/B42)*100</f>
        <v>0.67435283880791819</v>
      </c>
      <c r="E42" s="31">
        <v>1000</v>
      </c>
      <c r="F42" s="3002">
        <f t="shared" ref="F42:F45" si="37">SUM(E42/B42)*100</f>
        <v>21.75331738090059</v>
      </c>
      <c r="G42" s="3005">
        <v>0</v>
      </c>
      <c r="H42" s="3009">
        <f t="shared" si="29"/>
        <v>0</v>
      </c>
      <c r="I42" s="3005">
        <v>16</v>
      </c>
      <c r="J42" s="3009">
        <f t="shared" si="30"/>
        <v>0.34805307809440938</v>
      </c>
      <c r="K42" s="3004">
        <v>1982</v>
      </c>
      <c r="L42" s="3009">
        <f t="shared" si="31"/>
        <v>43.115075048944959</v>
      </c>
      <c r="M42" s="31">
        <v>305</v>
      </c>
      <c r="N42" s="3009">
        <f t="shared" si="32"/>
        <v>6.6347618011746796</v>
      </c>
      <c r="O42" s="31">
        <v>106</v>
      </c>
      <c r="P42" s="2998">
        <f t="shared" si="33"/>
        <v>2.3058516423754623</v>
      </c>
      <c r="Q42" s="31">
        <v>1157</v>
      </c>
      <c r="R42" s="2997">
        <f t="shared" si="34"/>
        <v>25.16858820970198</v>
      </c>
      <c r="S42" s="85">
        <v>0</v>
      </c>
      <c r="T42" s="3007">
        <f t="shared" si="35"/>
        <v>0</v>
      </c>
    </row>
    <row r="43" spans="1:23" s="144" customFormat="1" ht="13.5" customHeight="1">
      <c r="A43" s="455" t="s">
        <v>934</v>
      </c>
      <c r="B43" s="36">
        <v>4592</v>
      </c>
      <c r="C43" s="3004">
        <v>28</v>
      </c>
      <c r="D43" s="637">
        <f t="shared" si="36"/>
        <v>0.6097560975609756</v>
      </c>
      <c r="E43" s="31">
        <v>1005</v>
      </c>
      <c r="F43" s="3002">
        <f t="shared" si="37"/>
        <v>21.885888501742158</v>
      </c>
      <c r="G43" s="3005">
        <v>0</v>
      </c>
      <c r="H43" s="3009">
        <f t="shared" si="29"/>
        <v>0</v>
      </c>
      <c r="I43" s="3005">
        <v>16</v>
      </c>
      <c r="J43" s="3009">
        <f t="shared" si="30"/>
        <v>0.34843205574912894</v>
      </c>
      <c r="K43" s="3004">
        <v>1975</v>
      </c>
      <c r="L43" s="3009">
        <f t="shared" si="31"/>
        <v>43.009581881533101</v>
      </c>
      <c r="M43" s="31">
        <v>306</v>
      </c>
      <c r="N43" s="3009">
        <f t="shared" si="32"/>
        <v>6.6637630662020904</v>
      </c>
      <c r="O43" s="31">
        <v>104</v>
      </c>
      <c r="P43" s="2998">
        <f t="shared" si="33"/>
        <v>2.264808362369338</v>
      </c>
      <c r="Q43" s="31">
        <v>1158</v>
      </c>
      <c r="R43" s="2997">
        <f t="shared" si="34"/>
        <v>25.217770034843205</v>
      </c>
      <c r="S43" s="85">
        <v>0</v>
      </c>
      <c r="T43" s="3007">
        <f t="shared" si="35"/>
        <v>0</v>
      </c>
    </row>
    <row r="44" spans="1:23" s="144" customFormat="1" ht="13.5" customHeight="1">
      <c r="A44" s="1810" t="s">
        <v>935</v>
      </c>
      <c r="B44" s="47">
        <v>4554</v>
      </c>
      <c r="C44" s="3006">
        <v>27</v>
      </c>
      <c r="D44" s="711">
        <f t="shared" si="36"/>
        <v>0.59288537549407105</v>
      </c>
      <c r="E44" s="41">
        <v>987</v>
      </c>
      <c r="F44" s="3003">
        <f t="shared" si="37"/>
        <v>21.673254281949934</v>
      </c>
      <c r="G44" s="3010">
        <v>0</v>
      </c>
      <c r="H44" s="42">
        <f t="shared" si="29"/>
        <v>0</v>
      </c>
      <c r="I44" s="3010">
        <v>16</v>
      </c>
      <c r="J44" s="42">
        <f t="shared" si="30"/>
        <v>0.35133948177426438</v>
      </c>
      <c r="K44" s="3006">
        <v>1956</v>
      </c>
      <c r="L44" s="42">
        <f t="shared" si="31"/>
        <v>42.95125164690382</v>
      </c>
      <c r="M44" s="41">
        <v>306</v>
      </c>
      <c r="N44" s="42">
        <f t="shared" si="32"/>
        <v>6.7193675889328066</v>
      </c>
      <c r="O44" s="41">
        <v>110</v>
      </c>
      <c r="P44" s="2999">
        <f t="shared" si="33"/>
        <v>2.4154589371980677</v>
      </c>
      <c r="Q44" s="41">
        <v>1152</v>
      </c>
      <c r="R44" s="3000">
        <f t="shared" si="34"/>
        <v>25.296442687747035</v>
      </c>
      <c r="S44" s="87">
        <v>0</v>
      </c>
      <c r="T44" s="3008">
        <f t="shared" si="35"/>
        <v>0</v>
      </c>
    </row>
    <row r="45" spans="1:23" s="144" customFormat="1" ht="13.5" customHeight="1">
      <c r="A45" s="455" t="s">
        <v>936</v>
      </c>
      <c r="B45" s="36">
        <v>4500</v>
      </c>
      <c r="C45" s="3004">
        <v>28</v>
      </c>
      <c r="D45" s="637">
        <f t="shared" si="36"/>
        <v>0.62222222222222223</v>
      </c>
      <c r="E45" s="31">
        <v>971</v>
      </c>
      <c r="F45" s="3002">
        <f t="shared" si="37"/>
        <v>21.577777777777779</v>
      </c>
      <c r="G45" s="3005">
        <v>0</v>
      </c>
      <c r="H45" s="3009">
        <f t="shared" si="29"/>
        <v>0</v>
      </c>
      <c r="I45" s="3005">
        <v>16</v>
      </c>
      <c r="J45" s="3009">
        <f t="shared" si="30"/>
        <v>0.35555555555555557</v>
      </c>
      <c r="K45" s="3004">
        <v>1920</v>
      </c>
      <c r="L45" s="3009">
        <f t="shared" si="31"/>
        <v>42.666666666666671</v>
      </c>
      <c r="M45" s="31">
        <v>304</v>
      </c>
      <c r="N45" s="3009">
        <f t="shared" si="32"/>
        <v>6.7555555555555546</v>
      </c>
      <c r="O45" s="31">
        <v>110</v>
      </c>
      <c r="P45" s="2998">
        <f t="shared" si="33"/>
        <v>2.4444444444444446</v>
      </c>
      <c r="Q45" s="31">
        <v>1151</v>
      </c>
      <c r="R45" s="2997">
        <f t="shared" si="34"/>
        <v>25.577777777777776</v>
      </c>
      <c r="S45" s="85">
        <v>0</v>
      </c>
      <c r="T45" s="3007">
        <f t="shared" si="35"/>
        <v>0</v>
      </c>
    </row>
    <row r="46" spans="1:23" s="144" customFormat="1" ht="13.5" customHeight="1">
      <c r="A46" s="455" t="s">
        <v>962</v>
      </c>
      <c r="B46" s="36">
        <v>4505</v>
      </c>
      <c r="C46" s="3167">
        <v>30</v>
      </c>
      <c r="D46" s="637">
        <f t="shared" ref="D46" si="38">SUM(C46/B46)*100</f>
        <v>0.66592674805771357</v>
      </c>
      <c r="E46" s="31">
        <v>969</v>
      </c>
      <c r="F46" s="3166">
        <f>SUM(E46/B46)*100</f>
        <v>21.509433962264151</v>
      </c>
      <c r="G46" s="3168">
        <v>0</v>
      </c>
      <c r="H46" s="3170">
        <f t="shared" ref="H46" si="39">(G46/B46)*100</f>
        <v>0</v>
      </c>
      <c r="I46" s="3168">
        <v>16</v>
      </c>
      <c r="J46" s="3170">
        <f t="shared" ref="J46" si="40">(I46/B46)*100</f>
        <v>0.35516093229744727</v>
      </c>
      <c r="K46" s="3167">
        <v>1907</v>
      </c>
      <c r="L46" s="3170">
        <f>SUM(K46/B46)*100</f>
        <v>42.330743618202</v>
      </c>
      <c r="M46" s="31">
        <v>304</v>
      </c>
      <c r="N46" s="3170">
        <f t="shared" ref="N46" si="41">SUM(M46/B46)*100</f>
        <v>6.7480577136514981</v>
      </c>
      <c r="O46" s="31">
        <v>114</v>
      </c>
      <c r="P46" s="3164">
        <f t="shared" ref="P46" si="42">SUM(O46/B46)*100</f>
        <v>2.5305216426193118</v>
      </c>
      <c r="Q46" s="31">
        <v>1165</v>
      </c>
      <c r="R46" s="3165">
        <f t="shared" ref="R46" si="43">SUM(Q46/B46)*100</f>
        <v>25.86015538290788</v>
      </c>
      <c r="S46" s="85">
        <v>0</v>
      </c>
      <c r="T46" s="3169">
        <f t="shared" ref="T46" si="44">SUM(S46/B46)*100</f>
        <v>0</v>
      </c>
    </row>
    <row r="47" spans="1:23" s="144" customFormat="1" ht="13.5" customHeight="1">
      <c r="A47" s="455" t="s">
        <v>981</v>
      </c>
      <c r="B47" s="36">
        <v>4505</v>
      </c>
      <c r="C47" s="3324">
        <v>30</v>
      </c>
      <c r="D47" s="637">
        <f t="shared" si="36"/>
        <v>0.66592674805771357</v>
      </c>
      <c r="E47" s="31">
        <v>969</v>
      </c>
      <c r="F47" s="3323">
        <f>SUM(E47/B47)*100</f>
        <v>21.509433962264151</v>
      </c>
      <c r="G47" s="3325">
        <v>0</v>
      </c>
      <c r="H47" s="3327">
        <f t="shared" si="29"/>
        <v>0</v>
      </c>
      <c r="I47" s="3325">
        <v>16</v>
      </c>
      <c r="J47" s="3327">
        <f t="shared" si="30"/>
        <v>0.35516093229744727</v>
      </c>
      <c r="K47" s="3324">
        <v>1906</v>
      </c>
      <c r="L47" s="3327">
        <f>SUM(K47/B47)*100</f>
        <v>42.308546059933406</v>
      </c>
      <c r="M47" s="31">
        <v>304</v>
      </c>
      <c r="N47" s="3327">
        <f t="shared" si="32"/>
        <v>6.7480577136514981</v>
      </c>
      <c r="O47" s="31">
        <v>115</v>
      </c>
      <c r="P47" s="3321">
        <f t="shared" si="33"/>
        <v>2.5527192008879025</v>
      </c>
      <c r="Q47" s="31">
        <v>1165</v>
      </c>
      <c r="R47" s="3322">
        <f t="shared" si="34"/>
        <v>25.86015538290788</v>
      </c>
      <c r="S47" s="85">
        <v>0</v>
      </c>
      <c r="T47" s="3326">
        <f t="shared" si="35"/>
        <v>0</v>
      </c>
      <c r="U47" s="869"/>
      <c r="V47" s="3350"/>
      <c r="W47" s="869"/>
    </row>
    <row r="48" spans="1:23" s="144" customFormat="1" ht="13.5" customHeight="1">
      <c r="A48" s="1810" t="s">
        <v>1000</v>
      </c>
      <c r="B48" s="47">
        <v>4483</v>
      </c>
      <c r="C48" s="3468">
        <v>29</v>
      </c>
      <c r="D48" s="711">
        <f t="shared" si="36"/>
        <v>0.64688824447914339</v>
      </c>
      <c r="E48" s="41">
        <v>967</v>
      </c>
      <c r="F48" s="3458">
        <f>SUM(E48/B48)*100</f>
        <v>21.570376979701091</v>
      </c>
      <c r="G48" s="3472">
        <v>0</v>
      </c>
      <c r="H48" s="3471">
        <f t="shared" si="29"/>
        <v>0</v>
      </c>
      <c r="I48" s="3472">
        <v>15</v>
      </c>
      <c r="J48" s="3471">
        <f t="shared" si="30"/>
        <v>0.33459736783403971</v>
      </c>
      <c r="K48" s="3468">
        <v>1891</v>
      </c>
      <c r="L48" s="3471">
        <f>SUM(K48/B48)*100</f>
        <v>42.181574838277939</v>
      </c>
      <c r="M48" s="41">
        <v>300</v>
      </c>
      <c r="N48" s="3471">
        <f t="shared" si="32"/>
        <v>6.6919473566807941</v>
      </c>
      <c r="O48" s="41">
        <v>116</v>
      </c>
      <c r="P48" s="3456">
        <f t="shared" si="33"/>
        <v>2.5875529779165736</v>
      </c>
      <c r="Q48" s="41">
        <v>1161</v>
      </c>
      <c r="R48" s="3457">
        <f t="shared" si="34"/>
        <v>25.897836270354674</v>
      </c>
      <c r="S48" s="87">
        <v>0</v>
      </c>
      <c r="T48" s="3470">
        <f t="shared" si="35"/>
        <v>0</v>
      </c>
      <c r="V48" s="4053"/>
      <c r="W48" s="4053"/>
    </row>
    <row r="49" spans="1:23" s="718" customFormat="1" ht="13.5" customHeight="1">
      <c r="A49" s="455" t="s">
        <v>1009</v>
      </c>
      <c r="B49" s="36">
        <v>4455</v>
      </c>
      <c r="C49" s="4022">
        <v>28</v>
      </c>
      <c r="D49" s="637">
        <f t="shared" ref="D49" si="45">SUM(C49/B49)*100</f>
        <v>0.62850729517396187</v>
      </c>
      <c r="E49" s="31">
        <v>954</v>
      </c>
      <c r="F49" s="4021">
        <f>SUM(E49/B49)*100</f>
        <v>21.414141414141412</v>
      </c>
      <c r="G49" s="4023">
        <v>0</v>
      </c>
      <c r="H49" s="4026">
        <f t="shared" ref="H49" si="46">(G49/B49)*100</f>
        <v>0</v>
      </c>
      <c r="I49" s="4023">
        <v>15</v>
      </c>
      <c r="J49" s="4026">
        <f t="shared" ref="J49" si="47">(I49/B49)*100</f>
        <v>0.33670033670033667</v>
      </c>
      <c r="K49" s="4022">
        <v>1880</v>
      </c>
      <c r="L49" s="4026">
        <f>SUM(K49/B49)*100</f>
        <v>42.19977553310887</v>
      </c>
      <c r="M49" s="31">
        <v>304</v>
      </c>
      <c r="N49" s="4026">
        <f t="shared" ref="N49" si="48">SUM(M49/B49)*100</f>
        <v>6.8237934904601572</v>
      </c>
      <c r="O49" s="31">
        <v>113</v>
      </c>
      <c r="P49" s="4019">
        <f t="shared" ref="P49" si="49">SUM(O49/B49)*100</f>
        <v>2.5364758698092031</v>
      </c>
      <c r="Q49" s="31">
        <v>1160</v>
      </c>
      <c r="R49" s="4020">
        <f t="shared" ref="R49" si="50">SUM(Q49/B49)*100</f>
        <v>26.038159371492704</v>
      </c>
      <c r="S49" s="85">
        <v>1</v>
      </c>
      <c r="T49" s="4024">
        <f t="shared" ref="T49" si="51">SUM(S49/B49)*100</f>
        <v>2.2446689113355782E-2</v>
      </c>
      <c r="V49" s="4054"/>
      <c r="W49" s="4055"/>
    </row>
    <row r="50" spans="1:23" s="4050" customFormat="1" ht="13.5" customHeight="1" thickBot="1">
      <c r="A50" s="4043" t="s">
        <v>1026</v>
      </c>
      <c r="B50" s="3919">
        <v>4445</v>
      </c>
      <c r="C50" s="3950">
        <v>30</v>
      </c>
      <c r="D50" s="4044">
        <f t="shared" ref="D50" si="52">SUM(C50/B50)*100</f>
        <v>0.67491563554555678</v>
      </c>
      <c r="E50" s="53">
        <v>954</v>
      </c>
      <c r="F50" s="4033">
        <f>SUM(E50/B50)*100</f>
        <v>21.462317210348704</v>
      </c>
      <c r="G50" s="3951">
        <v>0</v>
      </c>
      <c r="H50" s="4036">
        <f t="shared" ref="H50" si="53">(G50/B50)*100</f>
        <v>0</v>
      </c>
      <c r="I50" s="3951">
        <v>14</v>
      </c>
      <c r="J50" s="4036">
        <f t="shared" ref="J50" si="54">(I50/B50)*100</f>
        <v>0.31496062992125984</v>
      </c>
      <c r="K50" s="3950">
        <v>1876</v>
      </c>
      <c r="L50" s="4036">
        <f>SUM(K50/B50)*100</f>
        <v>42.204724409448815</v>
      </c>
      <c r="M50" s="53">
        <v>303</v>
      </c>
      <c r="N50" s="4036">
        <f t="shared" ref="N50" si="55">SUM(M50/B50)*100</f>
        <v>6.8166479190101246</v>
      </c>
      <c r="O50" s="53">
        <v>114</v>
      </c>
      <c r="P50" s="4030">
        <f t="shared" ref="P50" si="56">SUM(O50/B50)*100</f>
        <v>2.5646794150731158</v>
      </c>
      <c r="Q50" s="53">
        <v>1154</v>
      </c>
      <c r="R50" s="4031">
        <f t="shared" ref="R50" si="57">SUM(Q50/B50)*100</f>
        <v>25.96175478065242</v>
      </c>
      <c r="S50" s="3959">
        <v>0</v>
      </c>
      <c r="T50" s="4045">
        <f t="shared" ref="T50" si="58">SUM(S50/B50)*100</f>
        <v>0</v>
      </c>
      <c r="V50" s="4056">
        <f>B50-C50-E50-G50-I50-K50-M50-O50-S50</f>
        <v>1154</v>
      </c>
      <c r="W50" s="4057">
        <f>T50+R50+P50+N50+L50+J50+H50+F50+D50</f>
        <v>99.999999999999986</v>
      </c>
    </row>
    <row r="51" spans="1:23">
      <c r="A51" s="50" t="s">
        <v>146</v>
      </c>
      <c r="D51" s="23"/>
      <c r="E51" s="56"/>
      <c r="F51" s="50"/>
      <c r="G51" s="56"/>
      <c r="H51" s="56"/>
      <c r="I51" s="56"/>
      <c r="J51" s="56"/>
      <c r="K51" s="56"/>
      <c r="L51" s="56"/>
      <c r="M51" s="56"/>
      <c r="N51" s="56"/>
      <c r="O51" s="56"/>
      <c r="P51" s="56"/>
      <c r="Q51" s="56"/>
      <c r="R51" s="56"/>
    </row>
    <row r="52" spans="1:23" ht="24.75" customHeight="1">
      <c r="A52" s="4367" t="s">
        <v>62</v>
      </c>
      <c r="B52" s="4368"/>
      <c r="C52" s="4368"/>
      <c r="D52" s="4368"/>
      <c r="E52" s="4368"/>
      <c r="F52" s="4368"/>
      <c r="G52" s="4368"/>
      <c r="H52" s="4368"/>
      <c r="I52" s="4368"/>
      <c r="J52" s="4368"/>
      <c r="K52" s="4368"/>
      <c r="L52" s="4368"/>
      <c r="M52" s="4368"/>
      <c r="N52" s="4368"/>
      <c r="O52" s="4368"/>
      <c r="P52" s="4368"/>
      <c r="Q52" s="4368"/>
      <c r="R52" s="4368"/>
      <c r="S52" s="4369"/>
      <c r="T52" s="4369"/>
      <c r="U52" s="792"/>
      <c r="V52" s="792"/>
    </row>
    <row r="53" spans="1:23" ht="4.7" customHeight="1">
      <c r="A53" s="793"/>
      <c r="B53" s="794"/>
      <c r="C53" s="794"/>
      <c r="D53" s="794"/>
      <c r="E53" s="794"/>
      <c r="F53" s="794"/>
      <c r="G53" s="794"/>
      <c r="H53" s="794"/>
      <c r="I53" s="794"/>
      <c r="J53" s="794"/>
      <c r="K53" s="794"/>
      <c r="L53" s="794"/>
      <c r="M53" s="794"/>
      <c r="N53" s="794"/>
      <c r="O53" s="794"/>
      <c r="P53" s="794"/>
      <c r="Q53" s="794"/>
      <c r="R53" s="794"/>
      <c r="S53" s="1"/>
      <c r="T53" s="1"/>
      <c r="U53" s="792"/>
      <c r="V53" s="792"/>
    </row>
    <row r="54" spans="1:23" ht="18" customHeight="1">
      <c r="A54" s="14" t="s">
        <v>26</v>
      </c>
      <c r="B54" s="4546" t="s">
        <v>138</v>
      </c>
      <c r="C54" s="4547"/>
      <c r="D54" s="4547"/>
      <c r="E54" s="4547"/>
      <c r="F54" s="4547"/>
      <c r="G54" s="4547"/>
      <c r="H54" s="4547"/>
      <c r="I54" s="4547"/>
      <c r="J54" s="4547"/>
      <c r="K54" s="4547"/>
      <c r="L54" s="4547"/>
      <c r="M54" s="4547"/>
      <c r="N54" s="4547"/>
      <c r="O54" s="4547"/>
      <c r="P54" s="4547"/>
      <c r="Q54" s="4547"/>
      <c r="R54" s="4547"/>
      <c r="S54" s="4547"/>
      <c r="T54" s="4548"/>
    </row>
    <row r="55" spans="1:23" ht="20.25" customHeight="1" thickBot="1">
      <c r="B55" s="4406" t="s">
        <v>213</v>
      </c>
      <c r="C55" s="4358"/>
      <c r="D55" s="4358"/>
      <c r="E55" s="4358"/>
      <c r="F55" s="4358"/>
      <c r="G55" s="4358"/>
      <c r="H55" s="4358"/>
      <c r="I55" s="4358"/>
      <c r="J55" s="4358"/>
      <c r="K55" s="4358"/>
      <c r="L55" s="4358"/>
      <c r="M55" s="4358"/>
      <c r="N55" s="4358"/>
      <c r="O55" s="4358"/>
      <c r="P55" s="4358"/>
      <c r="Q55" s="4358"/>
      <c r="R55" s="4358"/>
      <c r="S55" s="4358"/>
      <c r="T55" s="4359"/>
    </row>
    <row r="56" spans="1:23" ht="13.5" thickBot="1">
      <c r="A56" s="612" t="s">
        <v>99</v>
      </c>
      <c r="B56" s="2148"/>
      <c r="C56" s="4543" t="s">
        <v>155</v>
      </c>
      <c r="D56" s="4544"/>
      <c r="E56" s="4544"/>
      <c r="F56" s="4544"/>
      <c r="G56" s="4544"/>
      <c r="H56" s="4544"/>
      <c r="I56" s="4544"/>
      <c r="J56" s="4544"/>
      <c r="K56" s="4544"/>
      <c r="L56" s="4544"/>
      <c r="M56" s="4544"/>
      <c r="N56" s="4544"/>
      <c r="O56" s="4544"/>
      <c r="P56" s="4544"/>
      <c r="Q56" s="4544"/>
      <c r="R56" s="4544"/>
      <c r="S56" s="4544"/>
      <c r="T56" s="4545"/>
    </row>
    <row r="57" spans="1:23" ht="28.5" customHeight="1">
      <c r="A57" s="177" t="s">
        <v>104</v>
      </c>
      <c r="B57" s="178" t="s">
        <v>105</v>
      </c>
      <c r="C57" s="4537" t="s">
        <v>140</v>
      </c>
      <c r="D57" s="4538"/>
      <c r="E57" s="4532" t="s">
        <v>141</v>
      </c>
      <c r="F57" s="4536"/>
      <c r="G57" s="4534" t="s">
        <v>604</v>
      </c>
      <c r="H57" s="4535"/>
      <c r="I57" s="4534" t="s">
        <v>605</v>
      </c>
      <c r="J57" s="4535"/>
      <c r="K57" s="4532" t="s">
        <v>142</v>
      </c>
      <c r="L57" s="4536"/>
      <c r="M57" s="4532" t="s">
        <v>143</v>
      </c>
      <c r="N57" s="4536"/>
      <c r="O57" s="4532" t="s">
        <v>59</v>
      </c>
      <c r="P57" s="4536"/>
      <c r="Q57" s="4532" t="s">
        <v>144</v>
      </c>
      <c r="R57" s="4536"/>
      <c r="S57" s="4532" t="s">
        <v>145</v>
      </c>
      <c r="T57" s="4533"/>
    </row>
    <row r="58" spans="1:23" ht="12.75" customHeight="1">
      <c r="A58" s="51" t="s">
        <v>128</v>
      </c>
      <c r="B58" s="173">
        <v>2.1578538102643847</v>
      </c>
      <c r="C58" s="4325">
        <v>5.7692307692307736</v>
      </c>
      <c r="D58" s="4347"/>
      <c r="E58" s="4351">
        <v>-1.0768126346015805</v>
      </c>
      <c r="F58" s="4355"/>
      <c r="G58" s="4407" t="s">
        <v>601</v>
      </c>
      <c r="H58" s="4355"/>
      <c r="I58" s="4355"/>
      <c r="J58" s="4370"/>
      <c r="K58" s="4325">
        <v>5.6766575840145208</v>
      </c>
      <c r="L58" s="4347"/>
      <c r="M58" s="4351">
        <v>-1.594533029612748</v>
      </c>
      <c r="N58" s="4370"/>
      <c r="O58" s="4325">
        <v>0</v>
      </c>
      <c r="P58" s="4347"/>
      <c r="Q58" s="4351">
        <v>0.38022813688212409</v>
      </c>
      <c r="R58" s="4370"/>
      <c r="S58" s="4325">
        <v>33.333333333333314</v>
      </c>
      <c r="T58" s="4329"/>
    </row>
    <row r="59" spans="1:23" ht="12.75" customHeight="1">
      <c r="A59" s="51" t="s">
        <v>152</v>
      </c>
      <c r="B59" s="93">
        <v>2.0873228648027577</v>
      </c>
      <c r="C59" s="4325">
        <v>9.6153846153846274</v>
      </c>
      <c r="D59" s="4347"/>
      <c r="E59" s="4327">
        <v>-0.42949176807444189</v>
      </c>
      <c r="F59" s="4347"/>
      <c r="G59" s="4410" t="s">
        <v>601</v>
      </c>
      <c r="H59" s="4347"/>
      <c r="I59" s="4347"/>
      <c r="J59" s="4328"/>
      <c r="K59" s="4325">
        <v>4.9779735682819393</v>
      </c>
      <c r="L59" s="4347"/>
      <c r="M59" s="4327">
        <v>-0.92165898617511743</v>
      </c>
      <c r="N59" s="4328"/>
      <c r="O59" s="4325">
        <v>0</v>
      </c>
      <c r="P59" s="4347"/>
      <c r="Q59" s="4327">
        <v>0</v>
      </c>
      <c r="R59" s="4328"/>
      <c r="S59" s="4325">
        <v>33.333333333333314</v>
      </c>
      <c r="T59" s="4329"/>
    </row>
    <row r="60" spans="1:23" ht="12.75" customHeight="1">
      <c r="A60" s="51" t="s">
        <v>130</v>
      </c>
      <c r="B60" s="93">
        <v>1.6949152542372872</v>
      </c>
      <c r="C60" s="4325">
        <v>3.7735849056603712</v>
      </c>
      <c r="D60" s="4347"/>
      <c r="E60" s="4327">
        <v>-0.57183702644746859</v>
      </c>
      <c r="F60" s="4347"/>
      <c r="G60" s="4410" t="s">
        <v>601</v>
      </c>
      <c r="H60" s="4347"/>
      <c r="I60" s="4347"/>
      <c r="J60" s="4328"/>
      <c r="K60" s="4325">
        <v>4.4027898866608552</v>
      </c>
      <c r="L60" s="4347"/>
      <c r="M60" s="4327">
        <v>-1.6091954022988517</v>
      </c>
      <c r="N60" s="4328"/>
      <c r="O60" s="4325">
        <v>0</v>
      </c>
      <c r="P60" s="4347"/>
      <c r="Q60" s="4327">
        <v>0</v>
      </c>
      <c r="R60" s="4328"/>
      <c r="S60" s="4325">
        <v>50</v>
      </c>
      <c r="T60" s="4329"/>
    </row>
    <row r="61" spans="1:23" ht="12.75" customHeight="1">
      <c r="A61" s="52" t="s">
        <v>405</v>
      </c>
      <c r="B61" s="94">
        <v>1.2141908556251053</v>
      </c>
      <c r="C61" s="4386">
        <v>3.7037037037036953</v>
      </c>
      <c r="D61" s="4409"/>
      <c r="E61" s="4338">
        <v>-1.3561741613133478</v>
      </c>
      <c r="F61" s="4409"/>
      <c r="G61" s="4408" t="s">
        <v>601</v>
      </c>
      <c r="H61" s="4409"/>
      <c r="I61" s="4409"/>
      <c r="J61" s="4356"/>
      <c r="K61" s="4386">
        <v>4.0224913494809584</v>
      </c>
      <c r="L61" s="4409"/>
      <c r="M61" s="4338">
        <v>-1.3824884792626762</v>
      </c>
      <c r="N61" s="4356"/>
      <c r="O61" s="4386">
        <v>0</v>
      </c>
      <c r="P61" s="4409"/>
      <c r="Q61" s="4338">
        <v>-0.75117370892017732</v>
      </c>
      <c r="R61" s="4356"/>
      <c r="S61" s="4386">
        <v>100</v>
      </c>
      <c r="T61" s="4340"/>
    </row>
    <row r="62" spans="1:23" ht="12.75" customHeight="1">
      <c r="A62" s="51" t="s">
        <v>425</v>
      </c>
      <c r="B62" s="93">
        <f t="shared" ref="B62:C76" si="59">SUM(B9/B5)*100-100</f>
        <v>0.98953377735489312</v>
      </c>
      <c r="C62" s="4325">
        <f t="shared" si="59"/>
        <v>-1.818181818181813</v>
      </c>
      <c r="D62" s="4347"/>
      <c r="E62" s="4327">
        <f>SUM(E9/E5)*100-100</f>
        <v>-0.50798258345427882</v>
      </c>
      <c r="F62" s="4347"/>
      <c r="G62" s="4410" t="s">
        <v>601</v>
      </c>
      <c r="H62" s="4347"/>
      <c r="I62" s="4347"/>
      <c r="J62" s="4328"/>
      <c r="K62" s="4325">
        <f t="shared" ref="K62:K73" si="60">SUM(K9/K5)*100-100</f>
        <v>3.7387193811774893</v>
      </c>
      <c r="L62" s="4347"/>
      <c r="M62" s="4327">
        <f t="shared" ref="M62:M73" si="61">SUM(M9/M5)*100-100</f>
        <v>-2.3148148148148096</v>
      </c>
      <c r="N62" s="4328"/>
      <c r="O62" s="4325">
        <f t="shared" ref="O62:O73" si="62">SUM(O9/O5)*100-100</f>
        <v>0</v>
      </c>
      <c r="P62" s="4347"/>
      <c r="Q62" s="4327">
        <f t="shared" ref="Q62:Q73" si="63">SUM(Q9/Q5)*100-100</f>
        <v>-1.6098484848484844</v>
      </c>
      <c r="R62" s="4328"/>
      <c r="S62" s="4325">
        <f t="shared" ref="S62:S73" si="64">SUM(S9/S5)*100-100</f>
        <v>0</v>
      </c>
      <c r="T62" s="4329"/>
    </row>
    <row r="63" spans="1:23" ht="12.75" customHeight="1">
      <c r="A63" s="51" t="s">
        <v>575</v>
      </c>
      <c r="B63" s="93">
        <f t="shared" si="59"/>
        <v>0.56274620146314192</v>
      </c>
      <c r="C63" s="4325">
        <f t="shared" si="59"/>
        <v>-5.2631578947368496</v>
      </c>
      <c r="D63" s="4347"/>
      <c r="E63" s="4327">
        <f t="shared" ref="E63:E73" si="65">SUM(E10/E6)*100-100</f>
        <v>-0.6470165348670065</v>
      </c>
      <c r="F63" s="4347"/>
      <c r="G63" s="4410" t="s">
        <v>601</v>
      </c>
      <c r="H63" s="4347"/>
      <c r="I63" s="4347"/>
      <c r="J63" s="4328"/>
      <c r="K63" s="4325">
        <f t="shared" si="60"/>
        <v>2.7276542173730718</v>
      </c>
      <c r="L63" s="4347"/>
      <c r="M63" s="4327">
        <f t="shared" si="61"/>
        <v>-2.3255813953488484</v>
      </c>
      <c r="N63" s="4328"/>
      <c r="O63" s="4325">
        <f t="shared" si="62"/>
        <v>0</v>
      </c>
      <c r="P63" s="4347"/>
      <c r="Q63" s="4327">
        <f t="shared" si="63"/>
        <v>-1.6933207902163616</v>
      </c>
      <c r="R63" s="4328"/>
      <c r="S63" s="4325">
        <f t="shared" si="64"/>
        <v>125</v>
      </c>
      <c r="T63" s="4329"/>
    </row>
    <row r="64" spans="1:23" ht="12.75" customHeight="1">
      <c r="A64" s="51" t="s">
        <v>426</v>
      </c>
      <c r="B64" s="93">
        <f t="shared" si="59"/>
        <v>0.3932584269662982</v>
      </c>
      <c r="C64" s="4325">
        <f t="shared" si="59"/>
        <v>-3.6363636363636402</v>
      </c>
      <c r="D64" s="4347"/>
      <c r="E64" s="4327">
        <f t="shared" si="65"/>
        <v>-0.57512580877066455</v>
      </c>
      <c r="F64" s="4347"/>
      <c r="G64" s="4410" t="s">
        <v>601</v>
      </c>
      <c r="H64" s="4347"/>
      <c r="I64" s="4347"/>
      <c r="J64" s="4328"/>
      <c r="K64" s="4325">
        <f t="shared" si="60"/>
        <v>2.2129436325678569</v>
      </c>
      <c r="L64" s="4347"/>
      <c r="M64" s="4327">
        <f t="shared" si="61"/>
        <v>-1.6355140186915804</v>
      </c>
      <c r="N64" s="4328"/>
      <c r="O64" s="4325">
        <f t="shared" si="62"/>
        <v>33.333333333333314</v>
      </c>
      <c r="P64" s="4347"/>
      <c r="Q64" s="4327">
        <f t="shared" si="63"/>
        <v>-1.6901408450704167</v>
      </c>
      <c r="R64" s="4328"/>
      <c r="S64" s="4325">
        <f t="shared" si="64"/>
        <v>66.666666666666686</v>
      </c>
      <c r="T64" s="4329"/>
    </row>
    <row r="65" spans="1:20" ht="12.75" customHeight="1">
      <c r="A65" s="52" t="s">
        <v>479</v>
      </c>
      <c r="B65" s="94">
        <f t="shared" si="59"/>
        <v>-0.58106841611996174</v>
      </c>
      <c r="C65" s="4386">
        <f t="shared" si="59"/>
        <v>-8.9285714285714306</v>
      </c>
      <c r="D65" s="4409"/>
      <c r="E65" s="4338">
        <f t="shared" si="65"/>
        <v>-1.3024602026049195</v>
      </c>
      <c r="F65" s="4409"/>
      <c r="G65" s="4408" t="s">
        <v>601</v>
      </c>
      <c r="H65" s="4409"/>
      <c r="I65" s="4409"/>
      <c r="J65" s="4356"/>
      <c r="K65" s="4386">
        <f t="shared" si="60"/>
        <v>0.6237006237006284</v>
      </c>
      <c r="L65" s="4409"/>
      <c r="M65" s="4338">
        <f t="shared" si="61"/>
        <v>-2.8037383177570092</v>
      </c>
      <c r="N65" s="4356"/>
      <c r="O65" s="4386">
        <f t="shared" si="62"/>
        <v>33.333333333333314</v>
      </c>
      <c r="P65" s="4409"/>
      <c r="Q65" s="4338">
        <f t="shared" si="63"/>
        <v>-1.1352885525070917</v>
      </c>
      <c r="R65" s="4356"/>
      <c r="S65" s="4386">
        <f t="shared" si="64"/>
        <v>0</v>
      </c>
      <c r="T65" s="4340"/>
    </row>
    <row r="66" spans="1:20" ht="12.75" customHeight="1">
      <c r="A66" s="51" t="s">
        <v>484</v>
      </c>
      <c r="B66" s="93">
        <f t="shared" si="59"/>
        <v>-1.1305822498586764</v>
      </c>
      <c r="C66" s="4325">
        <f t="shared" si="59"/>
        <v>-3.7037037037037095</v>
      </c>
      <c r="D66" s="4347"/>
      <c r="E66" s="4327">
        <f t="shared" si="65"/>
        <v>-1.3129102844638965</v>
      </c>
      <c r="F66" s="4347"/>
      <c r="G66" s="4410" t="s">
        <v>601</v>
      </c>
      <c r="H66" s="4347"/>
      <c r="I66" s="4347"/>
      <c r="J66" s="4328"/>
      <c r="K66" s="4325">
        <f t="shared" si="60"/>
        <v>-0.91135045567523321</v>
      </c>
      <c r="L66" s="4347"/>
      <c r="M66" s="4327">
        <f t="shared" si="61"/>
        <v>-2.8436018957345937</v>
      </c>
      <c r="N66" s="4328"/>
      <c r="O66" s="4325">
        <f t="shared" si="62"/>
        <v>33.333333333333314</v>
      </c>
      <c r="P66" s="4347"/>
      <c r="Q66" s="4327">
        <f t="shared" si="63"/>
        <v>-0.96246390760346401</v>
      </c>
      <c r="R66" s="4328"/>
      <c r="S66" s="4325">
        <f t="shared" si="64"/>
        <v>75</v>
      </c>
      <c r="T66" s="4329"/>
    </row>
    <row r="67" spans="1:20" ht="12.75" customHeight="1">
      <c r="A67" s="51" t="s">
        <v>484</v>
      </c>
      <c r="B67" s="93">
        <f t="shared" si="59"/>
        <v>-1.790710688304415</v>
      </c>
      <c r="C67" s="4325">
        <f t="shared" si="59"/>
        <v>-5.5555555555555571</v>
      </c>
      <c r="D67" s="4347"/>
      <c r="E67" s="4327">
        <f t="shared" si="65"/>
        <v>-1.9536903039073792</v>
      </c>
      <c r="F67" s="4347"/>
      <c r="G67" s="4410" t="s">
        <v>601</v>
      </c>
      <c r="H67" s="4347"/>
      <c r="I67" s="4347"/>
      <c r="J67" s="4328"/>
      <c r="K67" s="4325">
        <f t="shared" si="60"/>
        <v>-1.7156862745098067</v>
      </c>
      <c r="L67" s="4347"/>
      <c r="M67" s="4327">
        <f t="shared" si="61"/>
        <v>-1.6666666666666714</v>
      </c>
      <c r="N67" s="4328"/>
      <c r="O67" s="4325">
        <f t="shared" si="62"/>
        <v>33.333333333333314</v>
      </c>
      <c r="P67" s="4347"/>
      <c r="Q67" s="4327">
        <f t="shared" si="63"/>
        <v>-1.2440191387559878</v>
      </c>
      <c r="R67" s="4328"/>
      <c r="S67" s="4325">
        <f t="shared" si="64"/>
        <v>-55.555555555555557</v>
      </c>
      <c r="T67" s="4329"/>
    </row>
    <row r="68" spans="1:20" ht="12.75" customHeight="1">
      <c r="A68" s="51" t="s">
        <v>498</v>
      </c>
      <c r="B68" s="93">
        <f t="shared" si="59"/>
        <v>-1.51091214325686</v>
      </c>
      <c r="C68" s="4325">
        <f t="shared" si="59"/>
        <v>-3.7735849056603712</v>
      </c>
      <c r="D68" s="4347"/>
      <c r="E68" s="4327">
        <f t="shared" si="65"/>
        <v>-2.7476500361532885</v>
      </c>
      <c r="F68" s="4347"/>
      <c r="G68" s="4410" t="s">
        <v>601</v>
      </c>
      <c r="H68" s="4347"/>
      <c r="I68" s="4347"/>
      <c r="J68" s="4328"/>
      <c r="K68" s="4325">
        <f t="shared" si="60"/>
        <v>-1.3888888888888857</v>
      </c>
      <c r="L68" s="4347"/>
      <c r="M68" s="4327">
        <f t="shared" si="61"/>
        <v>-2.6128266033254164</v>
      </c>
      <c r="N68" s="4328"/>
      <c r="O68" s="4325">
        <f t="shared" si="62"/>
        <v>0</v>
      </c>
      <c r="P68" s="4347"/>
      <c r="Q68" s="4327">
        <f t="shared" si="63"/>
        <v>0.47755491881567025</v>
      </c>
      <c r="R68" s="4328"/>
      <c r="S68" s="4325">
        <f t="shared" si="64"/>
        <v>-20</v>
      </c>
      <c r="T68" s="4329"/>
    </row>
    <row r="69" spans="1:20" ht="12.75" customHeight="1">
      <c r="A69" s="52" t="s">
        <v>428</v>
      </c>
      <c r="B69" s="94">
        <f t="shared" si="59"/>
        <v>-0.99924585218703044</v>
      </c>
      <c r="C69" s="4386">
        <f t="shared" si="59"/>
        <v>0</v>
      </c>
      <c r="D69" s="4409"/>
      <c r="E69" s="4338">
        <f t="shared" si="65"/>
        <v>-0.80645161290323131</v>
      </c>
      <c r="F69" s="4409"/>
      <c r="G69" s="4408" t="s">
        <v>601</v>
      </c>
      <c r="H69" s="4409"/>
      <c r="I69" s="4409"/>
      <c r="J69" s="4356"/>
      <c r="K69" s="4386">
        <f t="shared" si="60"/>
        <v>-0.8264462809917319</v>
      </c>
      <c r="L69" s="4409"/>
      <c r="M69" s="4338">
        <f t="shared" si="61"/>
        <v>-1.6826923076923066</v>
      </c>
      <c r="N69" s="4356"/>
      <c r="O69" s="4386">
        <f t="shared" si="62"/>
        <v>0</v>
      </c>
      <c r="P69" s="4409"/>
      <c r="Q69" s="4338">
        <f t="shared" si="63"/>
        <v>-1.4354066985645915</v>
      </c>
      <c r="R69" s="4356"/>
      <c r="S69" s="4386">
        <f t="shared" si="64"/>
        <v>0</v>
      </c>
      <c r="T69" s="4340"/>
    </row>
    <row r="70" spans="1:20" ht="12.75" customHeight="1">
      <c r="A70" s="51" t="s">
        <v>416</v>
      </c>
      <c r="B70" s="93">
        <f t="shared" si="59"/>
        <v>-1.372212692967409</v>
      </c>
      <c r="C70" s="4325">
        <f t="shared" si="59"/>
        <v>0</v>
      </c>
      <c r="D70" s="4347"/>
      <c r="E70" s="4327">
        <f t="shared" si="65"/>
        <v>-1.6260162601626007</v>
      </c>
      <c r="F70" s="4347"/>
      <c r="G70" s="4407" t="s">
        <v>601</v>
      </c>
      <c r="H70" s="4355"/>
      <c r="I70" s="4355"/>
      <c r="J70" s="4370"/>
      <c r="K70" s="4325">
        <f t="shared" si="60"/>
        <v>-1.3795986622073571</v>
      </c>
      <c r="L70" s="4347"/>
      <c r="M70" s="4327">
        <f t="shared" si="61"/>
        <v>-2.1951219512195195</v>
      </c>
      <c r="N70" s="4328"/>
      <c r="O70" s="4325">
        <f t="shared" si="62"/>
        <v>0</v>
      </c>
      <c r="P70" s="4347"/>
      <c r="Q70" s="4327">
        <f t="shared" si="63"/>
        <v>-0.48590864917396459</v>
      </c>
      <c r="R70" s="4328"/>
      <c r="S70" s="4325">
        <f t="shared" si="64"/>
        <v>-42.857142857142861</v>
      </c>
      <c r="T70" s="4329"/>
    </row>
    <row r="71" spans="1:20" ht="12.75" customHeight="1">
      <c r="A71" s="51" t="s">
        <v>211</v>
      </c>
      <c r="B71" s="93">
        <f t="shared" si="59"/>
        <v>-1.7094017094017175</v>
      </c>
      <c r="C71" s="4325">
        <f t="shared" si="59"/>
        <v>-1.9607843137254974</v>
      </c>
      <c r="D71" s="4347"/>
      <c r="E71" s="4327">
        <f t="shared" si="65"/>
        <v>-1.4022140221402282</v>
      </c>
      <c r="F71" s="4347"/>
      <c r="G71" s="4410" t="s">
        <v>601</v>
      </c>
      <c r="H71" s="4347"/>
      <c r="I71" s="4347"/>
      <c r="J71" s="4328"/>
      <c r="K71" s="4325">
        <f t="shared" si="60"/>
        <v>-1.9118869492934323</v>
      </c>
      <c r="L71" s="4347"/>
      <c r="M71" s="4327">
        <f t="shared" si="61"/>
        <v>-3.8740920096852278</v>
      </c>
      <c r="N71" s="4328"/>
      <c r="O71" s="4325">
        <f t="shared" si="62"/>
        <v>0</v>
      </c>
      <c r="P71" s="4347"/>
      <c r="Q71" s="4327">
        <f t="shared" si="63"/>
        <v>-0.87209302325581461</v>
      </c>
      <c r="R71" s="4328"/>
      <c r="S71" s="4325">
        <f t="shared" si="64"/>
        <v>25</v>
      </c>
      <c r="T71" s="4329"/>
    </row>
    <row r="72" spans="1:20" ht="12.75" customHeight="1">
      <c r="A72" s="51" t="s">
        <v>61</v>
      </c>
      <c r="B72" s="93">
        <f t="shared" si="59"/>
        <v>-2.0454545454545467</v>
      </c>
      <c r="C72" s="4325">
        <f t="shared" si="59"/>
        <v>-29.411764705882348</v>
      </c>
      <c r="D72" s="4347"/>
      <c r="E72" s="4327">
        <f t="shared" si="65"/>
        <v>-12.788104089219331</v>
      </c>
      <c r="F72" s="4347"/>
      <c r="G72" s="4327" t="s">
        <v>601</v>
      </c>
      <c r="H72" s="4376"/>
      <c r="I72" s="4325" t="s">
        <v>601</v>
      </c>
      <c r="J72" s="4376"/>
      <c r="K72" s="4325">
        <f t="shared" si="60"/>
        <v>-2.1126760563380316</v>
      </c>
      <c r="L72" s="4347"/>
      <c r="M72" s="4327">
        <f t="shared" si="61"/>
        <v>-21.219512195121951</v>
      </c>
      <c r="N72" s="4328"/>
      <c r="O72" s="4325">
        <f t="shared" si="62"/>
        <v>2700</v>
      </c>
      <c r="P72" s="4347"/>
      <c r="Q72" s="4327">
        <f t="shared" si="63"/>
        <v>8.7452471482889678</v>
      </c>
      <c r="R72" s="4328"/>
      <c r="S72" s="4325">
        <f t="shared" si="64"/>
        <v>25</v>
      </c>
      <c r="T72" s="4329"/>
    </row>
    <row r="73" spans="1:20" ht="12.75" customHeight="1">
      <c r="A73" s="52" t="s">
        <v>551</v>
      </c>
      <c r="B73" s="93">
        <f t="shared" si="59"/>
        <v>-1.9615311369262969</v>
      </c>
      <c r="C73" s="4325">
        <f t="shared" si="59"/>
        <v>-27.450980392156865</v>
      </c>
      <c r="D73" s="4347"/>
      <c r="E73" s="4327">
        <f t="shared" si="65"/>
        <v>-14.338507021433855</v>
      </c>
      <c r="F73" s="4347"/>
      <c r="G73" s="4338" t="s">
        <v>601</v>
      </c>
      <c r="H73" s="4382"/>
      <c r="I73" s="4386" t="s">
        <v>601</v>
      </c>
      <c r="J73" s="4382"/>
      <c r="K73" s="4325">
        <f t="shared" si="60"/>
        <v>-2.0416666666666572</v>
      </c>
      <c r="L73" s="4347"/>
      <c r="M73" s="4327">
        <f t="shared" si="61"/>
        <v>-21.271393643031786</v>
      </c>
      <c r="N73" s="4328"/>
      <c r="O73" s="4325">
        <f t="shared" si="62"/>
        <v>2650</v>
      </c>
      <c r="P73" s="4347"/>
      <c r="Q73" s="4327">
        <f t="shared" si="63"/>
        <v>11.456310679611661</v>
      </c>
      <c r="R73" s="4328"/>
      <c r="S73" s="4325">
        <f t="shared" si="64"/>
        <v>25</v>
      </c>
      <c r="T73" s="4329"/>
    </row>
    <row r="74" spans="1:20" ht="12.75" customHeight="1">
      <c r="A74" s="700" t="s">
        <v>603</v>
      </c>
      <c r="B74" s="173">
        <f t="shared" si="59"/>
        <v>-1.5072463768115938</v>
      </c>
      <c r="C74" s="4349">
        <f t="shared" si="59"/>
        <v>-36.53846153846154</v>
      </c>
      <c r="D74" s="4355"/>
      <c r="E74" s="4351">
        <f t="shared" ref="E74:E82" si="66">SUM(E21/E17)*100-100</f>
        <v>-14.199849737039813</v>
      </c>
      <c r="F74" s="4370"/>
      <c r="G74" s="4349" t="s">
        <v>601</v>
      </c>
      <c r="H74" s="4349"/>
      <c r="I74" s="4351" t="s">
        <v>601</v>
      </c>
      <c r="J74" s="4385"/>
      <c r="K74" s="4349">
        <f t="shared" ref="K74:K82" si="67">SUM(K21/K17)*100-100</f>
        <v>-1.6532428995337085</v>
      </c>
      <c r="L74" s="4355"/>
      <c r="M74" s="4351">
        <f t="shared" ref="M74:M82" si="68">SUM(M21/M17)*100-100</f>
        <v>-20.698254364089777</v>
      </c>
      <c r="N74" s="4370"/>
      <c r="O74" s="4349">
        <f t="shared" ref="O74:O81" si="69">SUM(O21/O17)*100-100</f>
        <v>2725</v>
      </c>
      <c r="P74" s="4355"/>
      <c r="Q74" s="4351">
        <f t="shared" ref="Q74:Q82" si="70">SUM(Q21/Q17)*100-100</f>
        <v>12.3046875</v>
      </c>
      <c r="R74" s="4370"/>
      <c r="S74" s="4349">
        <f t="shared" ref="S74:S81" si="71">SUM(S21/S17)*100-100</f>
        <v>25</v>
      </c>
      <c r="T74" s="4352"/>
    </row>
    <row r="75" spans="1:20" ht="12.75" customHeight="1">
      <c r="A75" s="51" t="s">
        <v>641</v>
      </c>
      <c r="B75" s="93">
        <f t="shared" si="59"/>
        <v>-1.2753623188405783</v>
      </c>
      <c r="C75" s="4325">
        <f t="shared" si="59"/>
        <v>-34</v>
      </c>
      <c r="D75" s="4347"/>
      <c r="E75" s="4327">
        <f t="shared" si="66"/>
        <v>-14.52095808383234</v>
      </c>
      <c r="F75" s="4328"/>
      <c r="G75" s="4325" t="s">
        <v>601</v>
      </c>
      <c r="H75" s="4325"/>
      <c r="I75" s="4327" t="s">
        <v>601</v>
      </c>
      <c r="J75" s="4376"/>
      <c r="K75" s="4325">
        <f t="shared" si="67"/>
        <v>-1.3135593220338961</v>
      </c>
      <c r="L75" s="4347"/>
      <c r="M75" s="4327">
        <f t="shared" si="68"/>
        <v>-20.40302267002518</v>
      </c>
      <c r="N75" s="4328"/>
      <c r="O75" s="4325">
        <f t="shared" si="69"/>
        <v>2650</v>
      </c>
      <c r="P75" s="4347"/>
      <c r="Q75" s="4327">
        <f t="shared" si="70"/>
        <v>13.196480938416428</v>
      </c>
      <c r="R75" s="4328"/>
      <c r="S75" s="4325">
        <f t="shared" si="71"/>
        <v>20</v>
      </c>
      <c r="T75" s="4329"/>
    </row>
    <row r="76" spans="1:20" ht="12.75" customHeight="1">
      <c r="A76" s="51" t="s">
        <v>654</v>
      </c>
      <c r="B76" s="93">
        <f t="shared" si="59"/>
        <v>-1.7401392111368921</v>
      </c>
      <c r="C76" s="4325">
        <f t="shared" si="59"/>
        <v>-8.3333333333333428</v>
      </c>
      <c r="D76" s="4347"/>
      <c r="E76" s="4327">
        <f t="shared" si="66"/>
        <v>-3.3248081841432224</v>
      </c>
      <c r="F76" s="4328"/>
      <c r="G76" s="4325" t="s">
        <v>601</v>
      </c>
      <c r="H76" s="4325"/>
      <c r="I76" s="4327">
        <f t="shared" ref="I76:I82" si="72">SUM(I23/I19)*100-100</f>
        <v>-6.25</v>
      </c>
      <c r="J76" s="4328"/>
      <c r="K76" s="4325">
        <f t="shared" si="67"/>
        <v>-1.9889970376639923</v>
      </c>
      <c r="L76" s="4347"/>
      <c r="M76" s="4327">
        <f t="shared" si="68"/>
        <v>-2.7863777089783213</v>
      </c>
      <c r="N76" s="4328"/>
      <c r="O76" s="4325">
        <f t="shared" si="69"/>
        <v>-1.7857142857142918</v>
      </c>
      <c r="P76" s="4347"/>
      <c r="Q76" s="4327">
        <f t="shared" si="70"/>
        <v>0.96153846153845279</v>
      </c>
      <c r="R76" s="4328"/>
      <c r="S76" s="4325">
        <f t="shared" si="71"/>
        <v>0</v>
      </c>
      <c r="T76" s="4329"/>
    </row>
    <row r="77" spans="1:20" ht="12.75" customHeight="1">
      <c r="A77" s="91" t="s">
        <v>655</v>
      </c>
      <c r="B77" s="1314">
        <f t="shared" ref="B77:C84" si="73">SUM(B24/B20)*100-100</f>
        <v>-1.4374514374514433</v>
      </c>
      <c r="C77" s="4386">
        <f t="shared" si="73"/>
        <v>-10.810810810810807</v>
      </c>
      <c r="D77" s="4409"/>
      <c r="E77" s="4338">
        <f t="shared" si="66"/>
        <v>-1.8981880931837907</v>
      </c>
      <c r="F77" s="4356"/>
      <c r="G77" s="4386" t="s">
        <v>601</v>
      </c>
      <c r="H77" s="4386"/>
      <c r="I77" s="4338">
        <f t="shared" si="72"/>
        <v>-6.25</v>
      </c>
      <c r="J77" s="4356"/>
      <c r="K77" s="4386">
        <f t="shared" si="67"/>
        <v>-1.5312632922160816</v>
      </c>
      <c r="L77" s="4409"/>
      <c r="M77" s="4338">
        <f t="shared" si="68"/>
        <v>-3.7267080745341588</v>
      </c>
      <c r="N77" s="4356"/>
      <c r="O77" s="4386">
        <f t="shared" si="69"/>
        <v>0.90909090909090651</v>
      </c>
      <c r="P77" s="4409"/>
      <c r="Q77" s="4338">
        <f t="shared" si="70"/>
        <v>0.34843205574912872</v>
      </c>
      <c r="R77" s="4356"/>
      <c r="S77" s="4325">
        <f t="shared" si="71"/>
        <v>-80</v>
      </c>
      <c r="T77" s="4329"/>
    </row>
    <row r="78" spans="1:20" ht="12.75" customHeight="1">
      <c r="A78" s="701" t="s">
        <v>705</v>
      </c>
      <c r="B78" s="1532">
        <f t="shared" si="73"/>
        <v>-1.8049833235236434</v>
      </c>
      <c r="C78" s="4351">
        <f t="shared" si="73"/>
        <v>-3.0303030303030312</v>
      </c>
      <c r="D78" s="4370"/>
      <c r="E78" s="4327">
        <f t="shared" si="66"/>
        <v>-0.78809106830122744</v>
      </c>
      <c r="F78" s="4328"/>
      <c r="G78" s="4325" t="s">
        <v>601</v>
      </c>
      <c r="H78" s="4325"/>
      <c r="I78" s="4327">
        <f t="shared" si="72"/>
        <v>-6.25</v>
      </c>
      <c r="J78" s="4328"/>
      <c r="K78" s="4351">
        <f t="shared" si="67"/>
        <v>-2.6724137931034448</v>
      </c>
      <c r="L78" s="4370"/>
      <c r="M78" s="4351">
        <f t="shared" si="68"/>
        <v>-3.1446540880503164</v>
      </c>
      <c r="N78" s="4370"/>
      <c r="O78" s="4325">
        <f t="shared" si="69"/>
        <v>0</v>
      </c>
      <c r="P78" s="4347"/>
      <c r="Q78" s="4327">
        <f t="shared" si="70"/>
        <v>-0.34782608695653039</v>
      </c>
      <c r="R78" s="4347"/>
      <c r="S78" s="4351">
        <f t="shared" si="71"/>
        <v>-100</v>
      </c>
      <c r="T78" s="4352"/>
    </row>
    <row r="79" spans="1:20" ht="12.75" customHeight="1">
      <c r="A79" s="92" t="s">
        <v>723</v>
      </c>
      <c r="B79" s="1532">
        <f t="shared" si="73"/>
        <v>-1.9573302016050178</v>
      </c>
      <c r="C79" s="4327">
        <f t="shared" si="73"/>
        <v>0</v>
      </c>
      <c r="D79" s="4376"/>
      <c r="E79" s="4327">
        <f t="shared" si="66"/>
        <v>-0.87565674255691306</v>
      </c>
      <c r="F79" s="4376"/>
      <c r="G79" s="4327" t="s">
        <v>601</v>
      </c>
      <c r="H79" s="4376"/>
      <c r="I79" s="4327">
        <f t="shared" si="72"/>
        <v>0</v>
      </c>
      <c r="J79" s="4376"/>
      <c r="K79" s="4327">
        <f t="shared" si="67"/>
        <v>-3.0055817947616958</v>
      </c>
      <c r="L79" s="4376"/>
      <c r="M79" s="4327">
        <f t="shared" si="68"/>
        <v>-2.215189873417728</v>
      </c>
      <c r="N79" s="4376"/>
      <c r="O79" s="4327">
        <f t="shared" si="69"/>
        <v>3.6363636363636402</v>
      </c>
      <c r="P79" s="4376"/>
      <c r="Q79" s="4327">
        <f t="shared" si="70"/>
        <v>-0.94991364421416336</v>
      </c>
      <c r="R79" s="4376"/>
      <c r="S79" s="4327">
        <f t="shared" si="71"/>
        <v>-100</v>
      </c>
      <c r="T79" s="4383"/>
    </row>
    <row r="80" spans="1:20" ht="12.75" customHeight="1">
      <c r="A80" s="92" t="s">
        <v>724</v>
      </c>
      <c r="B80" s="1532">
        <f t="shared" si="73"/>
        <v>-1.3774104683195674</v>
      </c>
      <c r="C80" s="4327">
        <f t="shared" si="73"/>
        <v>0</v>
      </c>
      <c r="D80" s="4376"/>
      <c r="E80" s="4327">
        <f t="shared" si="66"/>
        <v>-2.0282186948853678</v>
      </c>
      <c r="F80" s="4376"/>
      <c r="G80" s="4327" t="s">
        <v>601</v>
      </c>
      <c r="H80" s="4376"/>
      <c r="I80" s="4327">
        <f t="shared" si="72"/>
        <v>0</v>
      </c>
      <c r="J80" s="4376"/>
      <c r="K80" s="4327">
        <f t="shared" si="67"/>
        <v>-2.0293609671848003</v>
      </c>
      <c r="L80" s="4376"/>
      <c r="M80" s="4327">
        <f t="shared" si="68"/>
        <v>-1.9108280254777128</v>
      </c>
      <c r="N80" s="4376"/>
      <c r="O80" s="4327">
        <f t="shared" si="69"/>
        <v>1.818181818181813</v>
      </c>
      <c r="P80" s="4376"/>
      <c r="Q80" s="4327">
        <f t="shared" si="70"/>
        <v>0.69264069264069406</v>
      </c>
      <c r="R80" s="4376"/>
      <c r="S80" s="4327">
        <f t="shared" si="71"/>
        <v>-80</v>
      </c>
      <c r="T80" s="4383"/>
    </row>
    <row r="81" spans="1:20" ht="13.5" customHeight="1">
      <c r="A81" s="91" t="s">
        <v>725</v>
      </c>
      <c r="B81" s="94">
        <f t="shared" si="73"/>
        <v>-1.6160819865983456</v>
      </c>
      <c r="C81" s="4338">
        <f t="shared" si="73"/>
        <v>0</v>
      </c>
      <c r="D81" s="4382"/>
      <c r="E81" s="4338">
        <f t="shared" si="66"/>
        <v>-3.078276165347404</v>
      </c>
      <c r="F81" s="4382"/>
      <c r="G81" s="4556" t="s">
        <v>601</v>
      </c>
      <c r="H81" s="4557"/>
      <c r="I81" s="4338">
        <f t="shared" si="72"/>
        <v>0</v>
      </c>
      <c r="J81" s="4382"/>
      <c r="K81" s="4338">
        <f t="shared" si="67"/>
        <v>-2.6349892008639415</v>
      </c>
      <c r="L81" s="4382"/>
      <c r="M81" s="4338">
        <f t="shared" si="68"/>
        <v>-0.64516129032257652</v>
      </c>
      <c r="N81" s="4382"/>
      <c r="O81" s="4338">
        <f t="shared" si="69"/>
        <v>0.90090090090089348</v>
      </c>
      <c r="P81" s="4382"/>
      <c r="Q81" s="4338">
        <f t="shared" si="70"/>
        <v>1.3888888888888857</v>
      </c>
      <c r="R81" s="4382"/>
      <c r="S81" s="4338">
        <f t="shared" si="71"/>
        <v>-100</v>
      </c>
      <c r="T81" s="4379"/>
    </row>
    <row r="82" spans="1:20" ht="13.5" customHeight="1">
      <c r="A82" s="701" t="s">
        <v>746</v>
      </c>
      <c r="B82" s="1532">
        <f t="shared" si="73"/>
        <v>-1.1988011988012062</v>
      </c>
      <c r="C82" s="4351">
        <f t="shared" ref="C82:C93" si="74">SUM(C29/C25)*100-100</f>
        <v>3.125</v>
      </c>
      <c r="D82" s="4370"/>
      <c r="E82" s="4327">
        <f t="shared" si="66"/>
        <v>-3.5304501323918771</v>
      </c>
      <c r="F82" s="4328"/>
      <c r="G82" s="4325" t="s">
        <v>601</v>
      </c>
      <c r="H82" s="4325"/>
      <c r="I82" s="4327">
        <f t="shared" si="72"/>
        <v>0</v>
      </c>
      <c r="J82" s="4328"/>
      <c r="K82" s="4351">
        <f t="shared" si="67"/>
        <v>-1.8600531443755557</v>
      </c>
      <c r="L82" s="4370"/>
      <c r="M82" s="4351">
        <f t="shared" si="68"/>
        <v>0.32467532467532578</v>
      </c>
      <c r="N82" s="4370"/>
      <c r="O82" s="4325">
        <f t="shared" ref="O82:O103" si="75">SUM(O29/O25)*100-100</f>
        <v>-1.7699115044247833</v>
      </c>
      <c r="P82" s="4347"/>
      <c r="Q82" s="4327">
        <f t="shared" si="70"/>
        <v>1.6579406631762623</v>
      </c>
      <c r="R82" s="4347"/>
      <c r="S82" s="4351" t="s">
        <v>601</v>
      </c>
      <c r="T82" s="4352"/>
    </row>
    <row r="83" spans="1:20" ht="13.5" customHeight="1">
      <c r="A83" s="92" t="s">
        <v>747</v>
      </c>
      <c r="B83" s="1532">
        <f t="shared" si="73"/>
        <v>-1.5771611100019953</v>
      </c>
      <c r="C83" s="4327">
        <f t="shared" si="74"/>
        <v>3.0303030303030312</v>
      </c>
      <c r="D83" s="4376"/>
      <c r="E83" s="4327">
        <f t="shared" ref="E83:E103" si="76">SUM(E30/E26)*100-100</f>
        <v>-4.5053003533568869</v>
      </c>
      <c r="F83" s="4376"/>
      <c r="G83" s="4327" t="s">
        <v>601</v>
      </c>
      <c r="H83" s="4376"/>
      <c r="I83" s="4327">
        <f t="shared" ref="I83:I103" si="77">SUM(I30/I26)*100-100</f>
        <v>0</v>
      </c>
      <c r="J83" s="4376"/>
      <c r="K83" s="4327">
        <f t="shared" ref="K83:K103" si="78">SUM(K30/K26)*100-100</f>
        <v>-2.0805666223992887</v>
      </c>
      <c r="L83" s="4376"/>
      <c r="M83" s="4327">
        <f t="shared" ref="M83:M103" si="79">SUM(M30/M26)*100-100</f>
        <v>-0.64724919093850986</v>
      </c>
      <c r="N83" s="4376"/>
      <c r="O83" s="4327">
        <f t="shared" si="75"/>
        <v>-1.7543859649122879</v>
      </c>
      <c r="P83" s="4376"/>
      <c r="Q83" s="4327">
        <f t="shared" ref="Q83:Q103" si="80">SUM(Q30/Q26)*100-100</f>
        <v>1.9180470793373985</v>
      </c>
      <c r="R83" s="4376"/>
      <c r="S83" s="4327" t="s">
        <v>601</v>
      </c>
      <c r="T83" s="4383"/>
    </row>
    <row r="84" spans="1:20" ht="14.25" customHeight="1">
      <c r="A84" s="92" t="s">
        <v>748</v>
      </c>
      <c r="B84" s="1532">
        <f t="shared" si="73"/>
        <v>-2.1149241819632891</v>
      </c>
      <c r="C84" s="4327">
        <f t="shared" si="74"/>
        <v>3.0303030303030312</v>
      </c>
      <c r="D84" s="4376"/>
      <c r="E84" s="4327">
        <f t="shared" si="76"/>
        <v>-3.420342034203415</v>
      </c>
      <c r="F84" s="4376"/>
      <c r="G84" s="4327" t="s">
        <v>601</v>
      </c>
      <c r="H84" s="4376"/>
      <c r="I84" s="4327">
        <f t="shared" si="77"/>
        <v>0</v>
      </c>
      <c r="J84" s="4376"/>
      <c r="K84" s="4327">
        <f t="shared" si="78"/>
        <v>-3.0409872190392235</v>
      </c>
      <c r="L84" s="4376"/>
      <c r="M84" s="4327">
        <f t="shared" si="79"/>
        <v>-0.32467532467532578</v>
      </c>
      <c r="N84" s="4376"/>
      <c r="O84" s="4327">
        <f t="shared" si="75"/>
        <v>-2.6785714285714306</v>
      </c>
      <c r="P84" s="4376"/>
      <c r="Q84" s="4327">
        <f t="shared" si="80"/>
        <v>0.25795356835769212</v>
      </c>
      <c r="R84" s="4376"/>
      <c r="S84" s="4327">
        <f>SUM(S31/S27)*100-100</f>
        <v>100</v>
      </c>
      <c r="T84" s="4383"/>
    </row>
    <row r="85" spans="1:20" ht="14.25" customHeight="1">
      <c r="A85" s="91" t="s">
        <v>749</v>
      </c>
      <c r="B85" s="94">
        <f t="shared" ref="B85:B93" si="81">SUM(B32/B28)*100-100</f>
        <v>-2.6842948717948616</v>
      </c>
      <c r="C85" s="4338">
        <f t="shared" si="74"/>
        <v>0</v>
      </c>
      <c r="D85" s="4382"/>
      <c r="E85" s="4338">
        <f t="shared" si="76"/>
        <v>-4.0834845735027301</v>
      </c>
      <c r="F85" s="4382"/>
      <c r="G85" s="4556" t="s">
        <v>601</v>
      </c>
      <c r="H85" s="4561"/>
      <c r="I85" s="4338">
        <f t="shared" si="77"/>
        <v>0</v>
      </c>
      <c r="J85" s="4382"/>
      <c r="K85" s="4338">
        <f t="shared" si="78"/>
        <v>-3.5492457852706281</v>
      </c>
      <c r="L85" s="4382"/>
      <c r="M85" s="4338">
        <f t="shared" si="79"/>
        <v>-0.97402597402597735</v>
      </c>
      <c r="N85" s="4382"/>
      <c r="O85" s="4338">
        <f t="shared" si="75"/>
        <v>-2.6785714285714306</v>
      </c>
      <c r="P85" s="4382"/>
      <c r="Q85" s="4338">
        <f t="shared" si="80"/>
        <v>-0.25684931506849296</v>
      </c>
      <c r="R85" s="4382"/>
      <c r="S85" s="4338" t="s">
        <v>601</v>
      </c>
      <c r="T85" s="4379"/>
    </row>
    <row r="86" spans="1:20" ht="14.25" customHeight="1">
      <c r="A86" s="701" t="s">
        <v>809</v>
      </c>
      <c r="B86" s="1532">
        <f t="shared" si="81"/>
        <v>-3.195146612740146</v>
      </c>
      <c r="C86" s="4351">
        <f t="shared" si="74"/>
        <v>-3.0303030303030312</v>
      </c>
      <c r="D86" s="4370"/>
      <c r="E86" s="4327">
        <f t="shared" si="76"/>
        <v>-4.3915827996340369</v>
      </c>
      <c r="F86" s="4328"/>
      <c r="G86" s="4325" t="s">
        <v>601</v>
      </c>
      <c r="H86" s="4325"/>
      <c r="I86" s="4327">
        <f t="shared" si="77"/>
        <v>0</v>
      </c>
      <c r="J86" s="4328"/>
      <c r="K86" s="4351">
        <f t="shared" si="78"/>
        <v>-3.8808664259927781</v>
      </c>
      <c r="L86" s="4370"/>
      <c r="M86" s="4351">
        <f t="shared" si="79"/>
        <v>-2.9126213592232943</v>
      </c>
      <c r="N86" s="4370"/>
      <c r="O86" s="4325">
        <f t="shared" si="75"/>
        <v>-4.5045045045044958</v>
      </c>
      <c r="P86" s="4347"/>
      <c r="Q86" s="4327">
        <f t="shared" si="80"/>
        <v>-0.60085836909871659</v>
      </c>
      <c r="R86" s="4347"/>
      <c r="S86" s="4351">
        <f t="shared" ref="S86:S97" si="82">SUM(S33/S29)*100-100</f>
        <v>-66.666666666666671</v>
      </c>
      <c r="T86" s="4352"/>
    </row>
    <row r="87" spans="1:20" ht="14.25" customHeight="1">
      <c r="A87" s="92" t="s">
        <v>817</v>
      </c>
      <c r="B87" s="1532">
        <f t="shared" si="81"/>
        <v>-3.1237322515212895</v>
      </c>
      <c r="C87" s="4327">
        <f t="shared" si="74"/>
        <v>-2.941176470588232</v>
      </c>
      <c r="D87" s="4376"/>
      <c r="E87" s="4327">
        <f t="shared" si="76"/>
        <v>-3.3302497687326564</v>
      </c>
      <c r="F87" s="4376"/>
      <c r="G87" s="4327" t="s">
        <v>601</v>
      </c>
      <c r="H87" s="4376"/>
      <c r="I87" s="4327">
        <f t="shared" si="77"/>
        <v>0</v>
      </c>
      <c r="J87" s="4376"/>
      <c r="K87" s="4327">
        <f t="shared" si="78"/>
        <v>-4.2043399638336325</v>
      </c>
      <c r="L87" s="4376"/>
      <c r="M87" s="4327">
        <f t="shared" si="79"/>
        <v>-1.9543973941368051</v>
      </c>
      <c r="N87" s="4376"/>
      <c r="O87" s="4327">
        <f t="shared" si="75"/>
        <v>-7.1428571428571388</v>
      </c>
      <c r="P87" s="4376"/>
      <c r="Q87" s="4327">
        <f t="shared" si="80"/>
        <v>-0.85543199315654306</v>
      </c>
      <c r="R87" s="4376"/>
      <c r="S87" s="4327" t="s">
        <v>927</v>
      </c>
      <c r="T87" s="4383"/>
    </row>
    <row r="88" spans="1:20" ht="14.25" customHeight="1">
      <c r="A88" s="92" t="s">
        <v>797</v>
      </c>
      <c r="B88" s="1532">
        <f t="shared" si="81"/>
        <v>-2.7924989808397811</v>
      </c>
      <c r="C88" s="4327">
        <f t="shared" si="74"/>
        <v>0</v>
      </c>
      <c r="D88" s="4376"/>
      <c r="E88" s="4327">
        <f t="shared" si="76"/>
        <v>-2.609506057781914</v>
      </c>
      <c r="F88" s="4376"/>
      <c r="G88" s="4327" t="s">
        <v>601</v>
      </c>
      <c r="H88" s="4376"/>
      <c r="I88" s="4327">
        <f t="shared" si="77"/>
        <v>6.6666666666666714</v>
      </c>
      <c r="J88" s="4376"/>
      <c r="K88" s="4327">
        <f t="shared" si="78"/>
        <v>-4.181818181818187</v>
      </c>
      <c r="L88" s="4376"/>
      <c r="M88" s="4327">
        <f t="shared" si="79"/>
        <v>-1.628664495114009</v>
      </c>
      <c r="N88" s="4376"/>
      <c r="O88" s="4327">
        <f t="shared" si="75"/>
        <v>-6.4220183486238511</v>
      </c>
      <c r="P88" s="4376"/>
      <c r="Q88" s="4327">
        <f t="shared" si="80"/>
        <v>-0.42881646655231975</v>
      </c>
      <c r="R88" s="4376"/>
      <c r="S88" s="4327">
        <f t="shared" si="82"/>
        <v>-50</v>
      </c>
      <c r="T88" s="4383"/>
    </row>
    <row r="89" spans="1:20" ht="14.25" customHeight="1">
      <c r="A89" s="91" t="s">
        <v>818</v>
      </c>
      <c r="B89" s="2313">
        <f t="shared" si="81"/>
        <v>-2.428983120625773</v>
      </c>
      <c r="C89" s="4338">
        <f t="shared" si="74"/>
        <v>0</v>
      </c>
      <c r="D89" s="4382"/>
      <c r="E89" s="4338">
        <f t="shared" si="76"/>
        <v>-1.9867549668874176</v>
      </c>
      <c r="F89" s="4382"/>
      <c r="G89" s="4338" t="s">
        <v>601</v>
      </c>
      <c r="H89" s="4382"/>
      <c r="I89" s="4338">
        <f t="shared" si="77"/>
        <v>0</v>
      </c>
      <c r="J89" s="4382"/>
      <c r="K89" s="4338">
        <f t="shared" si="78"/>
        <v>-4.0938362465501399</v>
      </c>
      <c r="L89" s="4382"/>
      <c r="M89" s="4338">
        <f t="shared" si="79"/>
        <v>-0.65573770491803884</v>
      </c>
      <c r="N89" s="4382"/>
      <c r="O89" s="4338">
        <f t="shared" si="75"/>
        <v>-8.2568807339449535</v>
      </c>
      <c r="P89" s="4382"/>
      <c r="Q89" s="4338">
        <f t="shared" si="80"/>
        <v>0.25751072961372756</v>
      </c>
      <c r="R89" s="4382"/>
      <c r="S89" s="4338" t="s">
        <v>927</v>
      </c>
      <c r="T89" s="4379"/>
    </row>
    <row r="90" spans="1:20" ht="14.25" customHeight="1">
      <c r="A90" s="701" t="s">
        <v>866</v>
      </c>
      <c r="B90" s="1532">
        <f t="shared" si="81"/>
        <v>-2.3605598495926472</v>
      </c>
      <c r="C90" s="4327">
        <f t="shared" si="74"/>
        <v>6.25</v>
      </c>
      <c r="D90" s="4328"/>
      <c r="E90" s="4327">
        <f t="shared" si="76"/>
        <v>-2.4880382775119614</v>
      </c>
      <c r="F90" s="4328"/>
      <c r="G90" s="4325" t="s">
        <v>601</v>
      </c>
      <c r="H90" s="4325"/>
      <c r="I90" s="4327">
        <f t="shared" si="77"/>
        <v>0</v>
      </c>
      <c r="J90" s="4328"/>
      <c r="K90" s="4327">
        <f t="shared" si="78"/>
        <v>-3.5211267605633765</v>
      </c>
      <c r="L90" s="4328"/>
      <c r="M90" s="4327">
        <f t="shared" si="79"/>
        <v>0.33333333333334281</v>
      </c>
      <c r="N90" s="4328"/>
      <c r="O90" s="4325">
        <f t="shared" si="75"/>
        <v>-5.6603773584905639</v>
      </c>
      <c r="P90" s="4347"/>
      <c r="Q90" s="4327">
        <f t="shared" si="80"/>
        <v>-0.69084628670120196</v>
      </c>
      <c r="R90" s="4347"/>
      <c r="S90" s="4327">
        <f t="shared" si="82"/>
        <v>-100</v>
      </c>
      <c r="T90" s="4329"/>
    </row>
    <row r="91" spans="1:20" ht="14.25" customHeight="1">
      <c r="A91" s="92" t="s">
        <v>873</v>
      </c>
      <c r="B91" s="1532">
        <f t="shared" si="81"/>
        <v>-2.1356783919598001</v>
      </c>
      <c r="C91" s="4327">
        <f t="shared" si="74"/>
        <v>6.0606060606060623</v>
      </c>
      <c r="D91" s="4328"/>
      <c r="E91" s="4327">
        <f t="shared" si="76"/>
        <v>-2.3923444976076524</v>
      </c>
      <c r="F91" s="4328"/>
      <c r="G91" s="4325" t="s">
        <v>601</v>
      </c>
      <c r="H91" s="4325"/>
      <c r="I91" s="4327">
        <f t="shared" si="77"/>
        <v>0</v>
      </c>
      <c r="J91" s="4328"/>
      <c r="K91" s="4327">
        <f t="shared" si="78"/>
        <v>-3.4922133081642244</v>
      </c>
      <c r="L91" s="4328"/>
      <c r="M91" s="4327">
        <f t="shared" si="79"/>
        <v>0.99667774086378813</v>
      </c>
      <c r="N91" s="4328"/>
      <c r="O91" s="4325">
        <f t="shared" si="75"/>
        <v>-0.96153846153845279</v>
      </c>
      <c r="P91" s="4347"/>
      <c r="Q91" s="4327">
        <f t="shared" si="80"/>
        <v>-0.60396893874029445</v>
      </c>
      <c r="R91" s="4347"/>
      <c r="S91" s="4327" t="s">
        <v>927</v>
      </c>
      <c r="T91" s="4329"/>
    </row>
    <row r="92" spans="1:20" ht="14.25" customHeight="1">
      <c r="A92" s="92" t="s">
        <v>860</v>
      </c>
      <c r="B92" s="2495">
        <f t="shared" si="81"/>
        <v>-2.0130006290627023</v>
      </c>
      <c r="C92" s="4327">
        <f t="shared" si="74"/>
        <v>2.941176470588232</v>
      </c>
      <c r="D92" s="4328"/>
      <c r="E92" s="4327">
        <f t="shared" si="76"/>
        <v>-2.6794258373205651</v>
      </c>
      <c r="F92" s="4328"/>
      <c r="G92" s="4325" t="s">
        <v>601</v>
      </c>
      <c r="H92" s="4325"/>
      <c r="I92" s="4327">
        <f t="shared" si="77"/>
        <v>-6.25</v>
      </c>
      <c r="J92" s="4328"/>
      <c r="K92" s="4327">
        <f t="shared" si="78"/>
        <v>-3.3681214421252434</v>
      </c>
      <c r="L92" s="4328"/>
      <c r="M92" s="4327">
        <f t="shared" si="79"/>
        <v>0.9933774834437088</v>
      </c>
      <c r="N92" s="4328"/>
      <c r="O92" s="4327">
        <f t="shared" si="75"/>
        <v>3.9215686274509949</v>
      </c>
      <c r="P92" s="4328"/>
      <c r="Q92" s="4327">
        <f t="shared" si="80"/>
        <v>-0.25839793281653556</v>
      </c>
      <c r="R92" s="4347"/>
      <c r="S92" s="4327">
        <f t="shared" si="82"/>
        <v>-100</v>
      </c>
      <c r="T92" s="4329"/>
    </row>
    <row r="93" spans="1:20" ht="14.25" customHeight="1">
      <c r="A93" s="91" t="s">
        <v>874</v>
      </c>
      <c r="B93" s="2313">
        <f t="shared" si="81"/>
        <v>-2.0464135021097007</v>
      </c>
      <c r="C93" s="4338">
        <f t="shared" si="74"/>
        <v>0</v>
      </c>
      <c r="D93" s="4382"/>
      <c r="E93" s="4338">
        <f t="shared" si="76"/>
        <v>-2.220077220077215</v>
      </c>
      <c r="F93" s="4382"/>
      <c r="G93" s="4338" t="s">
        <v>601</v>
      </c>
      <c r="H93" s="4382"/>
      <c r="I93" s="4338">
        <f t="shared" si="77"/>
        <v>6.6666666666666714</v>
      </c>
      <c r="J93" s="4382"/>
      <c r="K93" s="4338">
        <f t="shared" si="78"/>
        <v>-3.549160671462829</v>
      </c>
      <c r="L93" s="4382"/>
      <c r="M93" s="4338">
        <f t="shared" si="79"/>
        <v>0.66006600660067249</v>
      </c>
      <c r="N93" s="4382"/>
      <c r="O93" s="4338">
        <f t="shared" si="75"/>
        <v>4</v>
      </c>
      <c r="P93" s="4382"/>
      <c r="Q93" s="4338">
        <f t="shared" si="80"/>
        <v>-0.85616438356164792</v>
      </c>
      <c r="R93" s="4382"/>
      <c r="S93" s="4338" t="s">
        <v>927</v>
      </c>
      <c r="T93" s="4379"/>
    </row>
    <row r="94" spans="1:20" ht="14.25" customHeight="1">
      <c r="A94" s="701" t="s">
        <v>912</v>
      </c>
      <c r="B94" s="1532">
        <f>SUM(B41/B37)*100-100</f>
        <v>-1.6260162601626007</v>
      </c>
      <c r="C94" s="4327">
        <f>SUM(C41/C37)*100-100</f>
        <v>-5.8823529411764781</v>
      </c>
      <c r="D94" s="4328"/>
      <c r="E94" s="4327">
        <f t="shared" si="76"/>
        <v>-1.1776251226692835</v>
      </c>
      <c r="F94" s="4328"/>
      <c r="G94" s="4325" t="s">
        <v>601</v>
      </c>
      <c r="H94" s="4325"/>
      <c r="I94" s="4327">
        <f t="shared" si="77"/>
        <v>6.6666666666666714</v>
      </c>
      <c r="J94" s="4328"/>
      <c r="K94" s="4327">
        <f t="shared" si="78"/>
        <v>-3.7956204379562024</v>
      </c>
      <c r="L94" s="4328"/>
      <c r="M94" s="4327">
        <f t="shared" si="79"/>
        <v>0.99667774086378813</v>
      </c>
      <c r="N94" s="4328"/>
      <c r="O94" s="4325">
        <f t="shared" si="75"/>
        <v>4</v>
      </c>
      <c r="P94" s="4347"/>
      <c r="Q94" s="4327">
        <f t="shared" si="80"/>
        <v>0.69565217391304657</v>
      </c>
      <c r="R94" s="4347"/>
      <c r="S94" s="4327" t="s">
        <v>927</v>
      </c>
      <c r="T94" s="4329"/>
    </row>
    <row r="95" spans="1:20" ht="14.25" customHeight="1">
      <c r="A95" s="92" t="s">
        <v>916</v>
      </c>
      <c r="B95" s="1532">
        <f>SUM(B42/B38)*100-100</f>
        <v>-1.6474112109542176</v>
      </c>
      <c r="C95" s="4327">
        <f>SUM(C42/C38)*100-100</f>
        <v>-11.428571428571431</v>
      </c>
      <c r="D95" s="4328"/>
      <c r="E95" s="4327">
        <f t="shared" si="76"/>
        <v>-1.9607843137254974</v>
      </c>
      <c r="F95" s="4328"/>
      <c r="G95" s="4325" t="s">
        <v>601</v>
      </c>
      <c r="H95" s="4325"/>
      <c r="I95" s="4327">
        <f t="shared" si="77"/>
        <v>6.6666666666666714</v>
      </c>
      <c r="J95" s="4328"/>
      <c r="K95" s="4327">
        <f t="shared" si="78"/>
        <v>-3.0806845965770151</v>
      </c>
      <c r="L95" s="4328"/>
      <c r="M95" s="4327">
        <f t="shared" si="79"/>
        <v>0.32894736842106909</v>
      </c>
      <c r="N95" s="4328"/>
      <c r="O95" s="4325">
        <f t="shared" si="75"/>
        <v>2.9126213592232943</v>
      </c>
      <c r="P95" s="4347"/>
      <c r="Q95" s="4327">
        <f t="shared" si="80"/>
        <v>0.43402777777777146</v>
      </c>
      <c r="R95" s="4347"/>
      <c r="S95" s="4327" t="s">
        <v>927</v>
      </c>
      <c r="T95" s="4383"/>
    </row>
    <row r="96" spans="1:20" ht="14.25" customHeight="1">
      <c r="A96" s="92" t="s">
        <v>934</v>
      </c>
      <c r="B96" s="1532">
        <f t="shared" ref="B96:C96" si="83">SUM(B43/B39)*100-100</f>
        <v>-1.7333618660389476</v>
      </c>
      <c r="C96" s="4327">
        <f t="shared" si="83"/>
        <v>-20</v>
      </c>
      <c r="D96" s="4328"/>
      <c r="E96" s="4327">
        <f t="shared" si="76"/>
        <v>-1.1799410029498603</v>
      </c>
      <c r="F96" s="4328"/>
      <c r="G96" s="4325" t="s">
        <v>601</v>
      </c>
      <c r="H96" s="4325"/>
      <c r="I96" s="4327">
        <f t="shared" si="77"/>
        <v>6.6666666666666714</v>
      </c>
      <c r="J96" s="4328"/>
      <c r="K96" s="4327">
        <f t="shared" si="78"/>
        <v>-3.0436917034855213</v>
      </c>
      <c r="L96" s="4328"/>
      <c r="M96" s="4327">
        <f t="shared" si="79"/>
        <v>0.32786885245900521</v>
      </c>
      <c r="N96" s="4328"/>
      <c r="O96" s="4325">
        <f t="shared" si="75"/>
        <v>-1.8867924528301927</v>
      </c>
      <c r="P96" s="4347"/>
      <c r="Q96" s="4327">
        <f t="shared" si="80"/>
        <v>0</v>
      </c>
      <c r="R96" s="4347"/>
      <c r="S96" s="4327" t="s">
        <v>927</v>
      </c>
      <c r="T96" s="4383"/>
    </row>
    <row r="97" spans="1:22" ht="14.25" customHeight="1">
      <c r="A97" s="91" t="s">
        <v>935</v>
      </c>
      <c r="B97" s="3033">
        <f t="shared" ref="B97:C97" si="84">SUM(B44/B40)*100-100</f>
        <v>-1.9168640964893342</v>
      </c>
      <c r="C97" s="4338">
        <f t="shared" si="84"/>
        <v>-18.181818181818173</v>
      </c>
      <c r="D97" s="4356"/>
      <c r="E97" s="4338">
        <f t="shared" si="76"/>
        <v>-2.5666337611056349</v>
      </c>
      <c r="F97" s="4356"/>
      <c r="G97" s="4341" t="s">
        <v>601</v>
      </c>
      <c r="H97" s="4341"/>
      <c r="I97" s="4338">
        <f t="shared" si="77"/>
        <v>0</v>
      </c>
      <c r="J97" s="4356"/>
      <c r="K97" s="4338">
        <f t="shared" si="78"/>
        <v>-2.7349577324714147</v>
      </c>
      <c r="L97" s="4356"/>
      <c r="M97" s="4338">
        <f t="shared" si="79"/>
        <v>0.32786885245900521</v>
      </c>
      <c r="N97" s="4356"/>
      <c r="O97" s="4341">
        <f t="shared" si="75"/>
        <v>5.7692307692307736</v>
      </c>
      <c r="P97" s="4339"/>
      <c r="Q97" s="4338">
        <f t="shared" si="80"/>
        <v>-0.51813471502590858</v>
      </c>
      <c r="R97" s="4339"/>
      <c r="S97" s="4380">
        <f t="shared" si="82"/>
        <v>-100</v>
      </c>
      <c r="T97" s="4384"/>
      <c r="U97" s="2497"/>
    </row>
    <row r="98" spans="1:22" ht="14.25" customHeight="1">
      <c r="A98" s="3343" t="s">
        <v>936</v>
      </c>
      <c r="B98" s="3349">
        <f t="shared" ref="B98:C103" si="85">SUM(B45/B41)*100-100</f>
        <v>-2.1313614615049943</v>
      </c>
      <c r="C98" s="4336">
        <f t="shared" si="85"/>
        <v>-12.5</v>
      </c>
      <c r="D98" s="4371"/>
      <c r="E98" s="4336">
        <f t="shared" si="76"/>
        <v>-3.574975173783514</v>
      </c>
      <c r="F98" s="4371"/>
      <c r="G98" s="4336" t="s">
        <v>601</v>
      </c>
      <c r="H98" s="4371"/>
      <c r="I98" s="4336">
        <f t="shared" si="77"/>
        <v>0</v>
      </c>
      <c r="J98" s="4371"/>
      <c r="K98" s="4336">
        <f t="shared" si="78"/>
        <v>-2.883156297420328</v>
      </c>
      <c r="L98" s="4371"/>
      <c r="M98" s="4336">
        <f t="shared" si="79"/>
        <v>0</v>
      </c>
      <c r="N98" s="4371"/>
      <c r="O98" s="4336">
        <f t="shared" si="75"/>
        <v>5.7692307692307736</v>
      </c>
      <c r="P98" s="4371"/>
      <c r="Q98" s="4336">
        <f t="shared" si="80"/>
        <v>-0.60449050086354816</v>
      </c>
      <c r="R98" s="4371"/>
      <c r="S98" s="4336" t="s">
        <v>927</v>
      </c>
      <c r="T98" s="4373"/>
      <c r="U98" s="2497"/>
      <c r="V98" s="20"/>
    </row>
    <row r="99" spans="1:22" ht="14.25" customHeight="1">
      <c r="A99" s="2882" t="s">
        <v>962</v>
      </c>
      <c r="B99" s="2495">
        <f t="shared" si="85"/>
        <v>-2.0013051990428607</v>
      </c>
      <c r="C99" s="4327">
        <f t="shared" si="85"/>
        <v>-3.2258064516128968</v>
      </c>
      <c r="D99" s="4328"/>
      <c r="E99" s="4327">
        <f t="shared" si="76"/>
        <v>-3.1000000000000085</v>
      </c>
      <c r="F99" s="4328"/>
      <c r="G99" s="4327" t="s">
        <v>601</v>
      </c>
      <c r="H99" s="4376"/>
      <c r="I99" s="4327">
        <f t="shared" si="77"/>
        <v>0</v>
      </c>
      <c r="J99" s="4328"/>
      <c r="K99" s="4327">
        <f t="shared" si="78"/>
        <v>-3.7840565085771942</v>
      </c>
      <c r="L99" s="4328"/>
      <c r="M99" s="4327">
        <f t="shared" si="79"/>
        <v>-0.32786885245900521</v>
      </c>
      <c r="N99" s="4328"/>
      <c r="O99" s="4327">
        <f t="shared" si="75"/>
        <v>7.5471698113207566</v>
      </c>
      <c r="P99" s="4328"/>
      <c r="Q99" s="4327">
        <f t="shared" si="80"/>
        <v>0.69144338807261363</v>
      </c>
      <c r="R99" s="4328"/>
      <c r="S99" s="4327" t="s">
        <v>928</v>
      </c>
      <c r="T99" s="4383"/>
      <c r="U99" s="2497"/>
      <c r="V99" s="20"/>
    </row>
    <row r="100" spans="1:22" ht="14.25" customHeight="1">
      <c r="A100" s="2882" t="s">
        <v>981</v>
      </c>
      <c r="B100" s="2495">
        <f t="shared" si="85"/>
        <v>-1.894599303135891</v>
      </c>
      <c r="C100" s="4327">
        <f t="shared" si="85"/>
        <v>7.1428571428571388</v>
      </c>
      <c r="D100" s="4328"/>
      <c r="E100" s="4327">
        <f t="shared" si="76"/>
        <v>-3.5820895522388128</v>
      </c>
      <c r="F100" s="4328"/>
      <c r="G100" s="4327" t="s">
        <v>601</v>
      </c>
      <c r="H100" s="4376"/>
      <c r="I100" s="4327">
        <f t="shared" si="77"/>
        <v>0</v>
      </c>
      <c r="J100" s="4328"/>
      <c r="K100" s="4327">
        <f t="shared" si="78"/>
        <v>-3.4936708860759467</v>
      </c>
      <c r="L100" s="4328"/>
      <c r="M100" s="4327">
        <f t="shared" si="79"/>
        <v>-0.65359477124182774</v>
      </c>
      <c r="N100" s="4328"/>
      <c r="O100" s="4327">
        <f t="shared" si="75"/>
        <v>10.57692307692308</v>
      </c>
      <c r="P100" s="4328"/>
      <c r="Q100" s="4327">
        <f t="shared" si="80"/>
        <v>0.60449050086354816</v>
      </c>
      <c r="R100" s="4328"/>
      <c r="S100" s="4327" t="s">
        <v>927</v>
      </c>
      <c r="T100" s="4383"/>
      <c r="U100" s="2497"/>
    </row>
    <row r="101" spans="1:22" ht="14.25" customHeight="1">
      <c r="A101" s="3034" t="s">
        <v>1000</v>
      </c>
      <c r="B101" s="2313">
        <f t="shared" si="85"/>
        <v>-1.5590689503733017</v>
      </c>
      <c r="C101" s="4338">
        <f t="shared" si="85"/>
        <v>7.407407407407419</v>
      </c>
      <c r="D101" s="4356"/>
      <c r="E101" s="4338">
        <f t="shared" si="76"/>
        <v>-2.0263424518743705</v>
      </c>
      <c r="F101" s="4356"/>
      <c r="G101" s="4338" t="s">
        <v>601</v>
      </c>
      <c r="H101" s="4382"/>
      <c r="I101" s="4338">
        <f t="shared" si="77"/>
        <v>-6.25</v>
      </c>
      <c r="J101" s="4356"/>
      <c r="K101" s="4338">
        <f t="shared" si="78"/>
        <v>-3.3231083844580667</v>
      </c>
      <c r="L101" s="4356"/>
      <c r="M101" s="4338">
        <f t="shared" si="79"/>
        <v>-1.9607843137254974</v>
      </c>
      <c r="N101" s="4356"/>
      <c r="O101" s="4338">
        <f t="shared" si="75"/>
        <v>5.454545454545439</v>
      </c>
      <c r="P101" s="4356"/>
      <c r="Q101" s="4338">
        <f t="shared" si="80"/>
        <v>0.78125</v>
      </c>
      <c r="R101" s="4356"/>
      <c r="S101" s="4380" t="s">
        <v>927</v>
      </c>
      <c r="T101" s="4384"/>
      <c r="U101" s="2497"/>
      <c r="V101" s="20"/>
    </row>
    <row r="102" spans="1:22" s="20" customFormat="1" ht="14.25" customHeight="1">
      <c r="A102" s="3343" t="s">
        <v>1009</v>
      </c>
      <c r="B102" s="3349">
        <f>SUM(B49/B45)*100-100</f>
        <v>-1</v>
      </c>
      <c r="C102" s="4336">
        <f t="shared" si="85"/>
        <v>0</v>
      </c>
      <c r="D102" s="4371"/>
      <c r="E102" s="4336">
        <f t="shared" si="76"/>
        <v>-1.7507723995880582</v>
      </c>
      <c r="F102" s="4371"/>
      <c r="G102" s="4336" t="s">
        <v>601</v>
      </c>
      <c r="H102" s="4371"/>
      <c r="I102" s="4336">
        <f t="shared" si="77"/>
        <v>-6.25</v>
      </c>
      <c r="J102" s="4371"/>
      <c r="K102" s="4336">
        <f t="shared" si="78"/>
        <v>-2.0833333333333428</v>
      </c>
      <c r="L102" s="4371"/>
      <c r="M102" s="4336">
        <f t="shared" si="79"/>
        <v>0</v>
      </c>
      <c r="N102" s="4371"/>
      <c r="O102" s="4336">
        <f t="shared" si="75"/>
        <v>2.7272727272727337</v>
      </c>
      <c r="P102" s="4371"/>
      <c r="Q102" s="4336">
        <f t="shared" si="80"/>
        <v>0.78192875760207414</v>
      </c>
      <c r="R102" s="4371"/>
      <c r="S102" s="4336" t="s">
        <v>927</v>
      </c>
      <c r="T102" s="4373"/>
      <c r="U102" s="2497"/>
    </row>
    <row r="103" spans="1:22" s="3296" customFormat="1" ht="14.25" customHeight="1" thickBot="1">
      <c r="A103" s="3941" t="s">
        <v>1026</v>
      </c>
      <c r="B103" s="4046">
        <f>SUM(B50/B46)*100-100</f>
        <v>-1.3318534961154285</v>
      </c>
      <c r="C103" s="4318">
        <f t="shared" si="85"/>
        <v>0</v>
      </c>
      <c r="D103" s="4319"/>
      <c r="E103" s="4318">
        <f t="shared" si="76"/>
        <v>-1.5479876160990642</v>
      </c>
      <c r="F103" s="4319"/>
      <c r="G103" s="4318" t="s">
        <v>601</v>
      </c>
      <c r="H103" s="4374"/>
      <c r="I103" s="4318">
        <f t="shared" si="77"/>
        <v>-12.5</v>
      </c>
      <c r="J103" s="4319"/>
      <c r="K103" s="4318">
        <f t="shared" si="78"/>
        <v>-1.6255899318300919</v>
      </c>
      <c r="L103" s="4319"/>
      <c r="M103" s="4318">
        <f t="shared" si="79"/>
        <v>-0.32894736842105488</v>
      </c>
      <c r="N103" s="4319"/>
      <c r="O103" s="4318">
        <f t="shared" si="75"/>
        <v>0</v>
      </c>
      <c r="P103" s="4319"/>
      <c r="Q103" s="4318">
        <f t="shared" si="80"/>
        <v>-0.94420600858369141</v>
      </c>
      <c r="R103" s="4319"/>
      <c r="S103" s="4318" t="s">
        <v>927</v>
      </c>
      <c r="T103" s="4375"/>
      <c r="U103" s="3485"/>
      <c r="V103" s="3486"/>
    </row>
    <row r="104" spans="1:22" ht="12.75" customHeight="1">
      <c r="A104" s="50" t="s">
        <v>146</v>
      </c>
      <c r="B104" s="174"/>
      <c r="C104" s="2997"/>
      <c r="D104" s="3001"/>
      <c r="E104" s="2997"/>
      <c r="F104" s="3001"/>
      <c r="G104" s="3001"/>
      <c r="H104" s="3001"/>
      <c r="I104" s="3001"/>
      <c r="J104" s="3001"/>
      <c r="K104" s="2997"/>
      <c r="L104" s="3001"/>
      <c r="M104" s="2997"/>
      <c r="N104" s="3001"/>
      <c r="O104" s="2997"/>
      <c r="P104" s="3001"/>
      <c r="Q104" s="2997"/>
      <c r="R104" s="3001"/>
      <c r="S104" s="2997"/>
      <c r="T104" s="3001"/>
      <c r="U104" s="20"/>
    </row>
    <row r="105" spans="1:22" ht="12.75" customHeight="1">
      <c r="A105" s="56" t="s">
        <v>621</v>
      </c>
      <c r="B105" s="174"/>
      <c r="C105" s="64"/>
      <c r="D105" s="111"/>
      <c r="E105" s="64"/>
      <c r="F105" s="111"/>
      <c r="G105" s="111"/>
      <c r="H105" s="111"/>
      <c r="I105" s="111"/>
      <c r="J105" s="111"/>
      <c r="K105" s="64"/>
      <c r="L105" s="111"/>
      <c r="M105" s="64"/>
      <c r="N105" s="111"/>
      <c r="O105" s="64"/>
      <c r="P105" s="111"/>
      <c r="Q105" s="64"/>
      <c r="R105" s="111"/>
      <c r="S105" s="64"/>
      <c r="T105" s="111"/>
    </row>
    <row r="106" spans="1:22" ht="7.5" customHeight="1">
      <c r="A106" s="56"/>
      <c r="B106" s="174"/>
      <c r="C106" s="64"/>
      <c r="D106" s="111"/>
      <c r="E106" s="64"/>
      <c r="F106" s="111"/>
      <c r="G106" s="111"/>
      <c r="H106" s="111"/>
      <c r="I106" s="111"/>
      <c r="J106" s="111"/>
      <c r="K106" s="64"/>
      <c r="L106" s="111"/>
      <c r="M106" s="64"/>
      <c r="N106" s="111"/>
      <c r="O106" s="64"/>
      <c r="P106" s="111"/>
      <c r="Q106" s="64"/>
      <c r="R106" s="111"/>
      <c r="S106" s="64"/>
      <c r="T106" s="111"/>
    </row>
    <row r="107" spans="1:22" ht="18" customHeight="1">
      <c r="A107" s="14" t="s">
        <v>27</v>
      </c>
      <c r="B107" s="4546" t="s">
        <v>149</v>
      </c>
      <c r="C107" s="4547"/>
      <c r="D107" s="4547"/>
      <c r="E107" s="4547"/>
      <c r="F107" s="4547"/>
      <c r="G107" s="4547"/>
      <c r="H107" s="4547"/>
      <c r="I107" s="4547"/>
      <c r="J107" s="4547"/>
      <c r="K107" s="4547"/>
      <c r="L107" s="4547"/>
      <c r="M107" s="4547"/>
      <c r="N107" s="4547"/>
      <c r="O107" s="4547"/>
      <c r="P107" s="4547"/>
      <c r="Q107" s="4547"/>
      <c r="R107" s="4547"/>
      <c r="S107" s="4547"/>
      <c r="T107" s="19"/>
    </row>
    <row r="108" spans="1:22" ht="17.45" customHeight="1">
      <c r="B108" s="4406" t="s">
        <v>212</v>
      </c>
      <c r="C108" s="4358"/>
      <c r="D108" s="4358"/>
      <c r="E108" s="4358"/>
      <c r="F108" s="4358"/>
      <c r="G108" s="4358"/>
      <c r="H108" s="4358"/>
      <c r="I108" s="4358"/>
      <c r="J108" s="4358"/>
      <c r="K108" s="4358"/>
      <c r="L108" s="4358"/>
      <c r="M108" s="4358"/>
      <c r="N108" s="4358"/>
      <c r="O108" s="4358"/>
      <c r="P108" s="4358"/>
      <c r="Q108" s="4358"/>
      <c r="R108" s="4358"/>
      <c r="S108" s="4358"/>
      <c r="T108" s="4359"/>
    </row>
    <row r="109" spans="1:22" ht="0.75" customHeight="1" thickBot="1">
      <c r="A109" s="175"/>
      <c r="B109" s="174"/>
      <c r="C109" s="64"/>
      <c r="D109" s="111"/>
      <c r="E109" s="64"/>
      <c r="F109" s="111"/>
      <c r="G109" s="111"/>
      <c r="H109" s="111"/>
      <c r="I109" s="111"/>
      <c r="J109" s="111"/>
      <c r="K109" s="64"/>
      <c r="L109" s="111"/>
      <c r="M109" s="64"/>
      <c r="N109" s="111"/>
      <c r="O109" s="64"/>
      <c r="P109" s="111"/>
      <c r="Q109" s="64"/>
      <c r="R109" s="111"/>
      <c r="S109" s="64"/>
      <c r="T109" s="111"/>
    </row>
    <row r="110" spans="1:22" ht="22.7" customHeight="1" thickBot="1">
      <c r="A110" s="66" t="s">
        <v>99</v>
      </c>
      <c r="B110" s="67"/>
      <c r="C110" s="4539" t="s">
        <v>155</v>
      </c>
      <c r="D110" s="4540"/>
      <c r="E110" s="4540"/>
      <c r="F110" s="4540"/>
      <c r="G110" s="4540"/>
      <c r="H110" s="4540"/>
      <c r="I110" s="4540"/>
      <c r="J110" s="4540"/>
      <c r="K110" s="4540"/>
      <c r="L110" s="4540"/>
      <c r="M110" s="4540"/>
      <c r="N110" s="4540"/>
      <c r="O110" s="4540"/>
      <c r="P110" s="4540"/>
      <c r="Q110" s="4540"/>
      <c r="R110" s="4540"/>
      <c r="S110" s="4540"/>
      <c r="T110" s="4541"/>
      <c r="U110" s="20"/>
    </row>
    <row r="111" spans="1:22" ht="37.5" customHeight="1">
      <c r="A111" s="177" t="s">
        <v>104</v>
      </c>
      <c r="B111" s="178" t="s">
        <v>105</v>
      </c>
      <c r="C111" s="899" t="s">
        <v>140</v>
      </c>
      <c r="D111" s="900" t="s">
        <v>106</v>
      </c>
      <c r="E111" s="179" t="s">
        <v>141</v>
      </c>
      <c r="F111" s="898" t="s">
        <v>106</v>
      </c>
      <c r="G111" s="179" t="s">
        <v>604</v>
      </c>
      <c r="H111" s="898" t="s">
        <v>106</v>
      </c>
      <c r="I111" s="897" t="s">
        <v>605</v>
      </c>
      <c r="J111" s="901" t="s">
        <v>106</v>
      </c>
      <c r="K111" s="902" t="s">
        <v>142</v>
      </c>
      <c r="L111" s="900" t="s">
        <v>106</v>
      </c>
      <c r="M111" s="902" t="s">
        <v>143</v>
      </c>
      <c r="N111" s="900" t="s">
        <v>106</v>
      </c>
      <c r="O111" s="179" t="s">
        <v>59</v>
      </c>
      <c r="P111" s="898" t="s">
        <v>106</v>
      </c>
      <c r="Q111" s="179" t="s">
        <v>144</v>
      </c>
      <c r="R111" s="898" t="s">
        <v>106</v>
      </c>
      <c r="S111" s="179" t="s">
        <v>145</v>
      </c>
      <c r="T111" s="180" t="s">
        <v>106</v>
      </c>
      <c r="U111" s="103"/>
    </row>
    <row r="112" spans="1:22">
      <c r="A112" s="28" t="s">
        <v>128</v>
      </c>
      <c r="B112" s="151">
        <v>145</v>
      </c>
      <c r="C112" s="31">
        <v>5</v>
      </c>
      <c r="D112" s="64">
        <v>3.4482758620689653</v>
      </c>
      <c r="E112" s="31">
        <v>30</v>
      </c>
      <c r="F112" s="64">
        <v>20.689655172413794</v>
      </c>
      <c r="G112" s="4351">
        <v>0</v>
      </c>
      <c r="H112" s="4349"/>
      <c r="I112" s="4349"/>
      <c r="J112" s="159">
        <f>(G112/B112)*100</f>
        <v>0</v>
      </c>
      <c r="K112" s="35">
        <v>86</v>
      </c>
      <c r="L112" s="64">
        <v>59.310344827586206</v>
      </c>
      <c r="M112" s="31">
        <v>7</v>
      </c>
      <c r="N112" s="64">
        <v>4.8275862068965516</v>
      </c>
      <c r="O112" s="31">
        <v>0</v>
      </c>
      <c r="P112" s="64">
        <v>0</v>
      </c>
      <c r="Q112" s="31">
        <v>15</v>
      </c>
      <c r="R112" s="64">
        <v>10.344827586206897</v>
      </c>
      <c r="S112" s="85">
        <v>2</v>
      </c>
      <c r="T112" s="37">
        <v>1.3793103448275863</v>
      </c>
    </row>
    <row r="113" spans="1:23">
      <c r="A113" s="28" t="s">
        <v>129</v>
      </c>
      <c r="B113" s="151">
        <v>117</v>
      </c>
      <c r="C113" s="31">
        <v>2</v>
      </c>
      <c r="D113" s="64">
        <v>1.7094017094017095</v>
      </c>
      <c r="E113" s="31">
        <v>18</v>
      </c>
      <c r="F113" s="64">
        <v>15.384615384615385</v>
      </c>
      <c r="G113" s="4327">
        <v>0</v>
      </c>
      <c r="H113" s="4325"/>
      <c r="I113" s="4325"/>
      <c r="J113" s="32">
        <f>(G113/B113)*100</f>
        <v>0</v>
      </c>
      <c r="K113" s="35">
        <v>80</v>
      </c>
      <c r="L113" s="64">
        <v>68.376068376068375</v>
      </c>
      <c r="M113" s="31">
        <v>6</v>
      </c>
      <c r="N113" s="64">
        <v>5.1282051282051277</v>
      </c>
      <c r="O113" s="31">
        <v>0</v>
      </c>
      <c r="P113" s="64">
        <v>0</v>
      </c>
      <c r="Q113" s="31">
        <v>10</v>
      </c>
      <c r="R113" s="64">
        <v>8.5470085470085468</v>
      </c>
      <c r="S113" s="85">
        <v>1</v>
      </c>
      <c r="T113" s="37">
        <v>0.85470085470085477</v>
      </c>
      <c r="V113" s="216"/>
    </row>
    <row r="114" spans="1:23">
      <c r="A114" s="28" t="s">
        <v>130</v>
      </c>
      <c r="B114" s="151">
        <v>66</v>
      </c>
      <c r="C114" s="31">
        <v>0</v>
      </c>
      <c r="D114" s="64">
        <v>0</v>
      </c>
      <c r="E114" s="31">
        <v>12</v>
      </c>
      <c r="F114" s="64">
        <v>18.181818181818183</v>
      </c>
      <c r="G114" s="4327">
        <v>0</v>
      </c>
      <c r="H114" s="4325"/>
      <c r="I114" s="4325"/>
      <c r="J114" s="32">
        <f>(G114/B114)*100</f>
        <v>0</v>
      </c>
      <c r="K114" s="35">
        <v>38</v>
      </c>
      <c r="L114" s="64">
        <v>57.575757575757578</v>
      </c>
      <c r="M114" s="31">
        <v>3</v>
      </c>
      <c r="N114" s="64">
        <v>4.5454545454545459</v>
      </c>
      <c r="O114" s="31">
        <v>0</v>
      </c>
      <c r="P114" s="64">
        <v>0</v>
      </c>
      <c r="Q114" s="31">
        <v>13</v>
      </c>
      <c r="R114" s="64">
        <v>19.696969696969695</v>
      </c>
      <c r="S114" s="85">
        <v>0</v>
      </c>
      <c r="T114" s="37">
        <v>0</v>
      </c>
      <c r="V114" s="216"/>
    </row>
    <row r="115" spans="1:23">
      <c r="A115" s="38" t="s">
        <v>405</v>
      </c>
      <c r="B115" s="157">
        <v>59</v>
      </c>
      <c r="C115" s="41">
        <v>1</v>
      </c>
      <c r="D115" s="65">
        <v>1.6949152542372881</v>
      </c>
      <c r="E115" s="41">
        <v>12</v>
      </c>
      <c r="F115" s="65">
        <v>20.33898305084746</v>
      </c>
      <c r="G115" s="4338">
        <v>0</v>
      </c>
      <c r="H115" s="4341"/>
      <c r="I115" s="4341"/>
      <c r="J115" s="32">
        <f>(G115/B115)*100</f>
        <v>0</v>
      </c>
      <c r="K115" s="45">
        <v>34</v>
      </c>
      <c r="L115" s="65">
        <v>57.627118644067799</v>
      </c>
      <c r="M115" s="41">
        <v>3</v>
      </c>
      <c r="N115" s="65">
        <v>5.0847457627118651</v>
      </c>
      <c r="O115" s="41">
        <v>0</v>
      </c>
      <c r="P115" s="65">
        <v>0</v>
      </c>
      <c r="Q115" s="41">
        <v>8</v>
      </c>
      <c r="R115" s="65">
        <v>13.559322033898304</v>
      </c>
      <c r="S115" s="87">
        <v>1</v>
      </c>
      <c r="T115" s="88">
        <v>1.6949152542372881</v>
      </c>
      <c r="V115" s="216"/>
    </row>
    <row r="116" spans="1:23">
      <c r="A116" s="28" t="s">
        <v>425</v>
      </c>
      <c r="B116" s="151">
        <v>145</v>
      </c>
      <c r="C116" s="31">
        <v>2</v>
      </c>
      <c r="D116" s="64">
        <f>SUM(C116/B116)*100</f>
        <v>1.3793103448275863</v>
      </c>
      <c r="E116" s="31">
        <v>26</v>
      </c>
      <c r="F116" s="64">
        <f>SUM(E116/B116)*100</f>
        <v>17.931034482758619</v>
      </c>
      <c r="G116" s="4351">
        <v>0</v>
      </c>
      <c r="H116" s="4349"/>
      <c r="I116" s="4349"/>
      <c r="J116" s="159">
        <f>(G116/B116)*100</f>
        <v>0</v>
      </c>
      <c r="K116" s="35">
        <v>92</v>
      </c>
      <c r="L116" s="64">
        <f>SUM(K116/B116)*100</f>
        <v>63.448275862068968</v>
      </c>
      <c r="M116" s="31">
        <v>9</v>
      </c>
      <c r="N116" s="64">
        <f>SUM(M116/B116)*100</f>
        <v>6.2068965517241379</v>
      </c>
      <c r="O116" s="31">
        <v>0</v>
      </c>
      <c r="P116" s="64">
        <f>SUM(O116/B116)*100</f>
        <v>0</v>
      </c>
      <c r="Q116" s="31">
        <v>16</v>
      </c>
      <c r="R116" s="64">
        <f>SUM(Q116/B116)*100</f>
        <v>11.03448275862069</v>
      </c>
      <c r="S116" s="85">
        <v>0</v>
      </c>
      <c r="T116" s="37">
        <f>SUM(S116/B116)*100</f>
        <v>0</v>
      </c>
      <c r="V116" s="216"/>
    </row>
    <row r="117" spans="1:23">
      <c r="A117" s="28" t="s">
        <v>575</v>
      </c>
      <c r="B117" s="151">
        <v>112</v>
      </c>
      <c r="C117" s="31">
        <v>1</v>
      </c>
      <c r="D117" s="64">
        <f t="shared" ref="D117:D148" si="86">SUM(C117/B117)*100</f>
        <v>0.89285714285714279</v>
      </c>
      <c r="E117" s="31">
        <v>19</v>
      </c>
      <c r="F117" s="64">
        <f t="shared" ref="F117:F148" si="87">SUM(E117/B117)*100</f>
        <v>16.964285714285715</v>
      </c>
      <c r="G117" s="4327">
        <v>0</v>
      </c>
      <c r="H117" s="4325"/>
      <c r="I117" s="4325"/>
      <c r="J117" s="32">
        <f t="shared" ref="J117:J125" si="88">(G117/B117)*100</f>
        <v>0</v>
      </c>
      <c r="K117" s="35">
        <v>67</v>
      </c>
      <c r="L117" s="64">
        <f t="shared" ref="L117:L146" si="89">SUM(K117/B117)*100</f>
        <v>59.821428571428569</v>
      </c>
      <c r="M117" s="31">
        <v>1</v>
      </c>
      <c r="N117" s="64">
        <f t="shared" ref="N117:N148" si="90">SUM(M117/B117)*100</f>
        <v>0.89285714285714279</v>
      </c>
      <c r="O117" s="31">
        <v>0</v>
      </c>
      <c r="P117" s="64">
        <f t="shared" ref="P117:P148" si="91">SUM(O117/B117)*100</f>
        <v>0</v>
      </c>
      <c r="Q117" s="31">
        <v>19</v>
      </c>
      <c r="R117" s="64">
        <f t="shared" ref="R117:R148" si="92">SUM(Q117/B117)*100</f>
        <v>16.964285714285715</v>
      </c>
      <c r="S117" s="85">
        <v>5</v>
      </c>
      <c r="T117" s="37">
        <f t="shared" ref="T117:T148" si="93">SUM(S117/B117)*100</f>
        <v>4.4642857142857144</v>
      </c>
      <c r="V117" s="216"/>
      <c r="W117" s="504"/>
    </row>
    <row r="118" spans="1:23">
      <c r="A118" s="28" t="s">
        <v>426</v>
      </c>
      <c r="B118" s="151">
        <v>52</v>
      </c>
      <c r="C118" s="31">
        <v>0</v>
      </c>
      <c r="D118" s="64">
        <f t="shared" si="86"/>
        <v>0</v>
      </c>
      <c r="E118" s="31">
        <v>13</v>
      </c>
      <c r="F118" s="64">
        <f t="shared" si="87"/>
        <v>25</v>
      </c>
      <c r="G118" s="4327">
        <v>0</v>
      </c>
      <c r="H118" s="4325"/>
      <c r="I118" s="4325"/>
      <c r="J118" s="32">
        <f t="shared" si="88"/>
        <v>0</v>
      </c>
      <c r="K118" s="35">
        <v>25</v>
      </c>
      <c r="L118" s="64">
        <f t="shared" si="89"/>
        <v>48.07692307692308</v>
      </c>
      <c r="M118" s="31">
        <v>1</v>
      </c>
      <c r="N118" s="64">
        <f t="shared" si="90"/>
        <v>1.9230769230769231</v>
      </c>
      <c r="O118" s="31">
        <v>0</v>
      </c>
      <c r="P118" s="64">
        <f t="shared" si="91"/>
        <v>0</v>
      </c>
      <c r="Q118" s="31">
        <v>12</v>
      </c>
      <c r="R118" s="64">
        <f t="shared" si="92"/>
        <v>23.076923076923077</v>
      </c>
      <c r="S118" s="85">
        <v>1</v>
      </c>
      <c r="T118" s="37">
        <f t="shared" si="93"/>
        <v>1.9230769230769231</v>
      </c>
    </row>
    <row r="119" spans="1:23">
      <c r="A119" s="38" t="s">
        <v>479</v>
      </c>
      <c r="B119" s="157">
        <v>50</v>
      </c>
      <c r="C119" s="41">
        <v>0</v>
      </c>
      <c r="D119" s="65">
        <f t="shared" si="86"/>
        <v>0</v>
      </c>
      <c r="E119" s="41">
        <v>8</v>
      </c>
      <c r="F119" s="65">
        <f t="shared" si="87"/>
        <v>16</v>
      </c>
      <c r="G119" s="4338">
        <v>0</v>
      </c>
      <c r="H119" s="4341"/>
      <c r="I119" s="4341"/>
      <c r="J119" s="42">
        <f t="shared" si="88"/>
        <v>0</v>
      </c>
      <c r="K119" s="45">
        <v>24</v>
      </c>
      <c r="L119" s="65">
        <f t="shared" si="89"/>
        <v>48</v>
      </c>
      <c r="M119" s="41">
        <v>2</v>
      </c>
      <c r="N119" s="65">
        <f t="shared" si="90"/>
        <v>4</v>
      </c>
      <c r="O119" s="41">
        <v>0</v>
      </c>
      <c r="P119" s="65">
        <f t="shared" si="91"/>
        <v>0</v>
      </c>
      <c r="Q119" s="41">
        <v>16</v>
      </c>
      <c r="R119" s="65">
        <f t="shared" si="92"/>
        <v>32</v>
      </c>
      <c r="S119" s="87">
        <v>0</v>
      </c>
      <c r="T119" s="88">
        <f t="shared" si="93"/>
        <v>0</v>
      </c>
    </row>
    <row r="120" spans="1:23">
      <c r="A120" s="28" t="s">
        <v>484</v>
      </c>
      <c r="B120" s="158">
        <v>138</v>
      </c>
      <c r="C120" s="107">
        <v>2</v>
      </c>
      <c r="D120" s="110">
        <f t="shared" si="86"/>
        <v>1.4492753623188406</v>
      </c>
      <c r="E120" s="181">
        <v>18</v>
      </c>
      <c r="F120" s="159">
        <f t="shared" si="87"/>
        <v>13.043478260869565</v>
      </c>
      <c r="G120" s="4351">
        <v>0</v>
      </c>
      <c r="H120" s="4349"/>
      <c r="I120" s="4349"/>
      <c r="J120" s="159">
        <f t="shared" si="88"/>
        <v>0</v>
      </c>
      <c r="K120" s="183">
        <v>88</v>
      </c>
      <c r="L120" s="110">
        <f t="shared" si="89"/>
        <v>63.768115942028977</v>
      </c>
      <c r="M120" s="181">
        <v>8</v>
      </c>
      <c r="N120" s="159">
        <f t="shared" si="90"/>
        <v>5.7971014492753623</v>
      </c>
      <c r="O120" s="181">
        <v>0</v>
      </c>
      <c r="P120" s="159">
        <f t="shared" si="91"/>
        <v>0</v>
      </c>
      <c r="Q120" s="181">
        <v>19</v>
      </c>
      <c r="R120" s="159">
        <f t="shared" si="92"/>
        <v>13.768115942028986</v>
      </c>
      <c r="S120" s="182">
        <v>3</v>
      </c>
      <c r="T120" s="170">
        <f t="shared" si="93"/>
        <v>2.1739130434782608</v>
      </c>
      <c r="U120" s="216"/>
    </row>
    <row r="121" spans="1:23">
      <c r="A121" s="28" t="s">
        <v>484</v>
      </c>
      <c r="B121" s="153">
        <v>79</v>
      </c>
      <c r="C121" s="31">
        <v>0</v>
      </c>
      <c r="D121" s="108">
        <f t="shared" si="86"/>
        <v>0</v>
      </c>
      <c r="E121" s="113">
        <v>17</v>
      </c>
      <c r="F121" s="32">
        <f t="shared" si="87"/>
        <v>21.518987341772153</v>
      </c>
      <c r="G121" s="4327">
        <v>0</v>
      </c>
      <c r="H121" s="4325"/>
      <c r="I121" s="4325"/>
      <c r="J121" s="32">
        <f t="shared" si="88"/>
        <v>0</v>
      </c>
      <c r="K121" s="34">
        <v>46</v>
      </c>
      <c r="L121" s="108">
        <f t="shared" si="89"/>
        <v>58.22784810126582</v>
      </c>
      <c r="M121" s="113">
        <v>5</v>
      </c>
      <c r="N121" s="32">
        <f t="shared" si="90"/>
        <v>6.3291139240506329</v>
      </c>
      <c r="O121" s="113">
        <v>0</v>
      </c>
      <c r="P121" s="32">
        <f t="shared" si="91"/>
        <v>0</v>
      </c>
      <c r="Q121" s="113">
        <v>11</v>
      </c>
      <c r="R121" s="32">
        <f t="shared" si="92"/>
        <v>13.924050632911392</v>
      </c>
      <c r="S121" s="602">
        <v>0</v>
      </c>
      <c r="T121" s="105">
        <f t="shared" si="93"/>
        <v>0</v>
      </c>
      <c r="U121" s="216"/>
    </row>
    <row r="122" spans="1:23">
      <c r="A122" s="28" t="s">
        <v>498</v>
      </c>
      <c r="B122" s="153">
        <v>70</v>
      </c>
      <c r="C122" s="31">
        <v>0</v>
      </c>
      <c r="D122" s="64">
        <f t="shared" si="86"/>
        <v>0</v>
      </c>
      <c r="E122" s="31">
        <v>11</v>
      </c>
      <c r="F122" s="64">
        <f t="shared" si="87"/>
        <v>15.714285714285714</v>
      </c>
      <c r="G122" s="4327">
        <v>0</v>
      </c>
      <c r="H122" s="4325"/>
      <c r="I122" s="4325"/>
      <c r="J122" s="32">
        <f t="shared" si="88"/>
        <v>0</v>
      </c>
      <c r="K122" s="35">
        <v>40</v>
      </c>
      <c r="L122" s="64">
        <f t="shared" si="89"/>
        <v>57.142857142857139</v>
      </c>
      <c r="M122" s="31">
        <v>3</v>
      </c>
      <c r="N122" s="64">
        <f t="shared" si="90"/>
        <v>4.2857142857142856</v>
      </c>
      <c r="O122" s="31">
        <v>0</v>
      </c>
      <c r="P122" s="64">
        <f t="shared" si="91"/>
        <v>0</v>
      </c>
      <c r="Q122" s="31">
        <v>16</v>
      </c>
      <c r="R122" s="64">
        <f t="shared" si="92"/>
        <v>22.857142857142858</v>
      </c>
      <c r="S122" s="85">
        <v>0</v>
      </c>
      <c r="T122" s="37">
        <f t="shared" si="93"/>
        <v>0</v>
      </c>
      <c r="U122" s="216"/>
    </row>
    <row r="123" spans="1:23">
      <c r="A123" s="38" t="s">
        <v>428</v>
      </c>
      <c r="B123" s="569">
        <v>42</v>
      </c>
      <c r="C123" s="41">
        <v>1</v>
      </c>
      <c r="D123" s="65">
        <f t="shared" si="86"/>
        <v>2.3809523809523809</v>
      </c>
      <c r="E123" s="41">
        <v>7</v>
      </c>
      <c r="F123" s="65">
        <f t="shared" si="87"/>
        <v>16.666666666666664</v>
      </c>
      <c r="G123" s="4338">
        <v>0</v>
      </c>
      <c r="H123" s="4341"/>
      <c r="I123" s="4341"/>
      <c r="J123" s="42">
        <f t="shared" si="88"/>
        <v>0</v>
      </c>
      <c r="K123" s="45">
        <v>23</v>
      </c>
      <c r="L123" s="65">
        <f t="shared" si="89"/>
        <v>54.761904761904766</v>
      </c>
      <c r="M123" s="41">
        <v>3</v>
      </c>
      <c r="N123" s="65">
        <f t="shared" si="90"/>
        <v>7.1428571428571423</v>
      </c>
      <c r="O123" s="41">
        <v>0</v>
      </c>
      <c r="P123" s="65">
        <f t="shared" si="91"/>
        <v>0</v>
      </c>
      <c r="Q123" s="41">
        <v>8</v>
      </c>
      <c r="R123" s="65">
        <f t="shared" si="92"/>
        <v>19.047619047619047</v>
      </c>
      <c r="S123" s="87">
        <v>0</v>
      </c>
      <c r="T123" s="88">
        <f t="shared" si="93"/>
        <v>0</v>
      </c>
      <c r="U123" s="216"/>
    </row>
    <row r="124" spans="1:23">
      <c r="A124" s="28" t="s">
        <v>416</v>
      </c>
      <c r="B124" s="153">
        <v>119</v>
      </c>
      <c r="C124" s="31">
        <v>2</v>
      </c>
      <c r="D124" s="64">
        <f t="shared" si="86"/>
        <v>1.680672268907563</v>
      </c>
      <c r="E124" s="31">
        <v>24</v>
      </c>
      <c r="F124" s="64">
        <f t="shared" si="87"/>
        <v>20.168067226890756</v>
      </c>
      <c r="G124" s="4351">
        <v>0</v>
      </c>
      <c r="H124" s="4349"/>
      <c r="I124" s="4385"/>
      <c r="J124" s="32">
        <f t="shared" si="88"/>
        <v>0</v>
      </c>
      <c r="K124" s="35">
        <v>62</v>
      </c>
      <c r="L124" s="64">
        <f t="shared" si="89"/>
        <v>52.100840336134461</v>
      </c>
      <c r="M124" s="31">
        <v>7</v>
      </c>
      <c r="N124" s="64">
        <f t="shared" si="90"/>
        <v>5.8823529411764701</v>
      </c>
      <c r="O124" s="31">
        <v>0</v>
      </c>
      <c r="P124" s="64">
        <f t="shared" si="91"/>
        <v>0</v>
      </c>
      <c r="Q124" s="31">
        <v>23</v>
      </c>
      <c r="R124" s="64">
        <f t="shared" si="92"/>
        <v>19.327731092436977</v>
      </c>
      <c r="S124" s="85">
        <v>1</v>
      </c>
      <c r="T124" s="37">
        <f t="shared" si="93"/>
        <v>0.84033613445378152</v>
      </c>
      <c r="U124" s="216"/>
    </row>
    <row r="125" spans="1:23">
      <c r="A125" s="28" t="s">
        <v>211</v>
      </c>
      <c r="B125" s="153">
        <v>76</v>
      </c>
      <c r="C125" s="31">
        <v>1</v>
      </c>
      <c r="D125" s="64">
        <f t="shared" si="86"/>
        <v>1.3157894736842104</v>
      </c>
      <c r="E125" s="31">
        <v>20</v>
      </c>
      <c r="F125" s="64">
        <f t="shared" si="87"/>
        <v>26.315789473684209</v>
      </c>
      <c r="G125" s="4327">
        <v>0</v>
      </c>
      <c r="H125" s="4325"/>
      <c r="I125" s="4376"/>
      <c r="J125" s="32">
        <f t="shared" si="88"/>
        <v>0</v>
      </c>
      <c r="K125" s="35">
        <v>37</v>
      </c>
      <c r="L125" s="64">
        <f t="shared" si="89"/>
        <v>48.684210526315788</v>
      </c>
      <c r="M125" s="31">
        <v>4</v>
      </c>
      <c r="N125" s="64">
        <f t="shared" si="90"/>
        <v>5.2631578947368416</v>
      </c>
      <c r="O125" s="31">
        <v>0</v>
      </c>
      <c r="P125" s="64">
        <f t="shared" si="91"/>
        <v>0</v>
      </c>
      <c r="Q125" s="31">
        <v>13</v>
      </c>
      <c r="R125" s="64">
        <f t="shared" si="92"/>
        <v>17.105263157894736</v>
      </c>
      <c r="S125" s="85">
        <v>1</v>
      </c>
      <c r="T125" s="37">
        <f t="shared" si="93"/>
        <v>1.3157894736842104</v>
      </c>
      <c r="U125" s="216"/>
    </row>
    <row r="126" spans="1:23">
      <c r="A126" s="51" t="s">
        <v>61</v>
      </c>
      <c r="B126" s="153">
        <v>50</v>
      </c>
      <c r="C126" s="31">
        <v>0</v>
      </c>
      <c r="D126" s="64">
        <f t="shared" si="86"/>
        <v>0</v>
      </c>
      <c r="E126" s="31">
        <v>7</v>
      </c>
      <c r="F126" s="64">
        <f t="shared" si="87"/>
        <v>14.000000000000002</v>
      </c>
      <c r="G126" s="113">
        <v>0</v>
      </c>
      <c r="H126" s="32">
        <f t="shared" ref="H126:H138" si="94">(G126/B126)*100</f>
        <v>0</v>
      </c>
      <c r="I126" s="35">
        <v>0</v>
      </c>
      <c r="J126" s="32">
        <f t="shared" ref="J126:J148" si="95">(I126/B126)*100</f>
        <v>0</v>
      </c>
      <c r="K126" s="35">
        <v>29</v>
      </c>
      <c r="L126" s="64">
        <f t="shared" si="89"/>
        <v>57.999999999999993</v>
      </c>
      <c r="M126" s="31">
        <v>2</v>
      </c>
      <c r="N126" s="64">
        <f t="shared" si="90"/>
        <v>4</v>
      </c>
      <c r="O126" s="31">
        <v>1</v>
      </c>
      <c r="P126" s="64">
        <f t="shared" si="91"/>
        <v>2</v>
      </c>
      <c r="Q126" s="31">
        <v>11</v>
      </c>
      <c r="R126" s="64">
        <f t="shared" si="92"/>
        <v>22</v>
      </c>
      <c r="S126" s="85">
        <v>0</v>
      </c>
      <c r="T126" s="37">
        <f t="shared" si="93"/>
        <v>0</v>
      </c>
      <c r="U126" s="216"/>
    </row>
    <row r="127" spans="1:23">
      <c r="A127" s="52" t="s">
        <v>551</v>
      </c>
      <c r="B127" s="569">
        <v>57</v>
      </c>
      <c r="C127" s="41">
        <v>1</v>
      </c>
      <c r="D127" s="65">
        <f t="shared" si="86"/>
        <v>1.7543859649122806</v>
      </c>
      <c r="E127" s="41">
        <v>10</v>
      </c>
      <c r="F127" s="65">
        <f t="shared" si="87"/>
        <v>17.543859649122805</v>
      </c>
      <c r="G127" s="112">
        <v>0</v>
      </c>
      <c r="H127" s="42">
        <f t="shared" si="94"/>
        <v>0</v>
      </c>
      <c r="I127" s="45">
        <v>0</v>
      </c>
      <c r="J127" s="42">
        <f t="shared" si="95"/>
        <v>0</v>
      </c>
      <c r="K127" s="45">
        <v>29</v>
      </c>
      <c r="L127" s="65">
        <f t="shared" si="89"/>
        <v>50.877192982456144</v>
      </c>
      <c r="M127" s="41">
        <v>0</v>
      </c>
      <c r="N127" s="65">
        <f t="shared" si="90"/>
        <v>0</v>
      </c>
      <c r="O127" s="41">
        <v>1</v>
      </c>
      <c r="P127" s="65">
        <f t="shared" si="91"/>
        <v>1.7543859649122806</v>
      </c>
      <c r="Q127" s="41">
        <v>16</v>
      </c>
      <c r="R127" s="65">
        <f t="shared" si="92"/>
        <v>28.07017543859649</v>
      </c>
      <c r="S127" s="87">
        <v>0</v>
      </c>
      <c r="T127" s="88">
        <f t="shared" si="93"/>
        <v>0</v>
      </c>
      <c r="U127" s="216"/>
    </row>
    <row r="128" spans="1:23">
      <c r="A128" s="700" t="s">
        <v>603</v>
      </c>
      <c r="B128" s="192">
        <v>89</v>
      </c>
      <c r="C128" s="183">
        <v>0</v>
      </c>
      <c r="D128" s="159">
        <f t="shared" si="86"/>
        <v>0</v>
      </c>
      <c r="E128" s="107">
        <v>11</v>
      </c>
      <c r="F128" s="697">
        <f t="shared" si="87"/>
        <v>12.359550561797752</v>
      </c>
      <c r="G128" s="107">
        <v>0</v>
      </c>
      <c r="H128" s="110">
        <f t="shared" si="94"/>
        <v>0</v>
      </c>
      <c r="I128" s="107">
        <v>0</v>
      </c>
      <c r="J128" s="694">
        <f t="shared" si="95"/>
        <v>0</v>
      </c>
      <c r="K128" s="107">
        <v>49</v>
      </c>
      <c r="L128" s="697">
        <f t="shared" si="89"/>
        <v>55.056179775280903</v>
      </c>
      <c r="M128" s="107">
        <v>5</v>
      </c>
      <c r="N128" s="697">
        <f t="shared" si="90"/>
        <v>5.6179775280898872</v>
      </c>
      <c r="O128" s="107">
        <v>5</v>
      </c>
      <c r="P128" s="697">
        <f t="shared" si="91"/>
        <v>5.6179775280898872</v>
      </c>
      <c r="Q128" s="107">
        <v>19</v>
      </c>
      <c r="R128" s="697">
        <f t="shared" si="92"/>
        <v>21.348314606741571</v>
      </c>
      <c r="S128" s="121">
        <v>0</v>
      </c>
      <c r="T128" s="698">
        <f t="shared" si="93"/>
        <v>0</v>
      </c>
      <c r="U128" s="216"/>
    </row>
    <row r="129" spans="1:22">
      <c r="A129" s="51" t="s">
        <v>641</v>
      </c>
      <c r="B129" s="151">
        <v>76</v>
      </c>
      <c r="C129" s="34">
        <v>0</v>
      </c>
      <c r="D129" s="32">
        <f t="shared" si="86"/>
        <v>0</v>
      </c>
      <c r="E129" s="31">
        <v>12</v>
      </c>
      <c r="F129" s="64">
        <f t="shared" si="87"/>
        <v>15.789473684210526</v>
      </c>
      <c r="G129" s="31">
        <v>0</v>
      </c>
      <c r="H129" s="108">
        <f t="shared" si="94"/>
        <v>0</v>
      </c>
      <c r="I129" s="113">
        <v>0</v>
      </c>
      <c r="J129" s="32">
        <f t="shared" si="95"/>
        <v>0</v>
      </c>
      <c r="K129" s="113">
        <v>38</v>
      </c>
      <c r="L129" s="32">
        <f t="shared" si="89"/>
        <v>50</v>
      </c>
      <c r="M129" s="113">
        <v>2</v>
      </c>
      <c r="N129" s="32">
        <f t="shared" si="90"/>
        <v>2.6315789473684208</v>
      </c>
      <c r="O129" s="113">
        <v>1</v>
      </c>
      <c r="P129" s="32">
        <f t="shared" si="91"/>
        <v>1.3157894736842104</v>
      </c>
      <c r="Q129" s="113">
        <v>22</v>
      </c>
      <c r="R129" s="32">
        <f t="shared" si="92"/>
        <v>28.947368421052634</v>
      </c>
      <c r="S129" s="602">
        <v>1</v>
      </c>
      <c r="T129" s="105">
        <f t="shared" si="93"/>
        <v>1.3157894736842104</v>
      </c>
      <c r="U129" s="216"/>
      <c r="V129" s="216"/>
    </row>
    <row r="130" spans="1:22">
      <c r="A130" s="51" t="s">
        <v>654</v>
      </c>
      <c r="B130" s="151">
        <v>33</v>
      </c>
      <c r="C130" s="34">
        <v>0</v>
      </c>
      <c r="D130" s="32">
        <f t="shared" si="86"/>
        <v>0</v>
      </c>
      <c r="E130" s="31">
        <v>7</v>
      </c>
      <c r="F130" s="64">
        <f t="shared" si="87"/>
        <v>21.212121212121211</v>
      </c>
      <c r="G130" s="31">
        <v>0</v>
      </c>
      <c r="H130" s="64">
        <f t="shared" si="94"/>
        <v>0</v>
      </c>
      <c r="I130" s="113">
        <v>0</v>
      </c>
      <c r="J130" s="32">
        <f t="shared" si="95"/>
        <v>0</v>
      </c>
      <c r="K130" s="113">
        <v>14</v>
      </c>
      <c r="L130" s="32">
        <f t="shared" si="89"/>
        <v>42.424242424242422</v>
      </c>
      <c r="M130" s="113">
        <v>0</v>
      </c>
      <c r="N130" s="32">
        <f t="shared" si="90"/>
        <v>0</v>
      </c>
      <c r="O130" s="113">
        <v>4</v>
      </c>
      <c r="P130" s="32">
        <f t="shared" si="91"/>
        <v>12.121212121212121</v>
      </c>
      <c r="Q130" s="113">
        <v>8</v>
      </c>
      <c r="R130" s="32">
        <f t="shared" si="92"/>
        <v>24.242424242424242</v>
      </c>
      <c r="S130" s="602">
        <v>0</v>
      </c>
      <c r="T130" s="105">
        <f t="shared" si="93"/>
        <v>0</v>
      </c>
      <c r="U130" s="216"/>
      <c r="V130" s="869"/>
    </row>
    <row r="131" spans="1:22">
      <c r="A131" s="52" t="s">
        <v>655</v>
      </c>
      <c r="B131" s="157">
        <v>55</v>
      </c>
      <c r="C131" s="44">
        <v>0</v>
      </c>
      <c r="D131" s="42">
        <f t="shared" si="86"/>
        <v>0</v>
      </c>
      <c r="E131" s="41">
        <v>9</v>
      </c>
      <c r="F131" s="65">
        <f t="shared" si="87"/>
        <v>16.363636363636363</v>
      </c>
      <c r="G131" s="41">
        <v>0</v>
      </c>
      <c r="H131" s="65">
        <f t="shared" si="94"/>
        <v>0</v>
      </c>
      <c r="I131" s="112">
        <v>0</v>
      </c>
      <c r="J131" s="42">
        <f t="shared" si="95"/>
        <v>0</v>
      </c>
      <c r="K131" s="112">
        <v>24</v>
      </c>
      <c r="L131" s="42">
        <f t="shared" si="89"/>
        <v>43.636363636363633</v>
      </c>
      <c r="M131" s="112">
        <v>0</v>
      </c>
      <c r="N131" s="42">
        <f t="shared" si="90"/>
        <v>0</v>
      </c>
      <c r="O131" s="112">
        <v>6</v>
      </c>
      <c r="P131" s="42">
        <f t="shared" si="91"/>
        <v>10.909090909090908</v>
      </c>
      <c r="Q131" s="112">
        <v>15</v>
      </c>
      <c r="R131" s="42">
        <f t="shared" si="92"/>
        <v>27.27272727272727</v>
      </c>
      <c r="S131" s="610">
        <v>1</v>
      </c>
      <c r="T131" s="48">
        <f t="shared" si="93"/>
        <v>1.8181818181818181</v>
      </c>
      <c r="U131" s="216"/>
      <c r="V131" s="869"/>
    </row>
    <row r="132" spans="1:22">
      <c r="A132" s="701" t="s">
        <v>705</v>
      </c>
      <c r="B132" s="1528">
        <v>74</v>
      </c>
      <c r="C132" s="107">
        <v>0</v>
      </c>
      <c r="D132" s="697">
        <f t="shared" si="86"/>
        <v>0</v>
      </c>
      <c r="E132" s="107">
        <v>11</v>
      </c>
      <c r="F132" s="697">
        <f t="shared" si="87"/>
        <v>14.864864864864865</v>
      </c>
      <c r="G132" s="107">
        <v>0</v>
      </c>
      <c r="H132" s="697">
        <f t="shared" si="94"/>
        <v>0</v>
      </c>
      <c r="I132" s="107">
        <v>0</v>
      </c>
      <c r="J132" s="697">
        <f t="shared" si="95"/>
        <v>0</v>
      </c>
      <c r="K132" s="107">
        <v>39</v>
      </c>
      <c r="L132" s="697">
        <f t="shared" si="89"/>
        <v>52.702702702702695</v>
      </c>
      <c r="M132" s="107">
        <v>1</v>
      </c>
      <c r="N132" s="697">
        <f t="shared" si="90"/>
        <v>1.3513513513513513</v>
      </c>
      <c r="O132" s="107">
        <v>4</v>
      </c>
      <c r="P132" s="697">
        <f t="shared" si="91"/>
        <v>5.4054054054054053</v>
      </c>
      <c r="Q132" s="107">
        <v>19</v>
      </c>
      <c r="R132" s="697">
        <f t="shared" si="92"/>
        <v>25.675675675675674</v>
      </c>
      <c r="S132" s="121">
        <v>0</v>
      </c>
      <c r="T132" s="698">
        <f t="shared" si="93"/>
        <v>0</v>
      </c>
      <c r="U132" s="216"/>
      <c r="V132" s="869"/>
    </row>
    <row r="133" spans="1:22">
      <c r="A133" s="82" t="s">
        <v>723</v>
      </c>
      <c r="B133" s="30">
        <v>70</v>
      </c>
      <c r="C133" s="31">
        <v>1</v>
      </c>
      <c r="D133" s="64">
        <f>SUM(C133/B133)*100</f>
        <v>1.4285714285714286</v>
      </c>
      <c r="E133" s="31">
        <v>10</v>
      </c>
      <c r="F133" s="64">
        <f>SUM(E133/B133)*100</f>
        <v>14.285714285714285</v>
      </c>
      <c r="G133" s="31">
        <v>0</v>
      </c>
      <c r="H133" s="64">
        <f>(G133/B133)*100</f>
        <v>0</v>
      </c>
      <c r="I133" s="31">
        <v>0</v>
      </c>
      <c r="J133" s="64">
        <f>(I133/B133)*100</f>
        <v>0</v>
      </c>
      <c r="K133" s="31">
        <v>39</v>
      </c>
      <c r="L133" s="64">
        <f>SUM(K133/B133)*100</f>
        <v>55.714285714285715</v>
      </c>
      <c r="M133" s="31">
        <v>1</v>
      </c>
      <c r="N133" s="64">
        <f>SUM(M133/B133)*100</f>
        <v>1.4285714285714286</v>
      </c>
      <c r="O133" s="31">
        <v>5</v>
      </c>
      <c r="P133" s="64">
        <f>SUM(O133/B133)*100</f>
        <v>7.1428571428571423</v>
      </c>
      <c r="Q133" s="31">
        <v>14</v>
      </c>
      <c r="R133" s="64">
        <f>SUM(Q133/B133)*100</f>
        <v>20</v>
      </c>
      <c r="S133" s="85">
        <v>0</v>
      </c>
      <c r="T133" s="37">
        <f>SUM(S133/B133)*100</f>
        <v>0</v>
      </c>
      <c r="U133" s="216"/>
      <c r="V133" s="869"/>
    </row>
    <row r="134" spans="1:22">
      <c r="A134" s="82" t="s">
        <v>724</v>
      </c>
      <c r="B134" s="30">
        <v>57</v>
      </c>
      <c r="C134" s="31">
        <v>0</v>
      </c>
      <c r="D134" s="64">
        <f>SUM(C134/B134)*100</f>
        <v>0</v>
      </c>
      <c r="E134" s="31">
        <v>7</v>
      </c>
      <c r="F134" s="64">
        <f>SUM(E134/B134)*100</f>
        <v>12.280701754385964</v>
      </c>
      <c r="G134" s="31">
        <v>0</v>
      </c>
      <c r="H134" s="64">
        <f>(G134/B134)*100</f>
        <v>0</v>
      </c>
      <c r="I134" s="31">
        <v>0</v>
      </c>
      <c r="J134" s="64">
        <f>(I134/B134)*100</f>
        <v>0</v>
      </c>
      <c r="K134" s="31">
        <v>35</v>
      </c>
      <c r="L134" s="64">
        <f>SUM(K134/B134)*100</f>
        <v>61.403508771929829</v>
      </c>
      <c r="M134" s="31">
        <v>3</v>
      </c>
      <c r="N134" s="64">
        <f>SUM(M134/B134)*100</f>
        <v>5.2631578947368416</v>
      </c>
      <c r="O134" s="31">
        <v>0</v>
      </c>
      <c r="P134" s="64">
        <f>SUM(O134/B134)*100</f>
        <v>0</v>
      </c>
      <c r="Q134" s="31">
        <v>11</v>
      </c>
      <c r="R134" s="64">
        <f>SUM(Q134/B134)*100</f>
        <v>19.298245614035086</v>
      </c>
      <c r="S134" s="85">
        <v>1</v>
      </c>
      <c r="T134" s="37">
        <f>SUM(S134/B134)*100</f>
        <v>1.7543859649122806</v>
      </c>
      <c r="U134" s="216"/>
      <c r="V134" s="869"/>
    </row>
    <row r="135" spans="1:22" ht="12.75" customHeight="1">
      <c r="A135" s="89" t="s">
        <v>725</v>
      </c>
      <c r="B135" s="157">
        <v>47</v>
      </c>
      <c r="C135" s="41">
        <v>0</v>
      </c>
      <c r="D135" s="42">
        <f t="shared" si="86"/>
        <v>0</v>
      </c>
      <c r="E135" s="41">
        <v>5</v>
      </c>
      <c r="F135" s="42">
        <f t="shared" si="87"/>
        <v>10.638297872340425</v>
      </c>
      <c r="G135" s="41">
        <v>0</v>
      </c>
      <c r="H135" s="42">
        <f t="shared" si="94"/>
        <v>0</v>
      </c>
      <c r="I135" s="41">
        <v>0</v>
      </c>
      <c r="J135" s="42">
        <f t="shared" si="95"/>
        <v>0</v>
      </c>
      <c r="K135" s="41">
        <v>18</v>
      </c>
      <c r="L135" s="42">
        <f t="shared" si="89"/>
        <v>38.297872340425535</v>
      </c>
      <c r="M135" s="41">
        <v>4</v>
      </c>
      <c r="N135" s="42">
        <f t="shared" si="90"/>
        <v>8.5106382978723403</v>
      </c>
      <c r="O135" s="41">
        <v>6</v>
      </c>
      <c r="P135" s="42">
        <f t="shared" si="91"/>
        <v>12.76595744680851</v>
      </c>
      <c r="Q135" s="41">
        <v>14</v>
      </c>
      <c r="R135" s="42">
        <f t="shared" si="92"/>
        <v>29.787234042553191</v>
      </c>
      <c r="S135" s="87">
        <v>0</v>
      </c>
      <c r="T135" s="48">
        <f t="shared" si="93"/>
        <v>0</v>
      </c>
      <c r="U135" s="20"/>
    </row>
    <row r="136" spans="1:22" ht="12.75" customHeight="1">
      <c r="A136" s="701" t="s">
        <v>746</v>
      </c>
      <c r="B136" s="1528">
        <v>112</v>
      </c>
      <c r="C136" s="107">
        <v>1</v>
      </c>
      <c r="D136" s="2029">
        <f t="shared" si="86"/>
        <v>0.89285714285714279</v>
      </c>
      <c r="E136" s="107">
        <v>19</v>
      </c>
      <c r="F136" s="2029">
        <f t="shared" si="87"/>
        <v>16.964285714285715</v>
      </c>
      <c r="G136" s="107">
        <v>0</v>
      </c>
      <c r="H136" s="2029">
        <f t="shared" si="94"/>
        <v>0</v>
      </c>
      <c r="I136" s="107">
        <v>0</v>
      </c>
      <c r="J136" s="2029">
        <f t="shared" si="95"/>
        <v>0</v>
      </c>
      <c r="K136" s="107">
        <v>44</v>
      </c>
      <c r="L136" s="2029">
        <f t="shared" si="89"/>
        <v>39.285714285714285</v>
      </c>
      <c r="M136" s="107">
        <v>9</v>
      </c>
      <c r="N136" s="2029">
        <f t="shared" si="90"/>
        <v>8.0357142857142865</v>
      </c>
      <c r="O136" s="107">
        <v>3</v>
      </c>
      <c r="P136" s="2029">
        <f t="shared" si="91"/>
        <v>2.6785714285714284</v>
      </c>
      <c r="Q136" s="107">
        <v>33</v>
      </c>
      <c r="R136" s="2029">
        <f t="shared" si="92"/>
        <v>29.464285714285715</v>
      </c>
      <c r="S136" s="121">
        <v>3</v>
      </c>
      <c r="T136" s="698">
        <f t="shared" si="93"/>
        <v>2.6785714285714284</v>
      </c>
      <c r="U136" s="20"/>
    </row>
    <row r="137" spans="1:22" ht="12.75" customHeight="1">
      <c r="A137" s="82" t="s">
        <v>747</v>
      </c>
      <c r="B137" s="30">
        <v>62</v>
      </c>
      <c r="C137" s="31">
        <v>1</v>
      </c>
      <c r="D137" s="2027">
        <f t="shared" si="86"/>
        <v>1.6129032258064515</v>
      </c>
      <c r="E137" s="31">
        <v>3</v>
      </c>
      <c r="F137" s="2027">
        <f t="shared" si="87"/>
        <v>4.838709677419355</v>
      </c>
      <c r="G137" s="31">
        <v>0</v>
      </c>
      <c r="H137" s="2027">
        <f t="shared" si="94"/>
        <v>0</v>
      </c>
      <c r="I137" s="31">
        <v>0</v>
      </c>
      <c r="J137" s="2027">
        <f t="shared" si="95"/>
        <v>0</v>
      </c>
      <c r="K137" s="31">
        <v>38</v>
      </c>
      <c r="L137" s="2027">
        <f t="shared" si="89"/>
        <v>61.29032258064516</v>
      </c>
      <c r="M137" s="31">
        <v>1</v>
      </c>
      <c r="N137" s="2027">
        <f t="shared" si="90"/>
        <v>1.6129032258064515</v>
      </c>
      <c r="O137" s="31">
        <v>3</v>
      </c>
      <c r="P137" s="2027">
        <f t="shared" si="91"/>
        <v>4.838709677419355</v>
      </c>
      <c r="Q137" s="31">
        <v>16</v>
      </c>
      <c r="R137" s="2027">
        <f t="shared" si="92"/>
        <v>25.806451612903224</v>
      </c>
      <c r="S137" s="85">
        <v>0</v>
      </c>
      <c r="T137" s="2042">
        <f t="shared" si="93"/>
        <v>0</v>
      </c>
      <c r="U137" s="20"/>
    </row>
    <row r="138" spans="1:22" ht="12.75" customHeight="1">
      <c r="A138" s="82" t="s">
        <v>748</v>
      </c>
      <c r="B138" s="30">
        <v>37</v>
      </c>
      <c r="C138" s="31">
        <v>0</v>
      </c>
      <c r="D138" s="2027">
        <f t="shared" si="86"/>
        <v>0</v>
      </c>
      <c r="E138" s="31">
        <v>6</v>
      </c>
      <c r="F138" s="2027">
        <f t="shared" si="87"/>
        <v>16.216216216216218</v>
      </c>
      <c r="G138" s="31">
        <v>0</v>
      </c>
      <c r="H138" s="2027">
        <f t="shared" si="94"/>
        <v>0</v>
      </c>
      <c r="I138" s="31">
        <v>0</v>
      </c>
      <c r="J138" s="2027">
        <f t="shared" si="95"/>
        <v>0</v>
      </c>
      <c r="K138" s="31">
        <v>19</v>
      </c>
      <c r="L138" s="2027">
        <f t="shared" si="89"/>
        <v>51.351351351351347</v>
      </c>
      <c r="M138" s="31">
        <v>0</v>
      </c>
      <c r="N138" s="2027">
        <f t="shared" si="90"/>
        <v>0</v>
      </c>
      <c r="O138" s="31">
        <v>1</v>
      </c>
      <c r="P138" s="2027">
        <f t="shared" si="91"/>
        <v>2.7027027027027026</v>
      </c>
      <c r="Q138" s="31">
        <v>9</v>
      </c>
      <c r="R138" s="2027">
        <f t="shared" si="92"/>
        <v>24.324324324324326</v>
      </c>
      <c r="S138" s="85">
        <v>2</v>
      </c>
      <c r="T138" s="2042">
        <f t="shared" si="93"/>
        <v>5.4054054054054053</v>
      </c>
      <c r="U138" s="20"/>
    </row>
    <row r="139" spans="1:22" ht="12.75" customHeight="1">
      <c r="A139" s="89" t="s">
        <v>749</v>
      </c>
      <c r="B139" s="157">
        <v>34</v>
      </c>
      <c r="C139" s="41">
        <v>0</v>
      </c>
      <c r="D139" s="42">
        <f t="shared" si="86"/>
        <v>0</v>
      </c>
      <c r="E139" s="41">
        <v>3</v>
      </c>
      <c r="F139" s="42">
        <f t="shared" si="87"/>
        <v>8.8235294117647065</v>
      </c>
      <c r="G139" s="41">
        <v>0</v>
      </c>
      <c r="H139" s="42">
        <f t="shared" ref="H139:H148" si="96">(G139/B139)*100</f>
        <v>0</v>
      </c>
      <c r="I139" s="41">
        <v>0</v>
      </c>
      <c r="J139" s="42">
        <f t="shared" si="95"/>
        <v>0</v>
      </c>
      <c r="K139" s="41">
        <v>14</v>
      </c>
      <c r="L139" s="42">
        <f t="shared" si="89"/>
        <v>41.17647058823529</v>
      </c>
      <c r="M139" s="41">
        <v>1</v>
      </c>
      <c r="N139" s="42">
        <f t="shared" si="90"/>
        <v>2.9411764705882351</v>
      </c>
      <c r="O139" s="41">
        <v>2</v>
      </c>
      <c r="P139" s="42">
        <f t="shared" si="91"/>
        <v>5.8823529411764701</v>
      </c>
      <c r="Q139" s="41">
        <v>14</v>
      </c>
      <c r="R139" s="42">
        <f t="shared" si="92"/>
        <v>41.17647058823529</v>
      </c>
      <c r="S139" s="87">
        <v>0</v>
      </c>
      <c r="T139" s="48">
        <f t="shared" si="93"/>
        <v>0</v>
      </c>
      <c r="U139" s="20"/>
    </row>
    <row r="140" spans="1:22" ht="12.75" customHeight="1">
      <c r="A140" s="701" t="s">
        <v>809</v>
      </c>
      <c r="B140" s="1528">
        <v>80</v>
      </c>
      <c r="C140" s="107">
        <v>0</v>
      </c>
      <c r="D140" s="2178">
        <f t="shared" si="86"/>
        <v>0</v>
      </c>
      <c r="E140" s="107">
        <v>15</v>
      </c>
      <c r="F140" s="2178">
        <f t="shared" si="87"/>
        <v>18.75</v>
      </c>
      <c r="G140" s="107">
        <v>0</v>
      </c>
      <c r="H140" s="2178">
        <f t="shared" si="96"/>
        <v>0</v>
      </c>
      <c r="I140" s="107">
        <v>0</v>
      </c>
      <c r="J140" s="2178">
        <f t="shared" si="95"/>
        <v>0</v>
      </c>
      <c r="K140" s="107">
        <v>40</v>
      </c>
      <c r="L140" s="2178">
        <f t="shared" si="89"/>
        <v>50</v>
      </c>
      <c r="M140" s="107">
        <v>3</v>
      </c>
      <c r="N140" s="2178">
        <f t="shared" si="90"/>
        <v>3.75</v>
      </c>
      <c r="O140" s="107">
        <v>2</v>
      </c>
      <c r="P140" s="2178">
        <f t="shared" si="91"/>
        <v>2.5</v>
      </c>
      <c r="Q140" s="107">
        <v>19</v>
      </c>
      <c r="R140" s="2178">
        <f t="shared" si="92"/>
        <v>23.75</v>
      </c>
      <c r="S140" s="121">
        <v>1</v>
      </c>
      <c r="T140" s="698">
        <f t="shared" si="93"/>
        <v>1.25</v>
      </c>
      <c r="U140" s="20"/>
    </row>
    <row r="141" spans="1:22" ht="12.75" customHeight="1">
      <c r="A141" s="82" t="s">
        <v>817</v>
      </c>
      <c r="B141" s="30">
        <v>52</v>
      </c>
      <c r="C141" s="31">
        <v>2</v>
      </c>
      <c r="D141" s="2176">
        <f t="shared" si="86"/>
        <v>3.8461538461538463</v>
      </c>
      <c r="E141" s="31">
        <v>11</v>
      </c>
      <c r="F141" s="2176">
        <f t="shared" si="87"/>
        <v>21.153846153846153</v>
      </c>
      <c r="G141" s="31">
        <v>0</v>
      </c>
      <c r="H141" s="2176">
        <f t="shared" si="96"/>
        <v>0</v>
      </c>
      <c r="I141" s="31">
        <v>0</v>
      </c>
      <c r="J141" s="2176">
        <f t="shared" si="95"/>
        <v>0</v>
      </c>
      <c r="K141" s="31">
        <v>26</v>
      </c>
      <c r="L141" s="2176">
        <f t="shared" si="89"/>
        <v>50</v>
      </c>
      <c r="M141" s="31">
        <v>1</v>
      </c>
      <c r="N141" s="2176">
        <f t="shared" si="90"/>
        <v>1.9230769230769231</v>
      </c>
      <c r="O141" s="31">
        <v>0</v>
      </c>
      <c r="P141" s="2176">
        <f t="shared" si="91"/>
        <v>0</v>
      </c>
      <c r="Q141" s="31">
        <v>12</v>
      </c>
      <c r="R141" s="2176">
        <f t="shared" si="92"/>
        <v>23.076923076923077</v>
      </c>
      <c r="S141" s="85">
        <v>0</v>
      </c>
      <c r="T141" s="2186">
        <f t="shared" si="93"/>
        <v>0</v>
      </c>
      <c r="U141" s="20"/>
    </row>
    <row r="142" spans="1:22" ht="12.75" customHeight="1">
      <c r="A142" s="82" t="s">
        <v>797</v>
      </c>
      <c r="B142" s="30">
        <v>33</v>
      </c>
      <c r="C142" s="31">
        <v>1</v>
      </c>
      <c r="D142" s="2217">
        <f t="shared" si="86"/>
        <v>3.0303030303030303</v>
      </c>
      <c r="E142" s="31">
        <v>3</v>
      </c>
      <c r="F142" s="2217">
        <f t="shared" si="87"/>
        <v>9.0909090909090917</v>
      </c>
      <c r="G142" s="31">
        <v>0</v>
      </c>
      <c r="H142" s="2217">
        <f t="shared" si="96"/>
        <v>0</v>
      </c>
      <c r="I142" s="31">
        <v>1</v>
      </c>
      <c r="J142" s="2217">
        <f t="shared" si="95"/>
        <v>3.0303030303030303</v>
      </c>
      <c r="K142" s="31">
        <v>13</v>
      </c>
      <c r="L142" s="2217">
        <f t="shared" si="89"/>
        <v>39.393939393939391</v>
      </c>
      <c r="M142" s="31">
        <v>6</v>
      </c>
      <c r="N142" s="2217">
        <f t="shared" si="90"/>
        <v>18.181818181818183</v>
      </c>
      <c r="O142" s="31">
        <v>2</v>
      </c>
      <c r="P142" s="2217">
        <f t="shared" si="91"/>
        <v>6.0606060606060606</v>
      </c>
      <c r="Q142" s="31">
        <v>6</v>
      </c>
      <c r="R142" s="2217">
        <f t="shared" si="92"/>
        <v>18.181818181818183</v>
      </c>
      <c r="S142" s="85">
        <v>1</v>
      </c>
      <c r="T142" s="2226">
        <f t="shared" si="93"/>
        <v>3.0303030303030303</v>
      </c>
      <c r="U142" s="20"/>
    </row>
    <row r="143" spans="1:22" ht="12.75" customHeight="1">
      <c r="A143" s="89" t="s">
        <v>818</v>
      </c>
      <c r="B143" s="40">
        <v>42</v>
      </c>
      <c r="C143" s="41">
        <v>0</v>
      </c>
      <c r="D143" s="2293">
        <f t="shared" si="86"/>
        <v>0</v>
      </c>
      <c r="E143" s="41">
        <v>7</v>
      </c>
      <c r="F143" s="2293">
        <f t="shared" si="87"/>
        <v>16.666666666666664</v>
      </c>
      <c r="G143" s="41">
        <v>0</v>
      </c>
      <c r="H143" s="2293">
        <f t="shared" si="96"/>
        <v>0</v>
      </c>
      <c r="I143" s="41">
        <v>0</v>
      </c>
      <c r="J143" s="2293">
        <f t="shared" si="95"/>
        <v>0</v>
      </c>
      <c r="K143" s="41">
        <v>13</v>
      </c>
      <c r="L143" s="2293">
        <f t="shared" si="89"/>
        <v>30.952380952380953</v>
      </c>
      <c r="M143" s="41">
        <v>1</v>
      </c>
      <c r="N143" s="2293">
        <f t="shared" si="90"/>
        <v>2.3809523809523809</v>
      </c>
      <c r="O143" s="41">
        <v>2</v>
      </c>
      <c r="P143" s="2293">
        <f t="shared" si="91"/>
        <v>4.7619047619047619</v>
      </c>
      <c r="Q143" s="41">
        <v>19</v>
      </c>
      <c r="R143" s="2293">
        <f t="shared" si="92"/>
        <v>45.238095238095241</v>
      </c>
      <c r="S143" s="87">
        <v>0</v>
      </c>
      <c r="T143" s="2304">
        <f t="shared" si="93"/>
        <v>0</v>
      </c>
      <c r="U143" s="20"/>
    </row>
    <row r="144" spans="1:22" ht="12.75" customHeight="1">
      <c r="A144" s="82" t="s">
        <v>866</v>
      </c>
      <c r="B144" s="30">
        <v>79</v>
      </c>
      <c r="C144" s="31">
        <v>1</v>
      </c>
      <c r="D144" s="2292">
        <f t="shared" si="86"/>
        <v>1.2658227848101267</v>
      </c>
      <c r="E144" s="31">
        <v>10</v>
      </c>
      <c r="F144" s="2292">
        <f t="shared" si="87"/>
        <v>12.658227848101266</v>
      </c>
      <c r="G144" s="31">
        <v>0</v>
      </c>
      <c r="H144" s="2292">
        <f t="shared" si="96"/>
        <v>0</v>
      </c>
      <c r="I144" s="31">
        <v>0</v>
      </c>
      <c r="J144" s="2292">
        <f t="shared" si="95"/>
        <v>0</v>
      </c>
      <c r="K144" s="31">
        <v>38</v>
      </c>
      <c r="L144" s="2292">
        <f t="shared" si="89"/>
        <v>48.101265822784811</v>
      </c>
      <c r="M144" s="31">
        <v>4</v>
      </c>
      <c r="N144" s="2292">
        <f t="shared" si="90"/>
        <v>5.0632911392405067</v>
      </c>
      <c r="O144" s="31">
        <v>5</v>
      </c>
      <c r="P144" s="2292">
        <f t="shared" si="91"/>
        <v>6.3291139240506329</v>
      </c>
      <c r="Q144" s="31">
        <v>21</v>
      </c>
      <c r="R144" s="2292">
        <f t="shared" si="92"/>
        <v>26.582278481012654</v>
      </c>
      <c r="S144" s="85">
        <v>0</v>
      </c>
      <c r="T144" s="2305">
        <f t="shared" si="93"/>
        <v>0</v>
      </c>
      <c r="U144" s="20"/>
    </row>
    <row r="145" spans="1:24" ht="12.75" customHeight="1">
      <c r="A145" s="82" t="s">
        <v>873</v>
      </c>
      <c r="B145" s="30">
        <v>53</v>
      </c>
      <c r="C145" s="31">
        <v>1</v>
      </c>
      <c r="D145" s="2330">
        <f t="shared" si="86"/>
        <v>1.8867924528301887</v>
      </c>
      <c r="E145" s="31">
        <v>10</v>
      </c>
      <c r="F145" s="2330">
        <f t="shared" si="87"/>
        <v>18.867924528301888</v>
      </c>
      <c r="G145" s="31">
        <v>0</v>
      </c>
      <c r="H145" s="2330">
        <f t="shared" si="96"/>
        <v>0</v>
      </c>
      <c r="I145" s="31">
        <v>0</v>
      </c>
      <c r="J145" s="2330">
        <f t="shared" si="95"/>
        <v>0</v>
      </c>
      <c r="K145" s="31">
        <v>21</v>
      </c>
      <c r="L145" s="2330">
        <f t="shared" si="89"/>
        <v>39.622641509433961</v>
      </c>
      <c r="M145" s="31">
        <v>4</v>
      </c>
      <c r="N145" s="2330">
        <f t="shared" si="90"/>
        <v>7.5471698113207548</v>
      </c>
      <c r="O145" s="31">
        <v>5</v>
      </c>
      <c r="P145" s="2330">
        <f t="shared" si="91"/>
        <v>9.433962264150944</v>
      </c>
      <c r="Q145" s="31">
        <v>12</v>
      </c>
      <c r="R145" s="2330">
        <f t="shared" si="92"/>
        <v>22.641509433962266</v>
      </c>
      <c r="S145" s="85">
        <v>0</v>
      </c>
      <c r="T145" s="2335">
        <f t="shared" si="93"/>
        <v>0</v>
      </c>
      <c r="U145" s="20"/>
    </row>
    <row r="146" spans="1:24" ht="12.75" customHeight="1">
      <c r="A146" s="82" t="s">
        <v>860</v>
      </c>
      <c r="B146" s="30">
        <v>40</v>
      </c>
      <c r="C146" s="31">
        <v>0</v>
      </c>
      <c r="D146" s="2389">
        <f t="shared" si="86"/>
        <v>0</v>
      </c>
      <c r="E146" s="31">
        <v>6</v>
      </c>
      <c r="F146" s="2389">
        <f t="shared" si="87"/>
        <v>15</v>
      </c>
      <c r="G146" s="31">
        <v>0</v>
      </c>
      <c r="H146" s="2389">
        <f t="shared" si="96"/>
        <v>0</v>
      </c>
      <c r="I146" s="31">
        <v>0</v>
      </c>
      <c r="J146" s="2389">
        <f t="shared" si="95"/>
        <v>0</v>
      </c>
      <c r="K146" s="31">
        <v>16</v>
      </c>
      <c r="L146" s="2389">
        <f t="shared" si="89"/>
        <v>40</v>
      </c>
      <c r="M146" s="31">
        <v>0</v>
      </c>
      <c r="N146" s="2389">
        <f t="shared" si="90"/>
        <v>0</v>
      </c>
      <c r="O146" s="31">
        <v>5</v>
      </c>
      <c r="P146" s="2389">
        <f t="shared" si="91"/>
        <v>12.5</v>
      </c>
      <c r="Q146" s="31">
        <v>13</v>
      </c>
      <c r="R146" s="2389">
        <f t="shared" si="92"/>
        <v>32.5</v>
      </c>
      <c r="S146" s="85">
        <v>0</v>
      </c>
      <c r="T146" s="2392">
        <f t="shared" si="93"/>
        <v>0</v>
      </c>
      <c r="U146" s="20"/>
    </row>
    <row r="147" spans="1:24" ht="12.75" customHeight="1">
      <c r="A147" s="89" t="s">
        <v>874</v>
      </c>
      <c r="B147" s="40">
        <v>44</v>
      </c>
      <c r="C147" s="41">
        <v>0</v>
      </c>
      <c r="D147" s="2573">
        <f>SUM(C147/B147)*100</f>
        <v>0</v>
      </c>
      <c r="E147" s="41">
        <v>10</v>
      </c>
      <c r="F147" s="2573">
        <f>SUM(E147/B147)*100</f>
        <v>22.727272727272727</v>
      </c>
      <c r="G147" s="41">
        <v>0</v>
      </c>
      <c r="H147" s="2573">
        <f t="shared" ref="H147" si="97">(G147/B147)*100</f>
        <v>0</v>
      </c>
      <c r="I147" s="41">
        <v>0</v>
      </c>
      <c r="J147" s="2573">
        <f t="shared" ref="J147" si="98">(I147/B147)*100</f>
        <v>0</v>
      </c>
      <c r="K147" s="41">
        <v>12</v>
      </c>
      <c r="L147" s="2573">
        <f t="shared" ref="L147" si="99">SUM(K147/B147)*100</f>
        <v>27.27272727272727</v>
      </c>
      <c r="M147" s="41">
        <v>4</v>
      </c>
      <c r="N147" s="2573">
        <f t="shared" ref="N147" si="100">SUM(M147/B147)*100</f>
        <v>9.0909090909090917</v>
      </c>
      <c r="O147" s="41">
        <v>1</v>
      </c>
      <c r="P147" s="2573">
        <f t="shared" ref="P147" si="101">SUM(O147/B147)*100</f>
        <v>2.2727272727272729</v>
      </c>
      <c r="Q147" s="41">
        <v>14</v>
      </c>
      <c r="R147" s="2573">
        <f t="shared" ref="R147" si="102">SUM(Q147/B147)*100</f>
        <v>31.818181818181817</v>
      </c>
      <c r="S147" s="87">
        <v>3</v>
      </c>
      <c r="T147" s="2577">
        <f t="shared" ref="T147" si="103">SUM(S147/B147)*100</f>
        <v>6.8181818181818175</v>
      </c>
      <c r="U147" s="20"/>
    </row>
    <row r="148" spans="1:24" ht="12.75" customHeight="1">
      <c r="A148" s="82" t="s">
        <v>912</v>
      </c>
      <c r="B148" s="30">
        <v>69</v>
      </c>
      <c r="C148" s="31">
        <v>1</v>
      </c>
      <c r="D148" s="2692">
        <f t="shared" si="86"/>
        <v>1.4492753623188406</v>
      </c>
      <c r="E148" s="31">
        <v>13</v>
      </c>
      <c r="F148" s="2692">
        <f t="shared" si="87"/>
        <v>18.840579710144929</v>
      </c>
      <c r="G148" s="31">
        <v>0</v>
      </c>
      <c r="H148" s="2692">
        <f t="shared" si="96"/>
        <v>0</v>
      </c>
      <c r="I148" s="31">
        <v>0</v>
      </c>
      <c r="J148" s="2692">
        <f t="shared" si="95"/>
        <v>0</v>
      </c>
      <c r="K148" s="31">
        <v>31</v>
      </c>
      <c r="L148" s="2692">
        <f t="shared" ref="L148:L153" si="104">SUM(K148/B148)*100</f>
        <v>44.927536231884055</v>
      </c>
      <c r="M148" s="31">
        <v>4</v>
      </c>
      <c r="N148" s="2692">
        <f t="shared" si="90"/>
        <v>5.7971014492753623</v>
      </c>
      <c r="O148" s="31">
        <v>1</v>
      </c>
      <c r="P148" s="2692">
        <f t="shared" si="91"/>
        <v>1.4492753623188406</v>
      </c>
      <c r="Q148" s="31">
        <v>19</v>
      </c>
      <c r="R148" s="2692">
        <f t="shared" si="92"/>
        <v>27.536231884057973</v>
      </c>
      <c r="S148" s="85">
        <v>0</v>
      </c>
      <c r="T148" s="2700">
        <f t="shared" si="93"/>
        <v>0</v>
      </c>
      <c r="U148" s="20"/>
    </row>
    <row r="149" spans="1:24" ht="14.25" customHeight="1">
      <c r="A149" s="92" t="s">
        <v>916</v>
      </c>
      <c r="B149" s="151">
        <v>59</v>
      </c>
      <c r="C149" s="31">
        <v>2</v>
      </c>
      <c r="D149" s="2931">
        <f t="shared" ref="D149:D153" si="105">SUM(C149/B149)*100</f>
        <v>3.3898305084745761</v>
      </c>
      <c r="E149" s="31">
        <v>8</v>
      </c>
      <c r="F149" s="2931">
        <f t="shared" ref="F149:F153" si="106">SUM(E149/B149)*100</f>
        <v>13.559322033898304</v>
      </c>
      <c r="G149" s="31">
        <v>0</v>
      </c>
      <c r="H149" s="2931">
        <f t="shared" ref="H149:H153" si="107">(G149/B149)*100</f>
        <v>0</v>
      </c>
      <c r="I149" s="31">
        <v>0</v>
      </c>
      <c r="J149" s="2931">
        <f t="shared" ref="J149:J153" si="108">(I149/B149)*100</f>
        <v>0</v>
      </c>
      <c r="K149" s="31">
        <v>27</v>
      </c>
      <c r="L149" s="2931">
        <f t="shared" si="104"/>
        <v>45.762711864406782</v>
      </c>
      <c r="M149" s="31">
        <v>1</v>
      </c>
      <c r="N149" s="2931">
        <f t="shared" ref="N149:N153" si="109">SUM(M149/B149)*100</f>
        <v>1.6949152542372881</v>
      </c>
      <c r="O149" s="31">
        <v>4</v>
      </c>
      <c r="P149" s="2931">
        <f t="shared" ref="P149:P153" si="110">SUM(O149/B149)*100</f>
        <v>6.7796610169491522</v>
      </c>
      <c r="Q149" s="31">
        <v>17</v>
      </c>
      <c r="R149" s="2931">
        <f t="shared" ref="R149:R153" si="111">SUM(Q149/B149)*100</f>
        <v>28.8135593220339</v>
      </c>
      <c r="S149" s="85">
        <v>0</v>
      </c>
      <c r="T149" s="105">
        <f t="shared" ref="T149:T153" si="112">SUM(S149/B149)*100</f>
        <v>0</v>
      </c>
      <c r="U149" s="20"/>
    </row>
    <row r="150" spans="1:24" ht="14.25" customHeight="1">
      <c r="A150" s="92" t="s">
        <v>934</v>
      </c>
      <c r="B150" s="151">
        <v>36</v>
      </c>
      <c r="C150" s="31">
        <v>0</v>
      </c>
      <c r="D150" s="2931">
        <f t="shared" si="105"/>
        <v>0</v>
      </c>
      <c r="E150" s="31">
        <v>11</v>
      </c>
      <c r="F150" s="2931">
        <f t="shared" si="106"/>
        <v>30.555555555555557</v>
      </c>
      <c r="G150" s="31">
        <v>0</v>
      </c>
      <c r="H150" s="2931">
        <f t="shared" si="107"/>
        <v>0</v>
      </c>
      <c r="I150" s="31">
        <v>0</v>
      </c>
      <c r="J150" s="2931">
        <f t="shared" si="108"/>
        <v>0</v>
      </c>
      <c r="K150" s="31">
        <v>12</v>
      </c>
      <c r="L150" s="2931">
        <f t="shared" si="104"/>
        <v>33.333333333333329</v>
      </c>
      <c r="M150" s="31">
        <v>1</v>
      </c>
      <c r="N150" s="2931">
        <f t="shared" si="109"/>
        <v>2.7777777777777777</v>
      </c>
      <c r="O150" s="31">
        <v>1</v>
      </c>
      <c r="P150" s="2931">
        <f t="shared" si="110"/>
        <v>2.7777777777777777</v>
      </c>
      <c r="Q150" s="31">
        <v>11</v>
      </c>
      <c r="R150" s="2931">
        <f t="shared" si="111"/>
        <v>30.555555555555557</v>
      </c>
      <c r="S150" s="85">
        <v>0</v>
      </c>
      <c r="T150" s="105">
        <f t="shared" si="112"/>
        <v>0</v>
      </c>
      <c r="U150" s="20"/>
    </row>
    <row r="151" spans="1:24" ht="14.25" customHeight="1">
      <c r="A151" s="91" t="s">
        <v>935</v>
      </c>
      <c r="B151" s="2960">
        <v>31</v>
      </c>
      <c r="C151" s="2951">
        <v>0</v>
      </c>
      <c r="D151" s="2546">
        <f t="shared" si="105"/>
        <v>0</v>
      </c>
      <c r="E151" s="2951">
        <v>2</v>
      </c>
      <c r="F151" s="2546">
        <f t="shared" si="106"/>
        <v>6.4516129032258061</v>
      </c>
      <c r="G151" s="2951">
        <v>0</v>
      </c>
      <c r="H151" s="2546">
        <f t="shared" si="107"/>
        <v>0</v>
      </c>
      <c r="I151" s="2951">
        <v>0</v>
      </c>
      <c r="J151" s="2546">
        <f t="shared" si="108"/>
        <v>0</v>
      </c>
      <c r="K151" s="2951">
        <v>14</v>
      </c>
      <c r="L151" s="2546">
        <f t="shared" si="104"/>
        <v>45.161290322580641</v>
      </c>
      <c r="M151" s="2951">
        <v>1</v>
      </c>
      <c r="N151" s="2546">
        <f t="shared" si="109"/>
        <v>3.225806451612903</v>
      </c>
      <c r="O151" s="2951">
        <v>7</v>
      </c>
      <c r="P151" s="2546">
        <f t="shared" si="110"/>
        <v>22.58064516129032</v>
      </c>
      <c r="Q151" s="2951">
        <v>7</v>
      </c>
      <c r="R151" s="2546">
        <f t="shared" si="111"/>
        <v>22.58064516129032</v>
      </c>
      <c r="S151" s="2954">
        <v>0</v>
      </c>
      <c r="T151" s="48">
        <f t="shared" si="112"/>
        <v>0</v>
      </c>
      <c r="U151" s="20"/>
    </row>
    <row r="152" spans="1:24" ht="14.25" customHeight="1">
      <c r="A152" s="3343" t="s">
        <v>936</v>
      </c>
      <c r="B152" s="3348">
        <v>78</v>
      </c>
      <c r="C152" s="3334">
        <v>1</v>
      </c>
      <c r="D152" s="3337">
        <f t="shared" si="105"/>
        <v>1.2820512820512819</v>
      </c>
      <c r="E152" s="3334">
        <v>15</v>
      </c>
      <c r="F152" s="3337">
        <f t="shared" si="106"/>
        <v>19.230769230769234</v>
      </c>
      <c r="G152" s="3334">
        <v>0</v>
      </c>
      <c r="H152" s="3337">
        <f t="shared" si="107"/>
        <v>0</v>
      </c>
      <c r="I152" s="3334">
        <v>0</v>
      </c>
      <c r="J152" s="3337">
        <f t="shared" si="108"/>
        <v>0</v>
      </c>
      <c r="K152" s="3334">
        <v>31</v>
      </c>
      <c r="L152" s="3337">
        <f t="shared" si="104"/>
        <v>39.743589743589745</v>
      </c>
      <c r="M152" s="3334">
        <v>1</v>
      </c>
      <c r="N152" s="3337">
        <f t="shared" si="109"/>
        <v>1.2820512820512819</v>
      </c>
      <c r="O152" s="3334">
        <v>2</v>
      </c>
      <c r="P152" s="3337">
        <f t="shared" si="110"/>
        <v>2.5641025641025639</v>
      </c>
      <c r="Q152" s="3334">
        <v>28</v>
      </c>
      <c r="R152" s="3337">
        <f t="shared" si="111"/>
        <v>35.897435897435898</v>
      </c>
      <c r="S152" s="3339">
        <v>0</v>
      </c>
      <c r="T152" s="3340">
        <f t="shared" si="112"/>
        <v>0</v>
      </c>
      <c r="U152" s="2497"/>
      <c r="V152" s="3350"/>
      <c r="W152" s="869"/>
      <c r="X152" s="20"/>
    </row>
    <row r="153" spans="1:24" ht="14.25" customHeight="1">
      <c r="A153" s="2882" t="s">
        <v>962</v>
      </c>
      <c r="B153" s="151">
        <v>73</v>
      </c>
      <c r="C153" s="31">
        <v>1</v>
      </c>
      <c r="D153" s="3308">
        <f t="shared" si="105"/>
        <v>1.3698630136986301</v>
      </c>
      <c r="E153" s="31">
        <v>8</v>
      </c>
      <c r="F153" s="3308">
        <f t="shared" si="106"/>
        <v>10.95890410958904</v>
      </c>
      <c r="G153" s="31">
        <v>0</v>
      </c>
      <c r="H153" s="3308">
        <f t="shared" si="107"/>
        <v>0</v>
      </c>
      <c r="I153" s="31">
        <v>0</v>
      </c>
      <c r="J153" s="3308">
        <f t="shared" si="108"/>
        <v>0</v>
      </c>
      <c r="K153" s="31">
        <v>28</v>
      </c>
      <c r="L153" s="3308">
        <f t="shared" si="104"/>
        <v>38.356164383561641</v>
      </c>
      <c r="M153" s="31">
        <v>3</v>
      </c>
      <c r="N153" s="3308">
        <f t="shared" si="109"/>
        <v>4.10958904109589</v>
      </c>
      <c r="O153" s="31">
        <v>5</v>
      </c>
      <c r="P153" s="3308">
        <f t="shared" si="110"/>
        <v>6.8493150684931505</v>
      </c>
      <c r="Q153" s="31">
        <v>28</v>
      </c>
      <c r="R153" s="3308">
        <f t="shared" si="111"/>
        <v>38.356164383561641</v>
      </c>
      <c r="S153" s="85">
        <v>0</v>
      </c>
      <c r="T153" s="3305">
        <f t="shared" si="112"/>
        <v>0</v>
      </c>
      <c r="U153" s="2497"/>
      <c r="V153" s="3350"/>
      <c r="W153" s="869"/>
    </row>
    <row r="154" spans="1:24" ht="14.25" customHeight="1">
      <c r="A154" s="2882" t="s">
        <v>981</v>
      </c>
      <c r="B154" s="151">
        <v>41</v>
      </c>
      <c r="C154" s="31">
        <v>0</v>
      </c>
      <c r="D154" s="3308">
        <f t="shared" ref="D154:D155" si="113">SUM(C154/B154)*100</f>
        <v>0</v>
      </c>
      <c r="E154" s="31">
        <v>3</v>
      </c>
      <c r="F154" s="3308">
        <f>SUM(E154/B154)*100</f>
        <v>7.3170731707317067</v>
      </c>
      <c r="G154" s="31">
        <v>0</v>
      </c>
      <c r="H154" s="3308">
        <f t="shared" ref="H154:H155" si="114">(G154/B154)*100</f>
        <v>0</v>
      </c>
      <c r="I154" s="31">
        <v>0</v>
      </c>
      <c r="J154" s="3308">
        <f t="shared" ref="J154:J155" si="115">(I154/B154)*100</f>
        <v>0</v>
      </c>
      <c r="K154" s="31">
        <v>21</v>
      </c>
      <c r="L154" s="3308">
        <f t="shared" ref="L154:L155" si="116">SUM(K154/B154)*100</f>
        <v>51.219512195121951</v>
      </c>
      <c r="M154" s="31">
        <v>3</v>
      </c>
      <c r="N154" s="3308">
        <f t="shared" ref="N154:N155" si="117">SUM(M154/B154)*100</f>
        <v>7.3170731707317067</v>
      </c>
      <c r="O154" s="31">
        <v>1</v>
      </c>
      <c r="P154" s="3308">
        <f t="shared" ref="P154:P155" si="118">SUM(O154/B154)*100</f>
        <v>2.4390243902439024</v>
      </c>
      <c r="Q154" s="31">
        <v>13</v>
      </c>
      <c r="R154" s="3308">
        <f t="shared" ref="R154:R155" si="119">SUM(Q154/B154)*100</f>
        <v>31.707317073170731</v>
      </c>
      <c r="S154" s="85">
        <v>0</v>
      </c>
      <c r="T154" s="3305">
        <f t="shared" ref="T154:T155" si="120">SUM(S154/B154)*100</f>
        <v>0</v>
      </c>
      <c r="U154" s="3341"/>
      <c r="V154" s="3350"/>
      <c r="W154" s="869"/>
    </row>
    <row r="155" spans="1:24" ht="14.25" customHeight="1">
      <c r="A155" s="3034" t="s">
        <v>1000</v>
      </c>
      <c r="B155" s="157">
        <v>35</v>
      </c>
      <c r="C155" s="41">
        <v>0</v>
      </c>
      <c r="D155" s="3307">
        <f t="shared" si="113"/>
        <v>0</v>
      </c>
      <c r="E155" s="41">
        <v>6</v>
      </c>
      <c r="F155" s="3307">
        <f>SUM(E155/B155)*100</f>
        <v>17.142857142857142</v>
      </c>
      <c r="G155" s="41">
        <v>0</v>
      </c>
      <c r="H155" s="3307">
        <f t="shared" si="114"/>
        <v>0</v>
      </c>
      <c r="I155" s="41">
        <v>0</v>
      </c>
      <c r="J155" s="3307">
        <f t="shared" si="115"/>
        <v>0</v>
      </c>
      <c r="K155" s="41">
        <v>12</v>
      </c>
      <c r="L155" s="3307">
        <f t="shared" si="116"/>
        <v>34.285714285714285</v>
      </c>
      <c r="M155" s="41">
        <v>2</v>
      </c>
      <c r="N155" s="3307">
        <f t="shared" si="117"/>
        <v>5.7142857142857144</v>
      </c>
      <c r="O155" s="41">
        <v>4</v>
      </c>
      <c r="P155" s="3307">
        <f t="shared" si="118"/>
        <v>11.428571428571429</v>
      </c>
      <c r="Q155" s="41">
        <v>11</v>
      </c>
      <c r="R155" s="3307">
        <f t="shared" si="119"/>
        <v>31.428571428571427</v>
      </c>
      <c r="S155" s="87">
        <v>0</v>
      </c>
      <c r="T155" s="48">
        <f t="shared" si="120"/>
        <v>0</v>
      </c>
      <c r="U155" s="3341"/>
      <c r="V155" s="3350"/>
      <c r="W155" s="869"/>
    </row>
    <row r="156" spans="1:24" ht="14.25" customHeight="1">
      <c r="A156" s="3343" t="s">
        <v>1009</v>
      </c>
      <c r="B156" s="3348">
        <v>73</v>
      </c>
      <c r="C156" s="3334">
        <v>2</v>
      </c>
      <c r="D156" s="4037">
        <f t="shared" ref="D156" si="121">SUM(C156/B156)*100</f>
        <v>2.7397260273972601</v>
      </c>
      <c r="E156" s="3334">
        <v>15</v>
      </c>
      <c r="F156" s="4037">
        <f>SUM(E156/B156)*100</f>
        <v>20.547945205479451</v>
      </c>
      <c r="G156" s="3334">
        <v>0</v>
      </c>
      <c r="H156" s="4037">
        <f t="shared" ref="H156" si="122">(G156/B156)*100</f>
        <v>0</v>
      </c>
      <c r="I156" s="3334">
        <v>0</v>
      </c>
      <c r="J156" s="4037">
        <f t="shared" ref="J156" si="123">(I156/B156)*100</f>
        <v>0</v>
      </c>
      <c r="K156" s="3334">
        <v>27</v>
      </c>
      <c r="L156" s="4037">
        <f t="shared" ref="L156" si="124">SUM(K156/B156)*100</f>
        <v>36.986301369863014</v>
      </c>
      <c r="M156" s="3334">
        <v>4</v>
      </c>
      <c r="N156" s="4037">
        <f t="shared" ref="N156" si="125">SUM(M156/B156)*100</f>
        <v>5.4794520547945202</v>
      </c>
      <c r="O156" s="3334">
        <v>2</v>
      </c>
      <c r="P156" s="4037">
        <f t="shared" ref="P156" si="126">SUM(O156/B156)*100</f>
        <v>2.7397260273972601</v>
      </c>
      <c r="Q156" s="3334">
        <v>22</v>
      </c>
      <c r="R156" s="4037">
        <f t="shared" ref="R156" si="127">SUM(Q156/B156)*100</f>
        <v>30.136986301369863</v>
      </c>
      <c r="S156" s="3339">
        <v>1</v>
      </c>
      <c r="T156" s="3340">
        <f t="shared" ref="T156" si="128">SUM(S156/B156)*100</f>
        <v>1.3698630136986301</v>
      </c>
      <c r="U156" s="2497"/>
      <c r="V156" s="4058">
        <f>B156-C156-E156-G156-I156-K156-M156-O156-S156</f>
        <v>22</v>
      </c>
      <c r="W156" s="4059">
        <f>T156+R156+P156+N156+L156+J156+H156+F156+D156</f>
        <v>100</v>
      </c>
      <c r="X156" s="20"/>
    </row>
    <row r="157" spans="1:24" s="3296" customFormat="1" ht="14.25" customHeight="1">
      <c r="A157" s="3034" t="s">
        <v>1026</v>
      </c>
      <c r="B157" s="157">
        <v>60</v>
      </c>
      <c r="C157" s="41">
        <v>2</v>
      </c>
      <c r="D157" s="4025">
        <f t="shared" ref="D157" si="129">SUM(C157/B157)*100</f>
        <v>3.3333333333333335</v>
      </c>
      <c r="E157" s="41">
        <v>11</v>
      </c>
      <c r="F157" s="4025">
        <f>SUM(E157/B157)*100</f>
        <v>18.333333333333332</v>
      </c>
      <c r="G157" s="41">
        <v>0</v>
      </c>
      <c r="H157" s="4025">
        <f t="shared" ref="H157" si="130">(G157/B157)*100</f>
        <v>0</v>
      </c>
      <c r="I157" s="41">
        <v>0</v>
      </c>
      <c r="J157" s="4025">
        <f t="shared" ref="J157" si="131">(I157/B157)*100</f>
        <v>0</v>
      </c>
      <c r="K157" s="41">
        <v>32</v>
      </c>
      <c r="L157" s="4025">
        <f>SUM(K157/B157)*100</f>
        <v>53.333333333333336</v>
      </c>
      <c r="M157" s="41">
        <v>1</v>
      </c>
      <c r="N157" s="4025">
        <f t="shared" ref="N157" si="132">SUM(M157/B157)*100</f>
        <v>1.6666666666666667</v>
      </c>
      <c r="O157" s="41">
        <v>3</v>
      </c>
      <c r="P157" s="4025">
        <f t="shared" ref="P157" si="133">SUM(O157/B157)*100</f>
        <v>5</v>
      </c>
      <c r="Q157" s="41">
        <v>11</v>
      </c>
      <c r="R157" s="4025">
        <f t="shared" ref="R157" si="134">SUM(Q157/B157)*100</f>
        <v>18.333333333333332</v>
      </c>
      <c r="S157" s="87">
        <v>0</v>
      </c>
      <c r="T157" s="48">
        <f t="shared" ref="T157" si="135">SUM(S157/B157)*100</f>
        <v>0</v>
      </c>
      <c r="U157" s="3488"/>
      <c r="V157" s="3934">
        <f>B157-C157-E157-G157-I157-K157-M157-O157-S157</f>
        <v>11</v>
      </c>
      <c r="W157" s="3935">
        <f>T157+R157+P157+N157+L157+J157+H157+F157+D157</f>
        <v>100</v>
      </c>
    </row>
    <row r="158" spans="1:24" ht="16.5" customHeight="1">
      <c r="A158" s="4559" t="s">
        <v>58</v>
      </c>
      <c r="B158" s="4560"/>
      <c r="C158" s="4560"/>
      <c r="D158" s="4560"/>
      <c r="E158" s="4560"/>
      <c r="F158" s="4560"/>
      <c r="G158" s="4560"/>
      <c r="H158" s="4560"/>
      <c r="I158" s="4560"/>
      <c r="J158" s="4560"/>
      <c r="K158" s="4560"/>
      <c r="L158" s="4560"/>
      <c r="M158" s="4560"/>
      <c r="N158" s="4560"/>
      <c r="O158" s="4560"/>
      <c r="P158" s="4560"/>
      <c r="Q158" s="4560"/>
      <c r="R158" s="4560"/>
      <c r="S158" s="4502"/>
      <c r="T158" s="4502"/>
      <c r="U158" s="20"/>
    </row>
    <row r="159" spans="1:24" ht="14.25" customHeight="1">
      <c r="T159" s="3"/>
    </row>
    <row r="160" spans="1:24" ht="19.5" customHeight="1">
      <c r="A160" s="14" t="s">
        <v>28</v>
      </c>
      <c r="B160" s="4562" t="s">
        <v>149</v>
      </c>
      <c r="C160" s="4563"/>
      <c r="D160" s="4563"/>
      <c r="E160" s="4563"/>
      <c r="F160" s="4563"/>
      <c r="G160" s="4563"/>
      <c r="H160" s="4563"/>
      <c r="I160" s="4563"/>
      <c r="J160" s="4563"/>
      <c r="K160" s="4563"/>
      <c r="L160" s="4563"/>
      <c r="M160" s="4563"/>
      <c r="N160" s="4563"/>
      <c r="O160" s="4563"/>
      <c r="P160" s="4563"/>
      <c r="Q160" s="4563"/>
      <c r="R160" s="4563"/>
      <c r="S160" s="4563"/>
      <c r="T160" s="4564"/>
    </row>
    <row r="161" spans="1:20" ht="18" customHeight="1" thickBot="1">
      <c r="B161" s="4406" t="s">
        <v>214</v>
      </c>
      <c r="C161" s="4358"/>
      <c r="D161" s="4358"/>
      <c r="E161" s="4358"/>
      <c r="F161" s="4358"/>
      <c r="G161" s="4358"/>
      <c r="H161" s="4358"/>
      <c r="I161" s="4358"/>
      <c r="J161" s="4358"/>
      <c r="K161" s="4358"/>
      <c r="L161" s="4358"/>
      <c r="M161" s="4358"/>
      <c r="N161" s="4358"/>
      <c r="O161" s="4358"/>
      <c r="P161" s="4358"/>
      <c r="Q161" s="4358"/>
      <c r="R161" s="4358"/>
      <c r="S161" s="4358"/>
      <c r="T161" s="4359"/>
    </row>
    <row r="162" spans="1:20" ht="16.5" customHeight="1" thickBot="1">
      <c r="A162" s="66" t="s">
        <v>99</v>
      </c>
      <c r="B162" s="67"/>
      <c r="C162" s="4539" t="s">
        <v>155</v>
      </c>
      <c r="D162" s="4540"/>
      <c r="E162" s="4540"/>
      <c r="F162" s="4540"/>
      <c r="G162" s="4540"/>
      <c r="H162" s="4540"/>
      <c r="I162" s="4540"/>
      <c r="J162" s="4540"/>
      <c r="K162" s="4540"/>
      <c r="L162" s="4540"/>
      <c r="M162" s="4540"/>
      <c r="N162" s="4540"/>
      <c r="O162" s="4540"/>
      <c r="P162" s="4540"/>
      <c r="Q162" s="4540"/>
      <c r="R162" s="4540"/>
      <c r="S162" s="4540"/>
      <c r="T162" s="4541"/>
    </row>
    <row r="163" spans="1:20" ht="28.5" customHeight="1">
      <c r="A163" s="76" t="s">
        <v>104</v>
      </c>
      <c r="B163" s="26" t="s">
        <v>105</v>
      </c>
      <c r="C163" s="4553" t="s">
        <v>140</v>
      </c>
      <c r="D163" s="4554"/>
      <c r="E163" s="4551" t="s">
        <v>141</v>
      </c>
      <c r="F163" s="4552"/>
      <c r="G163" s="4549" t="s">
        <v>604</v>
      </c>
      <c r="H163" s="4550"/>
      <c r="I163" s="4549" t="s">
        <v>605</v>
      </c>
      <c r="J163" s="4550"/>
      <c r="K163" s="4551" t="s">
        <v>142</v>
      </c>
      <c r="L163" s="4552"/>
      <c r="M163" s="4551" t="s">
        <v>143</v>
      </c>
      <c r="N163" s="4552"/>
      <c r="O163" s="4551" t="s">
        <v>59</v>
      </c>
      <c r="P163" s="4552"/>
      <c r="Q163" s="4551" t="s">
        <v>144</v>
      </c>
      <c r="R163" s="4552"/>
      <c r="S163" s="4551" t="s">
        <v>145</v>
      </c>
      <c r="T163" s="4555"/>
    </row>
    <row r="164" spans="1:20" ht="12.75" customHeight="1">
      <c r="A164" s="51" t="s">
        <v>128</v>
      </c>
      <c r="B164" s="93">
        <v>52.631578947368439</v>
      </c>
      <c r="C164" s="4327">
        <v>2</v>
      </c>
      <c r="D164" s="4328"/>
      <c r="E164" s="4327">
        <v>7.1428571428571388</v>
      </c>
      <c r="F164" s="4347"/>
      <c r="G164" s="4407" t="s">
        <v>601</v>
      </c>
      <c r="H164" s="4355"/>
      <c r="I164" s="4355"/>
      <c r="J164" s="4370"/>
      <c r="K164" s="4325">
        <v>79.166666666666686</v>
      </c>
      <c r="L164" s="4347"/>
      <c r="M164" s="4327">
        <v>133.33333333333334</v>
      </c>
      <c r="N164" s="4328"/>
      <c r="O164" s="4325">
        <v>0</v>
      </c>
      <c r="P164" s="4347"/>
      <c r="Q164" s="4327">
        <v>7.1428571428571388</v>
      </c>
      <c r="R164" s="4328"/>
      <c r="S164" s="4325">
        <v>0</v>
      </c>
      <c r="T164" s="4329"/>
    </row>
    <row r="165" spans="1:20" ht="12.75" customHeight="1">
      <c r="A165" s="51" t="s">
        <v>129</v>
      </c>
      <c r="B165" s="93">
        <v>-13.970588235294116</v>
      </c>
      <c r="C165" s="4327">
        <v>3</v>
      </c>
      <c r="D165" s="4328"/>
      <c r="E165" s="4327">
        <v>-10</v>
      </c>
      <c r="F165" s="4347"/>
      <c r="G165" s="4410" t="s">
        <v>601</v>
      </c>
      <c r="H165" s="4347"/>
      <c r="I165" s="4347"/>
      <c r="J165" s="4328"/>
      <c r="K165" s="4325">
        <v>-6.9767441860465169</v>
      </c>
      <c r="L165" s="4347"/>
      <c r="M165" s="4327">
        <v>200</v>
      </c>
      <c r="N165" s="4328"/>
      <c r="O165" s="4325">
        <v>0</v>
      </c>
      <c r="P165" s="4347"/>
      <c r="Q165" s="4327">
        <v>-60</v>
      </c>
      <c r="R165" s="4328"/>
      <c r="S165" s="4325">
        <v>0</v>
      </c>
      <c r="T165" s="4329"/>
    </row>
    <row r="166" spans="1:20" ht="12.75" customHeight="1">
      <c r="A166" s="51" t="s">
        <v>130</v>
      </c>
      <c r="B166" s="93">
        <v>-19.512195121951208</v>
      </c>
      <c r="C166" s="4327">
        <v>4</v>
      </c>
      <c r="D166" s="4328"/>
      <c r="E166" s="4327">
        <v>-20</v>
      </c>
      <c r="F166" s="4347"/>
      <c r="G166" s="4410" t="s">
        <v>601</v>
      </c>
      <c r="H166" s="4347"/>
      <c r="I166" s="4347"/>
      <c r="J166" s="4328"/>
      <c r="K166" s="4325">
        <v>-13.63636363636364</v>
      </c>
      <c r="L166" s="4347"/>
      <c r="M166" s="4327">
        <v>0</v>
      </c>
      <c r="N166" s="4328"/>
      <c r="O166" s="4325">
        <v>0</v>
      </c>
      <c r="P166" s="4347"/>
      <c r="Q166" s="4327">
        <v>-31.578947368421055</v>
      </c>
      <c r="R166" s="4328"/>
      <c r="S166" s="4325">
        <v>0</v>
      </c>
      <c r="T166" s="4329"/>
    </row>
    <row r="167" spans="1:20" ht="12.75" customHeight="1">
      <c r="A167" s="52" t="s">
        <v>405</v>
      </c>
      <c r="B167" s="94">
        <v>-23.376623376623371</v>
      </c>
      <c r="C167" s="4338">
        <v>5</v>
      </c>
      <c r="D167" s="4356"/>
      <c r="E167" s="4338">
        <v>-40</v>
      </c>
      <c r="F167" s="4409"/>
      <c r="G167" s="4408" t="s">
        <v>601</v>
      </c>
      <c r="H167" s="4409"/>
      <c r="I167" s="4409"/>
      <c r="J167" s="4356"/>
      <c r="K167" s="4386">
        <v>-20.930232558139537</v>
      </c>
      <c r="L167" s="4409"/>
      <c r="M167" s="4338">
        <v>200</v>
      </c>
      <c r="N167" s="4356"/>
      <c r="O167" s="4386">
        <v>0</v>
      </c>
      <c r="P167" s="4409"/>
      <c r="Q167" s="4338">
        <v>-33.333333333333343</v>
      </c>
      <c r="R167" s="4356"/>
      <c r="S167" s="4386">
        <v>0</v>
      </c>
      <c r="T167" s="4340"/>
    </row>
    <row r="168" spans="1:20" ht="12.75" customHeight="1">
      <c r="A168" s="51" t="s">
        <v>425</v>
      </c>
      <c r="B168" s="93">
        <f t="shared" ref="B168:B198" si="136">SUM(B116/B112)*100-100</f>
        <v>0</v>
      </c>
      <c r="C168" s="4327">
        <f>(C116/C112)*100-100</f>
        <v>-60</v>
      </c>
      <c r="D168" s="4328"/>
      <c r="E168" s="4327">
        <f t="shared" ref="E168:E191" si="137">SUM(E116/E112)*100-100</f>
        <v>-13.333333333333329</v>
      </c>
      <c r="F168" s="4347"/>
      <c r="G168" s="4410" t="s">
        <v>601</v>
      </c>
      <c r="H168" s="4347"/>
      <c r="I168" s="4347"/>
      <c r="J168" s="4328"/>
      <c r="K168" s="4325">
        <f t="shared" ref="K168:K188" si="138">SUM(K116/K112)*100-100</f>
        <v>6.9767441860465027</v>
      </c>
      <c r="L168" s="4347"/>
      <c r="M168" s="4327">
        <f t="shared" ref="M168:M182" si="139">SUM(M116/M112)*100-100</f>
        <v>28.571428571428584</v>
      </c>
      <c r="N168" s="4328"/>
      <c r="O168" s="4325">
        <v>0</v>
      </c>
      <c r="P168" s="4347"/>
      <c r="Q168" s="4327">
        <f t="shared" ref="Q168:Q191" si="140">SUM(Q116/Q112)*100-100</f>
        <v>6.6666666666666714</v>
      </c>
      <c r="R168" s="4328"/>
      <c r="S168" s="4327">
        <f>SUM(S116/S112)*100-100</f>
        <v>-100</v>
      </c>
      <c r="T168" s="4329"/>
    </row>
    <row r="169" spans="1:20" ht="12.75" customHeight="1">
      <c r="A169" s="51" t="s">
        <v>575</v>
      </c>
      <c r="B169" s="93">
        <f t="shared" si="136"/>
        <v>-4.2735042735042725</v>
      </c>
      <c r="C169" s="4327">
        <f>(C117/C113)*100-100</f>
        <v>-50</v>
      </c>
      <c r="D169" s="4328"/>
      <c r="E169" s="4327">
        <f t="shared" si="137"/>
        <v>5.5555555555555571</v>
      </c>
      <c r="F169" s="4347"/>
      <c r="G169" s="4410" t="s">
        <v>601</v>
      </c>
      <c r="H169" s="4347"/>
      <c r="I169" s="4347"/>
      <c r="J169" s="4328"/>
      <c r="K169" s="4325">
        <f t="shared" si="138"/>
        <v>-16.25</v>
      </c>
      <c r="L169" s="4347"/>
      <c r="M169" s="4327">
        <f t="shared" si="139"/>
        <v>-83.333333333333343</v>
      </c>
      <c r="N169" s="4328"/>
      <c r="O169" s="4325">
        <v>0</v>
      </c>
      <c r="P169" s="4347"/>
      <c r="Q169" s="4327">
        <f t="shared" si="140"/>
        <v>90</v>
      </c>
      <c r="R169" s="4328"/>
      <c r="S169" s="4327">
        <f>SUM(S117/S113)*100-100</f>
        <v>400</v>
      </c>
      <c r="T169" s="4329"/>
    </row>
    <row r="170" spans="1:20" ht="12.75" customHeight="1">
      <c r="A170" s="51" t="s">
        <v>426</v>
      </c>
      <c r="B170" s="93">
        <f t="shared" si="136"/>
        <v>-21.212121212121218</v>
      </c>
      <c r="C170" s="4327" t="s">
        <v>601</v>
      </c>
      <c r="D170" s="4328"/>
      <c r="E170" s="4327">
        <f t="shared" si="137"/>
        <v>8.3333333333333286</v>
      </c>
      <c r="F170" s="4347"/>
      <c r="G170" s="4410" t="s">
        <v>601</v>
      </c>
      <c r="H170" s="4347"/>
      <c r="I170" s="4347"/>
      <c r="J170" s="4328"/>
      <c r="K170" s="4325">
        <f t="shared" si="138"/>
        <v>-34.210526315789465</v>
      </c>
      <c r="L170" s="4347"/>
      <c r="M170" s="4327">
        <f t="shared" si="139"/>
        <v>-66.666666666666671</v>
      </c>
      <c r="N170" s="4328"/>
      <c r="O170" s="4325">
        <v>0</v>
      </c>
      <c r="P170" s="4347"/>
      <c r="Q170" s="4327">
        <f t="shared" si="140"/>
        <v>-7.6923076923076934</v>
      </c>
      <c r="R170" s="4328"/>
      <c r="S170" s="4327">
        <v>0</v>
      </c>
      <c r="T170" s="4329"/>
    </row>
    <row r="171" spans="1:20" ht="12.75" customHeight="1">
      <c r="A171" s="52" t="s">
        <v>479</v>
      </c>
      <c r="B171" s="94">
        <f t="shared" si="136"/>
        <v>-15.254237288135599</v>
      </c>
      <c r="C171" s="4338">
        <f>(C119/C115)*100-100</f>
        <v>-100</v>
      </c>
      <c r="D171" s="4356"/>
      <c r="E171" s="4338">
        <f t="shared" si="137"/>
        <v>-33.333333333333343</v>
      </c>
      <c r="F171" s="4409"/>
      <c r="G171" s="4408" t="s">
        <v>601</v>
      </c>
      <c r="H171" s="4409"/>
      <c r="I171" s="4409"/>
      <c r="J171" s="4356"/>
      <c r="K171" s="4386">
        <f t="shared" si="138"/>
        <v>-29.411764705882348</v>
      </c>
      <c r="L171" s="4409"/>
      <c r="M171" s="4338">
        <f t="shared" si="139"/>
        <v>-33.333333333333343</v>
      </c>
      <c r="N171" s="4356"/>
      <c r="O171" s="4386">
        <v>0</v>
      </c>
      <c r="P171" s="4409"/>
      <c r="Q171" s="4338">
        <f t="shared" si="140"/>
        <v>100</v>
      </c>
      <c r="R171" s="4356"/>
      <c r="S171" s="4338">
        <f>SUM(S119/S115)*100-100</f>
        <v>-100</v>
      </c>
      <c r="T171" s="4340"/>
    </row>
    <row r="172" spans="1:20" ht="12.75" customHeight="1">
      <c r="A172" s="51" t="s">
        <v>526</v>
      </c>
      <c r="B172" s="93">
        <f t="shared" si="136"/>
        <v>-4.8275862068965552</v>
      </c>
      <c r="C172" s="4327">
        <f>(C120/C116)*100-100</f>
        <v>0</v>
      </c>
      <c r="D172" s="4328"/>
      <c r="E172" s="4327">
        <f t="shared" si="137"/>
        <v>-30.769230769230774</v>
      </c>
      <c r="F172" s="4347"/>
      <c r="G172" s="4410" t="s">
        <v>601</v>
      </c>
      <c r="H172" s="4347"/>
      <c r="I172" s="4347"/>
      <c r="J172" s="4328"/>
      <c r="K172" s="4325">
        <f t="shared" si="138"/>
        <v>-4.3478260869565162</v>
      </c>
      <c r="L172" s="4347"/>
      <c r="M172" s="4327">
        <f t="shared" si="139"/>
        <v>-11.111111111111114</v>
      </c>
      <c r="N172" s="4328"/>
      <c r="O172" s="4325">
        <v>0</v>
      </c>
      <c r="P172" s="4347"/>
      <c r="Q172" s="4327">
        <f t="shared" si="140"/>
        <v>18.75</v>
      </c>
      <c r="R172" s="4328"/>
      <c r="S172" s="4327">
        <v>0</v>
      </c>
      <c r="T172" s="4329"/>
    </row>
    <row r="173" spans="1:20" ht="12.75" customHeight="1">
      <c r="A173" s="51" t="s">
        <v>484</v>
      </c>
      <c r="B173" s="93">
        <f t="shared" si="136"/>
        <v>-29.464285714285708</v>
      </c>
      <c r="C173" s="4327">
        <f>(C121/C117)*100-100</f>
        <v>-100</v>
      </c>
      <c r="D173" s="4328"/>
      <c r="E173" s="4327">
        <f t="shared" si="137"/>
        <v>-10.526315789473685</v>
      </c>
      <c r="F173" s="4347"/>
      <c r="G173" s="4410" t="s">
        <v>601</v>
      </c>
      <c r="H173" s="4347"/>
      <c r="I173" s="4347"/>
      <c r="J173" s="4328"/>
      <c r="K173" s="4325">
        <f t="shared" si="138"/>
        <v>-31.343283582089555</v>
      </c>
      <c r="L173" s="4347"/>
      <c r="M173" s="4327">
        <f t="shared" si="139"/>
        <v>400</v>
      </c>
      <c r="N173" s="4328"/>
      <c r="O173" s="4325">
        <v>0</v>
      </c>
      <c r="P173" s="4347"/>
      <c r="Q173" s="4327">
        <f t="shared" si="140"/>
        <v>-42.105263157894733</v>
      </c>
      <c r="R173" s="4328"/>
      <c r="S173" s="4327">
        <f>SUM(S121/S117)*100-100</f>
        <v>-100</v>
      </c>
      <c r="T173" s="4329"/>
    </row>
    <row r="174" spans="1:20" ht="12.75" customHeight="1">
      <c r="A174" s="51" t="s">
        <v>498</v>
      </c>
      <c r="B174" s="93">
        <f t="shared" si="136"/>
        <v>34.615384615384613</v>
      </c>
      <c r="C174" s="4327" t="s">
        <v>601</v>
      </c>
      <c r="D174" s="4328"/>
      <c r="E174" s="4327">
        <f t="shared" si="137"/>
        <v>-15.384615384615387</v>
      </c>
      <c r="F174" s="4347"/>
      <c r="G174" s="4410" t="s">
        <v>601</v>
      </c>
      <c r="H174" s="4347"/>
      <c r="I174" s="4347"/>
      <c r="J174" s="4328"/>
      <c r="K174" s="4325">
        <f t="shared" si="138"/>
        <v>60</v>
      </c>
      <c r="L174" s="4347"/>
      <c r="M174" s="4327">
        <f t="shared" si="139"/>
        <v>200</v>
      </c>
      <c r="N174" s="4328"/>
      <c r="O174" s="4325">
        <v>0</v>
      </c>
      <c r="P174" s="4347"/>
      <c r="Q174" s="4327">
        <f t="shared" si="140"/>
        <v>33.333333333333314</v>
      </c>
      <c r="R174" s="4328"/>
      <c r="S174" s="4327">
        <f>SUM(S122/S118)*100-100</f>
        <v>-100</v>
      </c>
      <c r="T174" s="4329"/>
    </row>
    <row r="175" spans="1:20" ht="12.75" customHeight="1">
      <c r="A175" s="52" t="s">
        <v>428</v>
      </c>
      <c r="B175" s="94">
        <f t="shared" si="136"/>
        <v>-16</v>
      </c>
      <c r="C175" s="4338" t="s">
        <v>601</v>
      </c>
      <c r="D175" s="4356"/>
      <c r="E175" s="4338">
        <f t="shared" si="137"/>
        <v>-12.5</v>
      </c>
      <c r="F175" s="4409"/>
      <c r="G175" s="4408" t="s">
        <v>601</v>
      </c>
      <c r="H175" s="4409"/>
      <c r="I175" s="4409"/>
      <c r="J175" s="4356"/>
      <c r="K175" s="4386">
        <f t="shared" si="138"/>
        <v>-4.1666666666666572</v>
      </c>
      <c r="L175" s="4409"/>
      <c r="M175" s="4338">
        <f t="shared" si="139"/>
        <v>50</v>
      </c>
      <c r="N175" s="4356"/>
      <c r="O175" s="4386">
        <v>0</v>
      </c>
      <c r="P175" s="4409"/>
      <c r="Q175" s="4338">
        <f t="shared" si="140"/>
        <v>-50</v>
      </c>
      <c r="R175" s="4356"/>
      <c r="S175" s="4338">
        <v>0</v>
      </c>
      <c r="T175" s="4340"/>
    </row>
    <row r="176" spans="1:20" ht="12.75" customHeight="1">
      <c r="A176" s="51" t="s">
        <v>416</v>
      </c>
      <c r="B176" s="93">
        <f t="shared" si="136"/>
        <v>-13.768115942028984</v>
      </c>
      <c r="C176" s="4327">
        <f>(C124/C120)*100-100</f>
        <v>0</v>
      </c>
      <c r="D176" s="4328"/>
      <c r="E176" s="4327">
        <f t="shared" si="137"/>
        <v>33.333333333333314</v>
      </c>
      <c r="F176" s="4347"/>
      <c r="G176" s="4407" t="s">
        <v>601</v>
      </c>
      <c r="H176" s="4355"/>
      <c r="I176" s="4355"/>
      <c r="J176" s="4370"/>
      <c r="K176" s="4325">
        <f t="shared" si="138"/>
        <v>-29.545454545454547</v>
      </c>
      <c r="L176" s="4347"/>
      <c r="M176" s="4327">
        <f t="shared" si="139"/>
        <v>-12.5</v>
      </c>
      <c r="N176" s="4328"/>
      <c r="O176" s="4325">
        <v>0</v>
      </c>
      <c r="P176" s="4347"/>
      <c r="Q176" s="4327">
        <f t="shared" si="140"/>
        <v>21.05263157894737</v>
      </c>
      <c r="R176" s="4328"/>
      <c r="S176" s="4327">
        <f>SUM(S124/S120)*100-100</f>
        <v>-66.666666666666671</v>
      </c>
      <c r="T176" s="4329"/>
    </row>
    <row r="177" spans="1:20" ht="12.75" customHeight="1">
      <c r="A177" s="51" t="s">
        <v>211</v>
      </c>
      <c r="B177" s="93">
        <f t="shared" si="136"/>
        <v>-3.7974683544303787</v>
      </c>
      <c r="C177" s="4327" t="s">
        <v>601</v>
      </c>
      <c r="D177" s="4328"/>
      <c r="E177" s="4327">
        <f t="shared" si="137"/>
        <v>17.64705882352942</v>
      </c>
      <c r="F177" s="4347"/>
      <c r="G177" s="4410" t="s">
        <v>601</v>
      </c>
      <c r="H177" s="4347"/>
      <c r="I177" s="4347"/>
      <c r="J177" s="4328"/>
      <c r="K177" s="4325">
        <f t="shared" si="138"/>
        <v>-19.565217391304344</v>
      </c>
      <c r="L177" s="4347"/>
      <c r="M177" s="4327">
        <f t="shared" si="139"/>
        <v>-20</v>
      </c>
      <c r="N177" s="4328"/>
      <c r="O177" s="4327">
        <v>0</v>
      </c>
      <c r="P177" s="4328"/>
      <c r="Q177" s="4327">
        <f t="shared" si="140"/>
        <v>18.181818181818187</v>
      </c>
      <c r="R177" s="4328"/>
      <c r="S177" s="4327">
        <v>0</v>
      </c>
      <c r="T177" s="4329"/>
    </row>
    <row r="178" spans="1:20" ht="12.75" customHeight="1">
      <c r="A178" s="51" t="s">
        <v>61</v>
      </c>
      <c r="B178" s="93">
        <f t="shared" si="136"/>
        <v>-28.571428571428569</v>
      </c>
      <c r="C178" s="4327" t="s">
        <v>601</v>
      </c>
      <c r="D178" s="4328"/>
      <c r="E178" s="4327">
        <f t="shared" si="137"/>
        <v>-36.363636363636367</v>
      </c>
      <c r="F178" s="4347"/>
      <c r="G178" s="4327" t="s">
        <v>601</v>
      </c>
      <c r="H178" s="4376"/>
      <c r="I178" s="4327" t="s">
        <v>601</v>
      </c>
      <c r="J178" s="4376"/>
      <c r="K178" s="4325">
        <f t="shared" si="138"/>
        <v>-27.5</v>
      </c>
      <c r="L178" s="4347"/>
      <c r="M178" s="4327">
        <f t="shared" si="139"/>
        <v>-33.333333333333343</v>
      </c>
      <c r="N178" s="4328"/>
      <c r="O178" s="4327">
        <v>0</v>
      </c>
      <c r="P178" s="4328"/>
      <c r="Q178" s="4327">
        <f t="shared" si="140"/>
        <v>-31.25</v>
      </c>
      <c r="R178" s="4328"/>
      <c r="S178" s="4327">
        <v>0</v>
      </c>
      <c r="T178" s="4329"/>
    </row>
    <row r="179" spans="1:20" ht="12.75" customHeight="1">
      <c r="A179" s="52" t="s">
        <v>551</v>
      </c>
      <c r="B179" s="94">
        <f t="shared" si="136"/>
        <v>35.714285714285722</v>
      </c>
      <c r="C179" s="4338">
        <f>(C127/C123)*100-100</f>
        <v>0</v>
      </c>
      <c r="D179" s="4356"/>
      <c r="E179" s="4338">
        <f t="shared" si="137"/>
        <v>42.857142857142861</v>
      </c>
      <c r="F179" s="4409"/>
      <c r="G179" s="4338" t="s">
        <v>601</v>
      </c>
      <c r="H179" s="4382"/>
      <c r="I179" s="4338" t="s">
        <v>601</v>
      </c>
      <c r="J179" s="4382"/>
      <c r="K179" s="4386">
        <f t="shared" si="138"/>
        <v>26.08695652173914</v>
      </c>
      <c r="L179" s="4409"/>
      <c r="M179" s="4338">
        <f t="shared" si="139"/>
        <v>-100</v>
      </c>
      <c r="N179" s="4356"/>
      <c r="O179" s="4338">
        <v>0</v>
      </c>
      <c r="P179" s="4356"/>
      <c r="Q179" s="4338">
        <f t="shared" si="140"/>
        <v>100</v>
      </c>
      <c r="R179" s="4356"/>
      <c r="S179" s="4338">
        <v>0</v>
      </c>
      <c r="T179" s="4340"/>
    </row>
    <row r="180" spans="1:20" ht="12.75" customHeight="1">
      <c r="A180" s="700" t="s">
        <v>603</v>
      </c>
      <c r="B180" s="173">
        <f t="shared" si="136"/>
        <v>-25.210084033613441</v>
      </c>
      <c r="C180" s="4351">
        <f>(C128/C124)*100-100</f>
        <v>-100</v>
      </c>
      <c r="D180" s="4355"/>
      <c r="E180" s="4351">
        <f t="shared" si="137"/>
        <v>-54.166666666666671</v>
      </c>
      <c r="F180" s="4355"/>
      <c r="G180" s="4327" t="s">
        <v>601</v>
      </c>
      <c r="H180" s="4376"/>
      <c r="I180" s="4327" t="s">
        <v>601</v>
      </c>
      <c r="J180" s="4376"/>
      <c r="K180" s="4325">
        <f t="shared" si="138"/>
        <v>-20.967741935483872</v>
      </c>
      <c r="L180" s="4347"/>
      <c r="M180" s="4327">
        <f t="shared" si="139"/>
        <v>-28.571428571428569</v>
      </c>
      <c r="N180" s="4328"/>
      <c r="O180" s="4327">
        <v>0</v>
      </c>
      <c r="P180" s="4328"/>
      <c r="Q180" s="4327">
        <f t="shared" si="140"/>
        <v>-17.391304347826093</v>
      </c>
      <c r="R180" s="4328"/>
      <c r="S180" s="4327">
        <f>SUM(S128/S124)*100-100</f>
        <v>-100</v>
      </c>
      <c r="T180" s="4329"/>
    </row>
    <row r="181" spans="1:20" ht="12.75" customHeight="1">
      <c r="A181" s="51" t="s">
        <v>641</v>
      </c>
      <c r="B181" s="93">
        <f t="shared" si="136"/>
        <v>0</v>
      </c>
      <c r="C181" s="4327">
        <f>(C129/C125)*100-100</f>
        <v>-100</v>
      </c>
      <c r="D181" s="4347"/>
      <c r="E181" s="4327">
        <f t="shared" si="137"/>
        <v>-40</v>
      </c>
      <c r="F181" s="4347"/>
      <c r="G181" s="4327" t="s">
        <v>601</v>
      </c>
      <c r="H181" s="4376"/>
      <c r="I181" s="4327" t="s">
        <v>601</v>
      </c>
      <c r="J181" s="4325"/>
      <c r="K181" s="4327">
        <f t="shared" si="138"/>
        <v>2.7027027027026946</v>
      </c>
      <c r="L181" s="4347"/>
      <c r="M181" s="4327">
        <f t="shared" si="139"/>
        <v>-50</v>
      </c>
      <c r="N181" s="4347"/>
      <c r="O181" s="4327">
        <v>0</v>
      </c>
      <c r="P181" s="4376"/>
      <c r="Q181" s="4327">
        <f t="shared" si="140"/>
        <v>69.230769230769226</v>
      </c>
      <c r="R181" s="4347"/>
      <c r="S181" s="4327">
        <f>SUM(S129/S125)*100-100</f>
        <v>0</v>
      </c>
      <c r="T181" s="4329"/>
    </row>
    <row r="182" spans="1:20" ht="12.75" customHeight="1">
      <c r="A182" s="51" t="s">
        <v>654</v>
      </c>
      <c r="B182" s="93">
        <f t="shared" si="136"/>
        <v>-34</v>
      </c>
      <c r="C182" s="4327" t="s">
        <v>601</v>
      </c>
      <c r="D182" s="4347"/>
      <c r="E182" s="4327">
        <f t="shared" si="137"/>
        <v>0</v>
      </c>
      <c r="F182" s="4347"/>
      <c r="G182" s="4327" t="s">
        <v>601</v>
      </c>
      <c r="H182" s="4376"/>
      <c r="I182" s="4327" t="s">
        <v>601</v>
      </c>
      <c r="J182" s="4325"/>
      <c r="K182" s="4327">
        <f t="shared" si="138"/>
        <v>-51.724137931034484</v>
      </c>
      <c r="L182" s="4347"/>
      <c r="M182" s="4327">
        <f t="shared" si="139"/>
        <v>-100</v>
      </c>
      <c r="N182" s="4347"/>
      <c r="O182" s="4327">
        <f t="shared" ref="O182:O189" si="141">SUM(O130/O126)*100-100</f>
        <v>300</v>
      </c>
      <c r="P182" s="4328"/>
      <c r="Q182" s="4325">
        <f t="shared" si="140"/>
        <v>-27.272727272727266</v>
      </c>
      <c r="R182" s="4347"/>
      <c r="S182" s="4327" t="s">
        <v>601</v>
      </c>
      <c r="T182" s="4383"/>
    </row>
    <row r="183" spans="1:20" ht="12.75" customHeight="1">
      <c r="A183" s="91" t="s">
        <v>655</v>
      </c>
      <c r="B183" s="1314">
        <f t="shared" si="136"/>
        <v>-3.5087719298245617</v>
      </c>
      <c r="C183" s="4338">
        <f>(C131/C127)*100-100</f>
        <v>-100</v>
      </c>
      <c r="D183" s="4409"/>
      <c r="E183" s="4338">
        <f t="shared" si="137"/>
        <v>-10</v>
      </c>
      <c r="F183" s="4409"/>
      <c r="G183" s="4338" t="s">
        <v>601</v>
      </c>
      <c r="H183" s="4382"/>
      <c r="I183" s="4338" t="s">
        <v>601</v>
      </c>
      <c r="J183" s="4386"/>
      <c r="K183" s="4338">
        <f t="shared" si="138"/>
        <v>-17.241379310344826</v>
      </c>
      <c r="L183" s="4409"/>
      <c r="M183" s="4338" t="s">
        <v>601</v>
      </c>
      <c r="N183" s="4382"/>
      <c r="O183" s="4338">
        <f t="shared" si="141"/>
        <v>500</v>
      </c>
      <c r="P183" s="4409"/>
      <c r="Q183" s="4338">
        <f t="shared" si="140"/>
        <v>-6.25</v>
      </c>
      <c r="R183" s="4409"/>
      <c r="S183" s="4338" t="s">
        <v>601</v>
      </c>
      <c r="T183" s="4379"/>
    </row>
    <row r="184" spans="1:20" ht="12.75" customHeight="1">
      <c r="A184" s="701" t="s">
        <v>705</v>
      </c>
      <c r="B184" s="93">
        <f t="shared" si="136"/>
        <v>-16.853932584269657</v>
      </c>
      <c r="C184" s="4351" t="s">
        <v>601</v>
      </c>
      <c r="D184" s="4370"/>
      <c r="E184" s="4351">
        <f t="shared" si="137"/>
        <v>0</v>
      </c>
      <c r="F184" s="4370"/>
      <c r="G184" s="4351" t="s">
        <v>601</v>
      </c>
      <c r="H184" s="4385"/>
      <c r="I184" s="4327" t="s">
        <v>601</v>
      </c>
      <c r="J184" s="4325"/>
      <c r="K184" s="4351">
        <f t="shared" si="138"/>
        <v>-20.408163265306129</v>
      </c>
      <c r="L184" s="4370"/>
      <c r="M184" s="4327">
        <f>SUM(M132/M128)*100-100</f>
        <v>-80</v>
      </c>
      <c r="N184" s="4347"/>
      <c r="O184" s="4327">
        <f t="shared" si="141"/>
        <v>-20</v>
      </c>
      <c r="P184" s="4347"/>
      <c r="Q184" s="4327">
        <f t="shared" si="140"/>
        <v>0</v>
      </c>
      <c r="R184" s="4347"/>
      <c r="S184" s="4351" t="s">
        <v>601</v>
      </c>
      <c r="T184" s="4390"/>
    </row>
    <row r="185" spans="1:20" ht="12.75" customHeight="1">
      <c r="A185" s="92" t="s">
        <v>723</v>
      </c>
      <c r="B185" s="93">
        <f t="shared" si="136"/>
        <v>-7.8947368421052602</v>
      </c>
      <c r="C185" s="4327" t="s">
        <v>601</v>
      </c>
      <c r="D185" s="4376"/>
      <c r="E185" s="4327">
        <f t="shared" si="137"/>
        <v>-16.666666666666657</v>
      </c>
      <c r="F185" s="4347"/>
      <c r="G185" s="4327" t="s">
        <v>601</v>
      </c>
      <c r="H185" s="4376"/>
      <c r="I185" s="4327" t="s">
        <v>601</v>
      </c>
      <c r="J185" s="4330"/>
      <c r="K185" s="4327">
        <f t="shared" si="138"/>
        <v>2.6315789473684248</v>
      </c>
      <c r="L185" s="4328"/>
      <c r="M185" s="4327">
        <f>SUM(M133/M129)*100-100</f>
        <v>-50</v>
      </c>
      <c r="N185" s="4376"/>
      <c r="O185" s="4327">
        <f t="shared" si="141"/>
        <v>400</v>
      </c>
      <c r="P185" s="4328"/>
      <c r="Q185" s="4327">
        <f t="shared" si="140"/>
        <v>-36.363636363636367</v>
      </c>
      <c r="R185" s="4328"/>
      <c r="S185" s="4327">
        <f>SUM(S133/S129)*100-100</f>
        <v>-100</v>
      </c>
      <c r="T185" s="4383"/>
    </row>
    <row r="186" spans="1:20" ht="12.75" customHeight="1">
      <c r="A186" s="92" t="s">
        <v>724</v>
      </c>
      <c r="B186" s="93">
        <f t="shared" si="136"/>
        <v>72.72727272727272</v>
      </c>
      <c r="C186" s="4327" t="s">
        <v>601</v>
      </c>
      <c r="D186" s="4328"/>
      <c r="E186" s="4327">
        <f>SUM(E134/E130)*100-100</f>
        <v>0</v>
      </c>
      <c r="F186" s="4347"/>
      <c r="G186" s="4327" t="s">
        <v>601</v>
      </c>
      <c r="H186" s="4376"/>
      <c r="I186" s="4327" t="s">
        <v>601</v>
      </c>
      <c r="J186" s="4325"/>
      <c r="K186" s="4327">
        <f t="shared" si="138"/>
        <v>150</v>
      </c>
      <c r="L186" s="4328"/>
      <c r="M186" s="4327" t="s">
        <v>601</v>
      </c>
      <c r="N186" s="4376"/>
      <c r="O186" s="4327">
        <f t="shared" si="141"/>
        <v>-100</v>
      </c>
      <c r="P186" s="4328"/>
      <c r="Q186" s="4327">
        <f t="shared" si="140"/>
        <v>37.5</v>
      </c>
      <c r="R186" s="4328"/>
      <c r="S186" s="4327" t="s">
        <v>601</v>
      </c>
      <c r="T186" s="4383"/>
    </row>
    <row r="187" spans="1:20" ht="12.75" customHeight="1">
      <c r="A187" s="52" t="s">
        <v>725</v>
      </c>
      <c r="B187" s="94">
        <f t="shared" si="136"/>
        <v>-14.545454545454547</v>
      </c>
      <c r="C187" s="4338" t="s">
        <v>601</v>
      </c>
      <c r="D187" s="4356"/>
      <c r="E187" s="4338">
        <f t="shared" si="137"/>
        <v>-44.444444444444443</v>
      </c>
      <c r="F187" s="4409"/>
      <c r="G187" s="4338" t="s">
        <v>601</v>
      </c>
      <c r="H187" s="4382"/>
      <c r="I187" s="4338" t="s">
        <v>601</v>
      </c>
      <c r="J187" s="4386"/>
      <c r="K187" s="4338">
        <f t="shared" si="138"/>
        <v>-25</v>
      </c>
      <c r="L187" s="4356"/>
      <c r="M187" s="4338" t="s">
        <v>601</v>
      </c>
      <c r="N187" s="4382"/>
      <c r="O187" s="4338">
        <f t="shared" si="141"/>
        <v>0</v>
      </c>
      <c r="P187" s="4356"/>
      <c r="Q187" s="4338">
        <f t="shared" si="140"/>
        <v>-6.6666666666666714</v>
      </c>
      <c r="R187" s="4356"/>
      <c r="S187" s="4338">
        <f>SUM(S135/S131)*100-100</f>
        <v>-100</v>
      </c>
      <c r="T187" s="4379"/>
    </row>
    <row r="188" spans="1:20" ht="12.75" customHeight="1">
      <c r="A188" s="701" t="s">
        <v>746</v>
      </c>
      <c r="B188" s="93">
        <f t="shared" si="136"/>
        <v>51.351351351351354</v>
      </c>
      <c r="C188" s="4351" t="s">
        <v>601</v>
      </c>
      <c r="D188" s="4370"/>
      <c r="E188" s="4351">
        <f t="shared" si="137"/>
        <v>72.72727272727272</v>
      </c>
      <c r="F188" s="4370"/>
      <c r="G188" s="4351" t="s">
        <v>601</v>
      </c>
      <c r="H188" s="4385"/>
      <c r="I188" s="4327" t="s">
        <v>601</v>
      </c>
      <c r="J188" s="4325"/>
      <c r="K188" s="4351">
        <f t="shared" si="138"/>
        <v>12.820512820512818</v>
      </c>
      <c r="L188" s="4370"/>
      <c r="M188" s="4327">
        <f t="shared" ref="M188:M193" si="142">SUM(M136/M132)*100-100</f>
        <v>800</v>
      </c>
      <c r="N188" s="4347"/>
      <c r="O188" s="4327">
        <f t="shared" si="141"/>
        <v>-25</v>
      </c>
      <c r="P188" s="4347"/>
      <c r="Q188" s="4327">
        <f t="shared" si="140"/>
        <v>73.684210526315809</v>
      </c>
      <c r="R188" s="4347"/>
      <c r="S188" s="4351" t="s">
        <v>601</v>
      </c>
      <c r="T188" s="4390"/>
    </row>
    <row r="189" spans="1:20" ht="12.75" customHeight="1">
      <c r="A189" s="92" t="s">
        <v>747</v>
      </c>
      <c r="B189" s="93">
        <f t="shared" si="136"/>
        <v>-11.428571428571431</v>
      </c>
      <c r="C189" s="4327">
        <f t="shared" ref="C189" si="143">SUM(C137/C133)*100-100</f>
        <v>0</v>
      </c>
      <c r="D189" s="4376"/>
      <c r="E189" s="4327">
        <f t="shared" si="137"/>
        <v>-70</v>
      </c>
      <c r="F189" s="4347"/>
      <c r="G189" s="4327" t="s">
        <v>601</v>
      </c>
      <c r="H189" s="4376"/>
      <c r="I189" s="4327" t="s">
        <v>601</v>
      </c>
      <c r="J189" s="4330"/>
      <c r="K189" s="4327">
        <f t="shared" ref="K189:K209" si="144">SUM(K137/K133)*100-100</f>
        <v>-2.5641025641025692</v>
      </c>
      <c r="L189" s="4328"/>
      <c r="M189" s="4327">
        <f t="shared" si="142"/>
        <v>0</v>
      </c>
      <c r="N189" s="4376"/>
      <c r="O189" s="4327">
        <f t="shared" si="141"/>
        <v>-40</v>
      </c>
      <c r="P189" s="4328"/>
      <c r="Q189" s="4327">
        <f t="shared" si="140"/>
        <v>14.285714285714278</v>
      </c>
      <c r="R189" s="4328"/>
      <c r="S189" s="4327" t="s">
        <v>601</v>
      </c>
      <c r="T189" s="4383"/>
    </row>
    <row r="190" spans="1:20">
      <c r="A190" s="92" t="s">
        <v>748</v>
      </c>
      <c r="B190" s="93">
        <f t="shared" si="136"/>
        <v>-35.087719298245617</v>
      </c>
      <c r="C190" s="4327" t="s">
        <v>601</v>
      </c>
      <c r="D190" s="4328"/>
      <c r="E190" s="4327">
        <f t="shared" si="137"/>
        <v>-14.285714285714292</v>
      </c>
      <c r="F190" s="4347"/>
      <c r="G190" s="4327" t="s">
        <v>601</v>
      </c>
      <c r="H190" s="4376"/>
      <c r="I190" s="4327" t="s">
        <v>601</v>
      </c>
      <c r="J190" s="4325"/>
      <c r="K190" s="4327">
        <f t="shared" si="144"/>
        <v>-45.714285714285715</v>
      </c>
      <c r="L190" s="4328"/>
      <c r="M190" s="4327">
        <f t="shared" si="142"/>
        <v>-100</v>
      </c>
      <c r="N190" s="4376"/>
      <c r="O190" s="4327" t="s">
        <v>601</v>
      </c>
      <c r="P190" s="4328"/>
      <c r="Q190" s="4327">
        <f t="shared" si="140"/>
        <v>-18.181818181818173</v>
      </c>
      <c r="R190" s="4328"/>
      <c r="S190" s="4327">
        <f>SUM(S138/S134)*100-100</f>
        <v>100</v>
      </c>
      <c r="T190" s="4383"/>
    </row>
    <row r="191" spans="1:20">
      <c r="A191" s="52" t="s">
        <v>749</v>
      </c>
      <c r="B191" s="94">
        <f t="shared" si="136"/>
        <v>-27.659574468085097</v>
      </c>
      <c r="C191" s="4338" t="s">
        <v>601</v>
      </c>
      <c r="D191" s="4356"/>
      <c r="E191" s="4338">
        <f t="shared" si="137"/>
        <v>-40</v>
      </c>
      <c r="F191" s="4409"/>
      <c r="G191" s="4338" t="s">
        <v>601</v>
      </c>
      <c r="H191" s="4356"/>
      <c r="I191" s="4338" t="s">
        <v>601</v>
      </c>
      <c r="J191" s="4356"/>
      <c r="K191" s="4338">
        <f t="shared" si="144"/>
        <v>-22.222222222222214</v>
      </c>
      <c r="L191" s="4356"/>
      <c r="M191" s="4338">
        <f t="shared" si="142"/>
        <v>-75</v>
      </c>
      <c r="N191" s="4382"/>
      <c r="O191" s="4338">
        <f t="shared" ref="O191:O196" si="145">SUM(O139/O135)*100-100</f>
        <v>-66.666666666666671</v>
      </c>
      <c r="P191" s="4382"/>
      <c r="Q191" s="4338">
        <f t="shared" si="140"/>
        <v>0</v>
      </c>
      <c r="R191" s="4356"/>
      <c r="S191" s="4338" t="s">
        <v>601</v>
      </c>
      <c r="T191" s="4379"/>
    </row>
    <row r="192" spans="1:20">
      <c r="A192" s="701" t="s">
        <v>809</v>
      </c>
      <c r="B192" s="93">
        <f t="shared" si="136"/>
        <v>-28.571428571428569</v>
      </c>
      <c r="C192" s="4351" t="s">
        <v>601</v>
      </c>
      <c r="D192" s="4370"/>
      <c r="E192" s="4351">
        <f t="shared" ref="E192:E205" si="146">SUM(E140/E136)*100-100</f>
        <v>-21.05263157894737</v>
      </c>
      <c r="F192" s="4370"/>
      <c r="G192" s="4351" t="s">
        <v>601</v>
      </c>
      <c r="H192" s="4385"/>
      <c r="I192" s="4327" t="s">
        <v>601</v>
      </c>
      <c r="J192" s="4325"/>
      <c r="K192" s="4351">
        <f t="shared" si="144"/>
        <v>-9.0909090909090935</v>
      </c>
      <c r="L192" s="4370"/>
      <c r="M192" s="4327">
        <f t="shared" si="142"/>
        <v>-66.666666666666671</v>
      </c>
      <c r="N192" s="4347"/>
      <c r="O192" s="4327">
        <f t="shared" si="145"/>
        <v>-33.333333333333343</v>
      </c>
      <c r="P192" s="4347"/>
      <c r="Q192" s="4327">
        <f t="shared" ref="Q192:Q209" si="147">SUM(Q140/Q136)*100-100</f>
        <v>-42.424242424242422</v>
      </c>
      <c r="R192" s="4347"/>
      <c r="S192" s="4351">
        <f>SUM(S140/S136)*100-100</f>
        <v>-66.666666666666671</v>
      </c>
      <c r="T192" s="4390"/>
    </row>
    <row r="193" spans="1:22">
      <c r="A193" s="92" t="s">
        <v>817</v>
      </c>
      <c r="B193" s="93">
        <f t="shared" si="136"/>
        <v>-16.129032258064512</v>
      </c>
      <c r="C193" s="4327">
        <f>SUM(C141/C137)*100-100</f>
        <v>100</v>
      </c>
      <c r="D193" s="4347"/>
      <c r="E193" s="4327">
        <f t="shared" si="146"/>
        <v>266.66666666666663</v>
      </c>
      <c r="F193" s="4347"/>
      <c r="G193" s="4327" t="s">
        <v>601</v>
      </c>
      <c r="H193" s="4376"/>
      <c r="I193" s="4327" t="s">
        <v>601</v>
      </c>
      <c r="J193" s="4330"/>
      <c r="K193" s="4327">
        <f t="shared" si="144"/>
        <v>-31.578947368421055</v>
      </c>
      <c r="L193" s="4328"/>
      <c r="M193" s="4327">
        <f t="shared" si="142"/>
        <v>0</v>
      </c>
      <c r="N193" s="4376"/>
      <c r="O193" s="4327">
        <f t="shared" si="145"/>
        <v>-100</v>
      </c>
      <c r="P193" s="4328"/>
      <c r="Q193" s="4327">
        <f t="shared" si="147"/>
        <v>-25</v>
      </c>
      <c r="R193" s="4328"/>
      <c r="S193" s="4327">
        <v>0</v>
      </c>
      <c r="T193" s="4383"/>
    </row>
    <row r="194" spans="1:22">
      <c r="A194" s="92" t="s">
        <v>797</v>
      </c>
      <c r="B194" s="93">
        <f t="shared" si="136"/>
        <v>-10.810810810810807</v>
      </c>
      <c r="C194" s="4327" t="s">
        <v>601</v>
      </c>
      <c r="D194" s="4347"/>
      <c r="E194" s="4327">
        <f t="shared" si="146"/>
        <v>-50</v>
      </c>
      <c r="F194" s="4347"/>
      <c r="G194" s="4327" t="s">
        <v>601</v>
      </c>
      <c r="H194" s="4376"/>
      <c r="I194" s="4327" t="s">
        <v>601</v>
      </c>
      <c r="J194" s="4330"/>
      <c r="K194" s="4327">
        <f t="shared" si="144"/>
        <v>-31.578947368421055</v>
      </c>
      <c r="L194" s="4328"/>
      <c r="M194" s="4327" t="s">
        <v>601</v>
      </c>
      <c r="N194" s="4376"/>
      <c r="O194" s="4327">
        <f t="shared" si="145"/>
        <v>100</v>
      </c>
      <c r="P194" s="4328"/>
      <c r="Q194" s="4327">
        <f t="shared" si="147"/>
        <v>-33.333333333333343</v>
      </c>
      <c r="R194" s="4328"/>
      <c r="S194" s="4327">
        <v>1</v>
      </c>
      <c r="T194" s="4383"/>
    </row>
    <row r="195" spans="1:22">
      <c r="A195" s="52" t="s">
        <v>818</v>
      </c>
      <c r="B195" s="94">
        <f t="shared" si="136"/>
        <v>23.529411764705884</v>
      </c>
      <c r="C195" s="4338" t="s">
        <v>601</v>
      </c>
      <c r="D195" s="4409"/>
      <c r="E195" s="4338">
        <f t="shared" si="146"/>
        <v>133.33333333333334</v>
      </c>
      <c r="F195" s="4409"/>
      <c r="G195" s="4338" t="s">
        <v>601</v>
      </c>
      <c r="H195" s="4382"/>
      <c r="I195" s="4338" t="s">
        <v>601</v>
      </c>
      <c r="J195" s="4529"/>
      <c r="K195" s="4338">
        <f t="shared" si="144"/>
        <v>-7.1428571428571388</v>
      </c>
      <c r="L195" s="4356"/>
      <c r="M195" s="4338">
        <f>SUM(M143/M139)*100-100</f>
        <v>0</v>
      </c>
      <c r="N195" s="4382"/>
      <c r="O195" s="4338">
        <f t="shared" si="145"/>
        <v>0</v>
      </c>
      <c r="P195" s="4356"/>
      <c r="Q195" s="4338">
        <f t="shared" si="147"/>
        <v>35.714285714285722</v>
      </c>
      <c r="R195" s="4356"/>
      <c r="S195" s="4338">
        <v>0</v>
      </c>
      <c r="T195" s="4379"/>
    </row>
    <row r="196" spans="1:22">
      <c r="A196" s="51" t="s">
        <v>866</v>
      </c>
      <c r="B196" s="93">
        <f t="shared" si="136"/>
        <v>-1.25</v>
      </c>
      <c r="C196" s="4327" t="s">
        <v>601</v>
      </c>
      <c r="D196" s="4328"/>
      <c r="E196" s="4327">
        <f t="shared" si="146"/>
        <v>-33.333333333333343</v>
      </c>
      <c r="F196" s="4328"/>
      <c r="G196" s="4327" t="s">
        <v>601</v>
      </c>
      <c r="H196" s="4376"/>
      <c r="I196" s="4327" t="s">
        <v>601</v>
      </c>
      <c r="J196" s="4325"/>
      <c r="K196" s="4327">
        <f t="shared" si="144"/>
        <v>-5</v>
      </c>
      <c r="L196" s="4328"/>
      <c r="M196" s="4327">
        <f>SUM(M144/M140)*100-100</f>
        <v>33.333333333333314</v>
      </c>
      <c r="N196" s="4347"/>
      <c r="O196" s="4327">
        <f t="shared" si="145"/>
        <v>150</v>
      </c>
      <c r="P196" s="4347"/>
      <c r="Q196" s="4327">
        <f t="shared" si="147"/>
        <v>10.526315789473699</v>
      </c>
      <c r="R196" s="4347"/>
      <c r="S196" s="4327">
        <v>0</v>
      </c>
      <c r="T196" s="4383"/>
    </row>
    <row r="197" spans="1:22">
      <c r="A197" s="92" t="s">
        <v>873</v>
      </c>
      <c r="B197" s="93">
        <f t="shared" si="136"/>
        <v>1.9230769230769198</v>
      </c>
      <c r="C197" s="4327" t="s">
        <v>601</v>
      </c>
      <c r="D197" s="4328"/>
      <c r="E197" s="4327">
        <f t="shared" si="146"/>
        <v>-9.0909090909090935</v>
      </c>
      <c r="F197" s="4328"/>
      <c r="G197" s="4327" t="s">
        <v>601</v>
      </c>
      <c r="H197" s="4376"/>
      <c r="I197" s="4327" t="s">
        <v>601</v>
      </c>
      <c r="J197" s="4325"/>
      <c r="K197" s="4327">
        <f t="shared" si="144"/>
        <v>-19.230769230769226</v>
      </c>
      <c r="L197" s="4328"/>
      <c r="M197" s="4327">
        <f>SUM(M145/M141)*100-100</f>
        <v>300</v>
      </c>
      <c r="N197" s="4347"/>
      <c r="O197" s="4327" t="s">
        <v>601</v>
      </c>
      <c r="P197" s="4328"/>
      <c r="Q197" s="4327">
        <f t="shared" si="147"/>
        <v>0</v>
      </c>
      <c r="R197" s="4347"/>
      <c r="S197" s="4327">
        <v>1</v>
      </c>
      <c r="T197" s="4383"/>
    </row>
    <row r="198" spans="1:22">
      <c r="A198" s="92" t="s">
        <v>860</v>
      </c>
      <c r="B198" s="93">
        <f t="shared" si="136"/>
        <v>21.212121212121218</v>
      </c>
      <c r="C198" s="4327" t="s">
        <v>601</v>
      </c>
      <c r="D198" s="4328"/>
      <c r="E198" s="4327">
        <f t="shared" si="146"/>
        <v>100</v>
      </c>
      <c r="F198" s="4328"/>
      <c r="G198" s="4327" t="s">
        <v>601</v>
      </c>
      <c r="H198" s="4376"/>
      <c r="I198" s="4327" t="s">
        <v>601</v>
      </c>
      <c r="J198" s="4325"/>
      <c r="K198" s="4327">
        <f t="shared" si="144"/>
        <v>23.07692307692308</v>
      </c>
      <c r="L198" s="4328"/>
      <c r="M198" s="4327">
        <f>SUM(M146/M142)*100-100</f>
        <v>-100</v>
      </c>
      <c r="N198" s="4347"/>
      <c r="O198" s="4327">
        <f>SUM(O146/O142)*100-100</f>
        <v>150</v>
      </c>
      <c r="P198" s="4347"/>
      <c r="Q198" s="4327">
        <f t="shared" si="147"/>
        <v>116.66666666666666</v>
      </c>
      <c r="R198" s="4347"/>
      <c r="S198" s="4327">
        <v>2</v>
      </c>
      <c r="T198" s="4383"/>
    </row>
    <row r="199" spans="1:22">
      <c r="A199" s="52" t="s">
        <v>874</v>
      </c>
      <c r="B199" s="94">
        <f>SUM(B147/B143)*100-100</f>
        <v>4.7619047619047734</v>
      </c>
      <c r="C199" s="4338" t="s">
        <v>601</v>
      </c>
      <c r="D199" s="4409"/>
      <c r="E199" s="4338">
        <f>SUM(E147/E143)*100-100</f>
        <v>42.857142857142861</v>
      </c>
      <c r="F199" s="4409"/>
      <c r="G199" s="4338" t="s">
        <v>601</v>
      </c>
      <c r="H199" s="4382"/>
      <c r="I199" s="4338" t="s">
        <v>601</v>
      </c>
      <c r="J199" s="4529"/>
      <c r="K199" s="4338">
        <f>SUM(K147/K143)*100-100</f>
        <v>-7.6923076923076934</v>
      </c>
      <c r="L199" s="4356"/>
      <c r="M199" s="4338">
        <f>SUM(M147/M143)*100-100</f>
        <v>300</v>
      </c>
      <c r="N199" s="4382"/>
      <c r="O199" s="4338">
        <f>SUM(O147/O143)*100-100</f>
        <v>-50</v>
      </c>
      <c r="P199" s="4356"/>
      <c r="Q199" s="4338">
        <f>SUM(Q147/Q143)*100-100</f>
        <v>-26.31578947368422</v>
      </c>
      <c r="R199" s="4356"/>
      <c r="S199" s="4338">
        <v>3</v>
      </c>
      <c r="T199" s="4379"/>
    </row>
    <row r="200" spans="1:22">
      <c r="A200" s="51" t="s">
        <v>912</v>
      </c>
      <c r="B200" s="93">
        <f>SUM(B148/B144)*100-100</f>
        <v>-12.658227848101262</v>
      </c>
      <c r="C200" s="4327">
        <f>SUM(C148/C144)*100-100</f>
        <v>0</v>
      </c>
      <c r="D200" s="4328"/>
      <c r="E200" s="4327">
        <f t="shared" si="146"/>
        <v>30</v>
      </c>
      <c r="F200" s="4328"/>
      <c r="G200" s="4327" t="s">
        <v>601</v>
      </c>
      <c r="H200" s="4328"/>
      <c r="I200" s="4327" t="s">
        <v>927</v>
      </c>
      <c r="J200" s="4328"/>
      <c r="K200" s="4327">
        <f t="shared" si="144"/>
        <v>-18.421052631578945</v>
      </c>
      <c r="L200" s="4328"/>
      <c r="M200" s="4327">
        <f t="shared" ref="M200:M205" si="148">SUM(M148/M144)*100-100</f>
        <v>0</v>
      </c>
      <c r="N200" s="4347"/>
      <c r="O200" s="4327">
        <f t="shared" ref="O200:O209" si="149">SUM(O148/O144)*100-100</f>
        <v>-80</v>
      </c>
      <c r="P200" s="4347"/>
      <c r="Q200" s="4327">
        <f t="shared" si="147"/>
        <v>-9.5238095238095184</v>
      </c>
      <c r="R200" s="4347"/>
      <c r="S200" s="4327">
        <v>0</v>
      </c>
      <c r="T200" s="4383"/>
    </row>
    <row r="201" spans="1:22">
      <c r="A201" s="92" t="s">
        <v>916</v>
      </c>
      <c r="B201" s="93">
        <f>SUM(B149/B145)*100-100</f>
        <v>11.320754716981128</v>
      </c>
      <c r="C201" s="4327">
        <f>SUM(C149/C145)*100-100</f>
        <v>100</v>
      </c>
      <c r="D201" s="4328"/>
      <c r="E201" s="4327">
        <f t="shared" si="146"/>
        <v>-20</v>
      </c>
      <c r="F201" s="4328"/>
      <c r="G201" s="4327" t="s">
        <v>927</v>
      </c>
      <c r="H201" s="4328"/>
      <c r="I201" s="4327" t="s">
        <v>928</v>
      </c>
      <c r="J201" s="4328"/>
      <c r="K201" s="4327">
        <f t="shared" si="144"/>
        <v>28.571428571428584</v>
      </c>
      <c r="L201" s="4328"/>
      <c r="M201" s="4327">
        <f t="shared" si="148"/>
        <v>-75</v>
      </c>
      <c r="N201" s="4347"/>
      <c r="O201" s="4327">
        <f t="shared" si="149"/>
        <v>-20</v>
      </c>
      <c r="P201" s="4347"/>
      <c r="Q201" s="4327">
        <f t="shared" si="147"/>
        <v>41.666666666666686</v>
      </c>
      <c r="R201" s="4347"/>
      <c r="S201" s="4327">
        <v>0</v>
      </c>
      <c r="T201" s="4383"/>
    </row>
    <row r="202" spans="1:22">
      <c r="A202" s="92" t="s">
        <v>934</v>
      </c>
      <c r="B202" s="93">
        <f t="shared" ref="B202" si="150">SUM(B150/B146)*100-100</f>
        <v>-10</v>
      </c>
      <c r="C202" s="4327">
        <v>0</v>
      </c>
      <c r="D202" s="4328"/>
      <c r="E202" s="4327">
        <f t="shared" si="146"/>
        <v>83.333333333333314</v>
      </c>
      <c r="F202" s="4328"/>
      <c r="G202" s="4327" t="s">
        <v>927</v>
      </c>
      <c r="H202" s="4328"/>
      <c r="I202" s="4327" t="s">
        <v>928</v>
      </c>
      <c r="J202" s="4328"/>
      <c r="K202" s="4327">
        <f t="shared" si="144"/>
        <v>-25</v>
      </c>
      <c r="L202" s="4328"/>
      <c r="M202" s="4327">
        <v>0</v>
      </c>
      <c r="N202" s="4347"/>
      <c r="O202" s="4327">
        <f t="shared" si="149"/>
        <v>-80</v>
      </c>
      <c r="P202" s="4347"/>
      <c r="Q202" s="4327">
        <f t="shared" si="147"/>
        <v>-15.384615384615387</v>
      </c>
      <c r="R202" s="4347"/>
      <c r="S202" s="4327">
        <v>0</v>
      </c>
      <c r="T202" s="4383"/>
    </row>
    <row r="203" spans="1:22">
      <c r="A203" s="91" t="s">
        <v>935</v>
      </c>
      <c r="B203" s="2955">
        <f t="shared" ref="B203" si="151">SUM(B151/B147)*100-100</f>
        <v>-29.545454545454547</v>
      </c>
      <c r="C203" s="4380">
        <v>0</v>
      </c>
      <c r="D203" s="4542"/>
      <c r="E203" s="4380">
        <f t="shared" si="146"/>
        <v>-80</v>
      </c>
      <c r="F203" s="4542"/>
      <c r="G203" s="4380" t="s">
        <v>927</v>
      </c>
      <c r="H203" s="4542"/>
      <c r="I203" s="4380" t="s">
        <v>928</v>
      </c>
      <c r="J203" s="4542"/>
      <c r="K203" s="4380">
        <f t="shared" si="144"/>
        <v>16.666666666666671</v>
      </c>
      <c r="L203" s="4542"/>
      <c r="M203" s="4380">
        <f t="shared" si="148"/>
        <v>-75</v>
      </c>
      <c r="N203" s="4409"/>
      <c r="O203" s="4380">
        <f t="shared" si="149"/>
        <v>600</v>
      </c>
      <c r="P203" s="4409"/>
      <c r="Q203" s="4380">
        <f t="shared" si="147"/>
        <v>-50</v>
      </c>
      <c r="R203" s="4409"/>
      <c r="S203" s="4380">
        <v>0</v>
      </c>
      <c r="T203" s="4384"/>
    </row>
    <row r="204" spans="1:22">
      <c r="A204" s="3343" t="s">
        <v>936</v>
      </c>
      <c r="B204" s="3331">
        <f t="shared" ref="B204:C205" si="152">SUM(B152/B148)*100-100</f>
        <v>13.043478260869563</v>
      </c>
      <c r="C204" s="4336">
        <f t="shared" si="152"/>
        <v>0</v>
      </c>
      <c r="D204" s="4530"/>
      <c r="E204" s="4336">
        <f t="shared" si="146"/>
        <v>15.384615384615373</v>
      </c>
      <c r="F204" s="4530"/>
      <c r="G204" s="4336" t="s">
        <v>927</v>
      </c>
      <c r="H204" s="4530"/>
      <c r="I204" s="4336" t="s">
        <v>928</v>
      </c>
      <c r="J204" s="4530"/>
      <c r="K204" s="4336">
        <f t="shared" si="144"/>
        <v>0</v>
      </c>
      <c r="L204" s="4530"/>
      <c r="M204" s="4336">
        <f t="shared" si="148"/>
        <v>-75</v>
      </c>
      <c r="N204" s="4530"/>
      <c r="O204" s="4336">
        <f t="shared" si="149"/>
        <v>100</v>
      </c>
      <c r="P204" s="4530"/>
      <c r="Q204" s="4336">
        <f t="shared" si="147"/>
        <v>47.368421052631561</v>
      </c>
      <c r="R204" s="4530"/>
      <c r="S204" s="4336">
        <v>0</v>
      </c>
      <c r="T204" s="4372"/>
      <c r="U204" s="2497"/>
      <c r="V204" s="20"/>
    </row>
    <row r="205" spans="1:22">
      <c r="A205" s="2882" t="s">
        <v>962</v>
      </c>
      <c r="B205" s="93">
        <f>SUM(B153/B149)*100-100</f>
        <v>23.728813559322035</v>
      </c>
      <c r="C205" s="4327">
        <f t="shared" si="152"/>
        <v>-50</v>
      </c>
      <c r="D205" s="4328"/>
      <c r="E205" s="4327">
        <f t="shared" si="146"/>
        <v>0</v>
      </c>
      <c r="F205" s="4328"/>
      <c r="G205" s="4327" t="s">
        <v>927</v>
      </c>
      <c r="H205" s="4328"/>
      <c r="I205" s="4327" t="s">
        <v>928</v>
      </c>
      <c r="J205" s="4328"/>
      <c r="K205" s="4327">
        <f t="shared" si="144"/>
        <v>3.7037037037036953</v>
      </c>
      <c r="L205" s="4328"/>
      <c r="M205" s="4327">
        <f t="shared" si="148"/>
        <v>200</v>
      </c>
      <c r="N205" s="4328"/>
      <c r="O205" s="4327">
        <f t="shared" si="149"/>
        <v>25</v>
      </c>
      <c r="P205" s="4328"/>
      <c r="Q205" s="4327">
        <f t="shared" si="147"/>
        <v>64.70588235294116</v>
      </c>
      <c r="R205" s="4328"/>
      <c r="S205" s="4327">
        <v>0</v>
      </c>
      <c r="T205" s="4325"/>
      <c r="U205" s="2497"/>
    </row>
    <row r="206" spans="1:22">
      <c r="A206" s="2882" t="s">
        <v>981</v>
      </c>
      <c r="B206" s="93">
        <f>SUM(B154/B150)*100-100</f>
        <v>13.888888888888886</v>
      </c>
      <c r="C206" s="4327" t="s">
        <v>601</v>
      </c>
      <c r="D206" s="4328"/>
      <c r="E206" s="4327">
        <f>SUM(E154/E150)*100-100</f>
        <v>-72.727272727272734</v>
      </c>
      <c r="F206" s="4328"/>
      <c r="G206" s="4327" t="s">
        <v>927</v>
      </c>
      <c r="H206" s="4328"/>
      <c r="I206" s="4327" t="s">
        <v>928</v>
      </c>
      <c r="J206" s="4328"/>
      <c r="K206" s="4327">
        <f t="shared" si="144"/>
        <v>75</v>
      </c>
      <c r="L206" s="4328"/>
      <c r="M206" s="4327">
        <f>SUM(M154/M150)*100-100</f>
        <v>200</v>
      </c>
      <c r="N206" s="4328"/>
      <c r="O206" s="4327">
        <f t="shared" si="149"/>
        <v>0</v>
      </c>
      <c r="P206" s="4328"/>
      <c r="Q206" s="4327">
        <f t="shared" si="147"/>
        <v>18.181818181818187</v>
      </c>
      <c r="R206" s="4328"/>
      <c r="S206" s="4327">
        <v>0</v>
      </c>
      <c r="T206" s="4325"/>
      <c r="U206" s="2497"/>
      <c r="V206" s="20"/>
    </row>
    <row r="207" spans="1:22">
      <c r="A207" s="91" t="s">
        <v>1000</v>
      </c>
      <c r="B207" s="2955">
        <f>SUM(B155/B151)*100-100</f>
        <v>12.90322580645163</v>
      </c>
      <c r="C207" s="4380" t="s">
        <v>601</v>
      </c>
      <c r="D207" s="4542"/>
      <c r="E207" s="4380">
        <f>SUM(E155/E151)*100-100</f>
        <v>200</v>
      </c>
      <c r="F207" s="4542"/>
      <c r="G207" s="4380" t="s">
        <v>927</v>
      </c>
      <c r="H207" s="4542"/>
      <c r="I207" s="4380" t="s">
        <v>928</v>
      </c>
      <c r="J207" s="4542"/>
      <c r="K207" s="4380">
        <f t="shared" si="144"/>
        <v>-14.285714285714292</v>
      </c>
      <c r="L207" s="4542"/>
      <c r="M207" s="4380">
        <f>SUM(M155/M151)*100-100</f>
        <v>100</v>
      </c>
      <c r="N207" s="4409"/>
      <c r="O207" s="4380">
        <f t="shared" si="149"/>
        <v>-42.857142857142861</v>
      </c>
      <c r="P207" s="4409"/>
      <c r="Q207" s="4380">
        <f t="shared" si="147"/>
        <v>57.142857142857139</v>
      </c>
      <c r="R207" s="4409"/>
      <c r="S207" s="4380">
        <v>0</v>
      </c>
      <c r="T207" s="4384"/>
    </row>
    <row r="208" spans="1:22" s="2154" customFormat="1">
      <c r="A208" s="3343" t="s">
        <v>1009</v>
      </c>
      <c r="B208" s="3331">
        <f>SUM(B156/B152)*100-100</f>
        <v>-6.4102564102564088</v>
      </c>
      <c r="C208" s="4336">
        <f>(C156/C152)*100-100</f>
        <v>100</v>
      </c>
      <c r="D208" s="4526"/>
      <c r="E208" s="4336">
        <f>SUM(E156/E152)*100-100</f>
        <v>0</v>
      </c>
      <c r="F208" s="4526"/>
      <c r="G208" s="4336" t="s">
        <v>927</v>
      </c>
      <c r="H208" s="4526"/>
      <c r="I208" s="4336" t="s">
        <v>928</v>
      </c>
      <c r="J208" s="4526"/>
      <c r="K208" s="4336">
        <f t="shared" si="144"/>
        <v>-12.903225806451616</v>
      </c>
      <c r="L208" s="4526"/>
      <c r="M208" s="4336">
        <f>SUM(M156/M152)*100-100</f>
        <v>300</v>
      </c>
      <c r="N208" s="4526"/>
      <c r="O208" s="4336">
        <f t="shared" si="149"/>
        <v>0</v>
      </c>
      <c r="P208" s="4526"/>
      <c r="Q208" s="4336">
        <f t="shared" si="147"/>
        <v>-21.428571428571431</v>
      </c>
      <c r="R208" s="4526"/>
      <c r="S208" s="4336">
        <v>0</v>
      </c>
      <c r="T208" s="4373"/>
      <c r="U208" s="3932"/>
    </row>
    <row r="209" spans="1:23" s="1832" customFormat="1" ht="13.5" thickBot="1">
      <c r="A209" s="3941" t="s">
        <v>1026</v>
      </c>
      <c r="B209" s="3942">
        <f>SUM(B157/B153)*100-100</f>
        <v>-17.808219178082197</v>
      </c>
      <c r="C209" s="4318">
        <f>(C157/C153)*100-100</f>
        <v>100</v>
      </c>
      <c r="D209" s="4319"/>
      <c r="E209" s="4318">
        <f>SUM(E157/E153)*100-100</f>
        <v>37.5</v>
      </c>
      <c r="F209" s="4319"/>
      <c r="G209" s="4318" t="s">
        <v>927</v>
      </c>
      <c r="H209" s="4319"/>
      <c r="I209" s="4318" t="s">
        <v>928</v>
      </c>
      <c r="J209" s="4319"/>
      <c r="K209" s="4318">
        <f t="shared" si="144"/>
        <v>14.285714285714278</v>
      </c>
      <c r="L209" s="4319"/>
      <c r="M209" s="4318">
        <f>SUM(M157/M153)*100-100</f>
        <v>-66.666666666666671</v>
      </c>
      <c r="N209" s="4319"/>
      <c r="O209" s="4318">
        <f t="shared" si="149"/>
        <v>-40</v>
      </c>
      <c r="P209" s="4319"/>
      <c r="Q209" s="4318">
        <f t="shared" si="147"/>
        <v>-60.714285714285715</v>
      </c>
      <c r="R209" s="4319"/>
      <c r="S209" s="4318">
        <v>0</v>
      </c>
      <c r="T209" s="4375"/>
      <c r="U209" s="3932"/>
      <c r="V209" s="2154"/>
    </row>
    <row r="210" spans="1:23" ht="12.75" customHeight="1">
      <c r="A210" s="56" t="s">
        <v>621</v>
      </c>
      <c r="E210" s="56"/>
      <c r="F210" s="56"/>
      <c r="G210" s="56"/>
      <c r="H210" s="56"/>
      <c r="I210" s="56"/>
      <c r="J210" s="56"/>
      <c r="K210" s="56"/>
      <c r="L210" s="56"/>
      <c r="M210" s="56"/>
      <c r="N210" s="56"/>
      <c r="O210" s="56"/>
      <c r="P210" s="56"/>
      <c r="Q210" s="56"/>
      <c r="R210" s="56"/>
      <c r="U210" s="20"/>
    </row>
    <row r="211" spans="1:23" ht="19.5" customHeight="1">
      <c r="A211" s="56"/>
      <c r="E211" s="56"/>
      <c r="F211" s="56"/>
      <c r="G211" s="56"/>
      <c r="H211" s="56"/>
      <c r="I211" s="56"/>
      <c r="J211" s="56"/>
      <c r="K211" s="56"/>
      <c r="L211" s="56"/>
      <c r="M211" s="56"/>
      <c r="N211" s="56"/>
      <c r="O211" s="56"/>
      <c r="P211" s="56"/>
      <c r="Q211" s="56"/>
      <c r="R211" s="56"/>
    </row>
    <row r="212" spans="1:23" ht="21.2" customHeight="1">
      <c r="A212" s="14" t="s">
        <v>29</v>
      </c>
      <c r="B212" s="4546" t="s">
        <v>150</v>
      </c>
      <c r="C212" s="4547"/>
      <c r="D212" s="4547"/>
      <c r="E212" s="4547"/>
      <c r="F212" s="4547"/>
      <c r="G212" s="4547"/>
      <c r="H212" s="4547"/>
      <c r="I212" s="4547"/>
      <c r="J212" s="4547"/>
      <c r="K212" s="4547"/>
      <c r="L212" s="4547"/>
      <c r="M212" s="4547"/>
      <c r="N212" s="4547"/>
      <c r="O212" s="4547"/>
      <c r="P212" s="4547"/>
      <c r="Q212" s="4547"/>
      <c r="R212" s="4547"/>
      <c r="S212" s="4547"/>
      <c r="T212" s="4548"/>
    </row>
    <row r="213" spans="1:23" ht="16.5" customHeight="1" thickBot="1">
      <c r="B213" s="4360" t="s">
        <v>215</v>
      </c>
      <c r="C213" s="4358"/>
      <c r="D213" s="4358"/>
      <c r="E213" s="4358"/>
      <c r="F213" s="4358"/>
      <c r="G213" s="4358"/>
      <c r="H213" s="4358"/>
      <c r="I213" s="4358"/>
      <c r="J213" s="4358"/>
      <c r="K213" s="4358"/>
      <c r="L213" s="4358"/>
      <c r="M213" s="4358"/>
      <c r="N213" s="4358"/>
      <c r="O213" s="4358"/>
      <c r="P213" s="4358"/>
      <c r="Q213" s="4358"/>
      <c r="R213" s="4358"/>
      <c r="S213" s="4358"/>
      <c r="T213" s="4359"/>
    </row>
    <row r="214" spans="1:23" ht="21.2" customHeight="1" thickBot="1">
      <c r="A214" s="66" t="s">
        <v>99</v>
      </c>
      <c r="B214" s="67"/>
      <c r="C214" s="4539" t="s">
        <v>155</v>
      </c>
      <c r="D214" s="4540"/>
      <c r="E214" s="4540"/>
      <c r="F214" s="4540"/>
      <c r="G214" s="4540"/>
      <c r="H214" s="4540"/>
      <c r="I214" s="4540"/>
      <c r="J214" s="4540"/>
      <c r="K214" s="4540"/>
      <c r="L214" s="4540"/>
      <c r="M214" s="4540"/>
      <c r="N214" s="4540"/>
      <c r="O214" s="4540"/>
      <c r="P214" s="4540"/>
      <c r="Q214" s="4540"/>
      <c r="R214" s="4540"/>
      <c r="S214" s="4540"/>
      <c r="T214" s="4541"/>
    </row>
    <row r="215" spans="1:23" ht="36.75" customHeight="1">
      <c r="A215" s="76" t="s">
        <v>104</v>
      </c>
      <c r="B215" s="26" t="s">
        <v>105</v>
      </c>
      <c r="C215" s="77" t="s">
        <v>140</v>
      </c>
      <c r="D215" s="78" t="s">
        <v>106</v>
      </c>
      <c r="E215" s="79" t="s">
        <v>141</v>
      </c>
      <c r="F215" s="80" t="s">
        <v>106</v>
      </c>
      <c r="G215" s="101" t="s">
        <v>604</v>
      </c>
      <c r="H215" s="99" t="s">
        <v>106</v>
      </c>
      <c r="I215" s="871" t="s">
        <v>605</v>
      </c>
      <c r="J215" s="891" t="s">
        <v>106</v>
      </c>
      <c r="K215" s="81" t="s">
        <v>142</v>
      </c>
      <c r="L215" s="78" t="s">
        <v>106</v>
      </c>
      <c r="M215" s="81" t="s">
        <v>143</v>
      </c>
      <c r="N215" s="78" t="s">
        <v>106</v>
      </c>
      <c r="O215" s="79" t="s">
        <v>59</v>
      </c>
      <c r="P215" s="80" t="s">
        <v>106</v>
      </c>
      <c r="Q215" s="79" t="s">
        <v>144</v>
      </c>
      <c r="R215" s="80" t="s">
        <v>106</v>
      </c>
      <c r="S215" s="101" t="s">
        <v>145</v>
      </c>
      <c r="T215" s="102" t="s">
        <v>106</v>
      </c>
    </row>
    <row r="216" spans="1:23">
      <c r="A216" s="92" t="s">
        <v>128</v>
      </c>
      <c r="B216" s="151">
        <v>164</v>
      </c>
      <c r="C216" s="35">
        <v>4</v>
      </c>
      <c r="D216" s="64">
        <v>2.4390243902439024</v>
      </c>
      <c r="E216" s="113">
        <v>47</v>
      </c>
      <c r="F216" s="32">
        <v>28.658536585365852</v>
      </c>
      <c r="G216" s="4351">
        <v>0</v>
      </c>
      <c r="H216" s="4349"/>
      <c r="I216" s="4349"/>
      <c r="J216" s="159">
        <f>(G216/B216)*100</f>
        <v>0</v>
      </c>
      <c r="K216" s="34">
        <v>71</v>
      </c>
      <c r="L216" s="32">
        <v>43.292682926829265</v>
      </c>
      <c r="M216" s="34">
        <v>15</v>
      </c>
      <c r="N216" s="32">
        <v>9.1463414634146343</v>
      </c>
      <c r="O216" s="34">
        <v>1</v>
      </c>
      <c r="P216" s="32">
        <v>0.6097560975609756</v>
      </c>
      <c r="Q216" s="34">
        <v>26</v>
      </c>
      <c r="R216" s="32">
        <v>15.853658536585366</v>
      </c>
      <c r="S216" s="104">
        <v>0</v>
      </c>
      <c r="T216" s="105">
        <v>0</v>
      </c>
    </row>
    <row r="217" spans="1:23">
      <c r="A217" s="92" t="s">
        <v>129</v>
      </c>
      <c r="B217" s="151">
        <v>42</v>
      </c>
      <c r="C217" s="35">
        <v>1</v>
      </c>
      <c r="D217" s="64">
        <v>2.3809523809523809</v>
      </c>
      <c r="E217" s="113">
        <v>8</v>
      </c>
      <c r="F217" s="32">
        <v>19.047619047619047</v>
      </c>
      <c r="G217" s="4327">
        <v>0</v>
      </c>
      <c r="H217" s="4325"/>
      <c r="I217" s="4325"/>
      <c r="J217" s="32">
        <f t="shared" ref="J217:J229" si="153">(G217/B217)*100</f>
        <v>0</v>
      </c>
      <c r="K217" s="34">
        <v>22</v>
      </c>
      <c r="L217" s="32">
        <v>52.380952380952387</v>
      </c>
      <c r="M217" s="34">
        <v>5</v>
      </c>
      <c r="N217" s="32">
        <v>11.904761904761903</v>
      </c>
      <c r="O217" s="34">
        <v>1</v>
      </c>
      <c r="P217" s="32">
        <v>2.3809523809523809</v>
      </c>
      <c r="Q217" s="34">
        <v>5</v>
      </c>
      <c r="R217" s="32">
        <v>11.904761904761903</v>
      </c>
      <c r="S217" s="104">
        <v>0</v>
      </c>
      <c r="T217" s="105">
        <v>0</v>
      </c>
    </row>
    <row r="218" spans="1:23">
      <c r="A218" s="92" t="s">
        <v>130</v>
      </c>
      <c r="B218" s="151">
        <v>56</v>
      </c>
      <c r="C218" s="35">
        <v>2</v>
      </c>
      <c r="D218" s="64">
        <v>3.5714285714285712</v>
      </c>
      <c r="E218" s="113">
        <v>12</v>
      </c>
      <c r="F218" s="32">
        <v>21.428571428571427</v>
      </c>
      <c r="G218" s="4327">
        <v>0</v>
      </c>
      <c r="H218" s="4325"/>
      <c r="I218" s="4325"/>
      <c r="J218" s="32">
        <f t="shared" si="153"/>
        <v>0</v>
      </c>
      <c r="K218" s="34">
        <v>26</v>
      </c>
      <c r="L218" s="32">
        <v>46.428571428571431</v>
      </c>
      <c r="M218" s="34">
        <v>5</v>
      </c>
      <c r="N218" s="32">
        <v>8.9285714285714288</v>
      </c>
      <c r="O218" s="34">
        <v>0</v>
      </c>
      <c r="P218" s="32">
        <v>0</v>
      </c>
      <c r="Q218" s="34">
        <v>11</v>
      </c>
      <c r="R218" s="32">
        <v>19.642857142857142</v>
      </c>
      <c r="S218" s="104">
        <v>0</v>
      </c>
      <c r="T218" s="105">
        <v>0</v>
      </c>
    </row>
    <row r="219" spans="1:23">
      <c r="A219" s="91" t="s">
        <v>405</v>
      </c>
      <c r="B219" s="157">
        <v>64</v>
      </c>
      <c r="C219" s="45">
        <v>0</v>
      </c>
      <c r="D219" s="65">
        <v>0</v>
      </c>
      <c r="E219" s="112">
        <v>18</v>
      </c>
      <c r="F219" s="42">
        <v>28.125</v>
      </c>
      <c r="G219" s="4338">
        <v>0</v>
      </c>
      <c r="H219" s="4341"/>
      <c r="I219" s="4341"/>
      <c r="J219" s="32">
        <f t="shared" si="153"/>
        <v>0</v>
      </c>
      <c r="K219" s="44">
        <v>24</v>
      </c>
      <c r="L219" s="42">
        <v>37.5</v>
      </c>
      <c r="M219" s="44">
        <v>3</v>
      </c>
      <c r="N219" s="42">
        <v>4.6875</v>
      </c>
      <c r="O219" s="44">
        <v>0</v>
      </c>
      <c r="P219" s="42">
        <v>0</v>
      </c>
      <c r="Q219" s="44">
        <v>19</v>
      </c>
      <c r="R219" s="42">
        <v>29.6875</v>
      </c>
      <c r="S219" s="106">
        <v>0</v>
      </c>
      <c r="T219" s="48">
        <v>0</v>
      </c>
    </row>
    <row r="220" spans="1:23">
      <c r="A220" s="92" t="s">
        <v>425</v>
      </c>
      <c r="B220" s="151">
        <v>174</v>
      </c>
      <c r="C220" s="35">
        <v>3</v>
      </c>
      <c r="D220" s="64">
        <f>SUM(C220/B220)*100</f>
        <v>1.7241379310344827</v>
      </c>
      <c r="E220" s="113">
        <v>34</v>
      </c>
      <c r="F220" s="32">
        <f>SUM(E220/B220)*100</f>
        <v>19.540229885057471</v>
      </c>
      <c r="G220" s="4351">
        <v>0</v>
      </c>
      <c r="H220" s="4349"/>
      <c r="I220" s="4349"/>
      <c r="J220" s="159">
        <f t="shared" si="153"/>
        <v>0</v>
      </c>
      <c r="K220" s="34">
        <v>80</v>
      </c>
      <c r="L220" s="32">
        <f>SUM(K220/B220)*100</f>
        <v>45.977011494252871</v>
      </c>
      <c r="M220" s="34">
        <v>21</v>
      </c>
      <c r="N220" s="32">
        <f>SUM(M220/B220)*100</f>
        <v>12.068965517241379</v>
      </c>
      <c r="O220" s="34">
        <v>3</v>
      </c>
      <c r="P220" s="32">
        <f>SUM(O220/B220)*100</f>
        <v>1.7241379310344827</v>
      </c>
      <c r="Q220" s="34">
        <v>33</v>
      </c>
      <c r="R220" s="32">
        <f>SUM(Q220/B220)*100</f>
        <v>18.96551724137931</v>
      </c>
      <c r="S220" s="104">
        <v>0</v>
      </c>
      <c r="T220" s="105">
        <f>SUM(S220/B220)*100</f>
        <v>0</v>
      </c>
    </row>
    <row r="221" spans="1:23">
      <c r="A221" s="92" t="s">
        <v>575</v>
      </c>
      <c r="B221" s="151">
        <v>58</v>
      </c>
      <c r="C221" s="35">
        <v>3</v>
      </c>
      <c r="D221" s="64">
        <f t="shared" ref="D221:D238" si="154">SUM(C221/B221)*100</f>
        <v>5.1724137931034484</v>
      </c>
      <c r="E221" s="113">
        <v>6</v>
      </c>
      <c r="F221" s="32">
        <f t="shared" ref="F221:F238" si="155">SUM(E221/B221)*100</f>
        <v>10.344827586206897</v>
      </c>
      <c r="G221" s="4327">
        <v>0</v>
      </c>
      <c r="H221" s="4325"/>
      <c r="I221" s="4325"/>
      <c r="J221" s="32">
        <f t="shared" si="153"/>
        <v>0</v>
      </c>
      <c r="K221" s="34">
        <v>31</v>
      </c>
      <c r="L221" s="32">
        <f t="shared" ref="L221:L238" si="156">SUM(K221/B221)*100</f>
        <v>53.448275862068961</v>
      </c>
      <c r="M221" s="34">
        <v>6</v>
      </c>
      <c r="N221" s="32">
        <f t="shared" ref="N221:N238" si="157">SUM(M221/B221)*100</f>
        <v>10.344827586206897</v>
      </c>
      <c r="O221" s="34">
        <v>0</v>
      </c>
      <c r="P221" s="32">
        <f t="shared" ref="P221:P238" si="158">SUM(O221/B221)*100</f>
        <v>0</v>
      </c>
      <c r="Q221" s="34">
        <v>12</v>
      </c>
      <c r="R221" s="32">
        <f t="shared" ref="R221:R238" si="159">SUM(Q221/B221)*100</f>
        <v>20.689655172413794</v>
      </c>
      <c r="S221" s="104">
        <v>0</v>
      </c>
      <c r="T221" s="105">
        <f t="shared" ref="T221:T238" si="160">SUM(S221/B221)*100</f>
        <v>0</v>
      </c>
      <c r="V221" s="216"/>
      <c r="W221" s="504"/>
    </row>
    <row r="222" spans="1:23">
      <c r="A222" s="92" t="s">
        <v>426</v>
      </c>
      <c r="B222" s="151">
        <v>53</v>
      </c>
      <c r="C222" s="35">
        <v>1</v>
      </c>
      <c r="D222" s="64">
        <f t="shared" si="154"/>
        <v>1.8867924528301887</v>
      </c>
      <c r="E222" s="113">
        <v>12</v>
      </c>
      <c r="F222" s="32">
        <f t="shared" si="155"/>
        <v>22.641509433962266</v>
      </c>
      <c r="G222" s="4327">
        <v>0</v>
      </c>
      <c r="H222" s="4325"/>
      <c r="I222" s="4325"/>
      <c r="J222" s="32">
        <f t="shared" si="153"/>
        <v>0</v>
      </c>
      <c r="K222" s="34">
        <v>30</v>
      </c>
      <c r="L222" s="32">
        <f t="shared" si="156"/>
        <v>56.60377358490566</v>
      </c>
      <c r="M222" s="34">
        <v>1</v>
      </c>
      <c r="N222" s="32">
        <f t="shared" si="157"/>
        <v>1.8867924528301887</v>
      </c>
      <c r="O222" s="34">
        <v>0</v>
      </c>
      <c r="P222" s="32">
        <f t="shared" si="158"/>
        <v>0</v>
      </c>
      <c r="Q222" s="34">
        <v>9</v>
      </c>
      <c r="R222" s="32">
        <f t="shared" si="159"/>
        <v>16.981132075471699</v>
      </c>
      <c r="S222" s="104">
        <v>0</v>
      </c>
      <c r="T222" s="105">
        <f t="shared" si="160"/>
        <v>0</v>
      </c>
      <c r="V222" s="216"/>
      <c r="W222" s="504"/>
    </row>
    <row r="223" spans="1:23">
      <c r="A223" s="91" t="s">
        <v>479</v>
      </c>
      <c r="B223" s="157">
        <v>64</v>
      </c>
      <c r="C223" s="45">
        <v>3</v>
      </c>
      <c r="D223" s="65">
        <f t="shared" si="154"/>
        <v>4.6875</v>
      </c>
      <c r="E223" s="112">
        <v>12</v>
      </c>
      <c r="F223" s="42">
        <f t="shared" si="155"/>
        <v>18.75</v>
      </c>
      <c r="G223" s="4338">
        <v>0</v>
      </c>
      <c r="H223" s="4341"/>
      <c r="I223" s="4341"/>
      <c r="J223" s="42">
        <f t="shared" si="153"/>
        <v>0</v>
      </c>
      <c r="K223" s="44">
        <v>31</v>
      </c>
      <c r="L223" s="42">
        <f t="shared" si="156"/>
        <v>48.4375</v>
      </c>
      <c r="M223" s="44">
        <v>6</v>
      </c>
      <c r="N223" s="42">
        <f t="shared" si="157"/>
        <v>9.375</v>
      </c>
      <c r="O223" s="44">
        <v>0</v>
      </c>
      <c r="P223" s="42">
        <f t="shared" si="158"/>
        <v>0</v>
      </c>
      <c r="Q223" s="44">
        <v>12</v>
      </c>
      <c r="R223" s="42">
        <f t="shared" si="159"/>
        <v>18.75</v>
      </c>
      <c r="S223" s="106">
        <v>0</v>
      </c>
      <c r="T223" s="48">
        <f t="shared" si="160"/>
        <v>0</v>
      </c>
      <c r="U223" s="216"/>
    </row>
    <row r="224" spans="1:23">
      <c r="A224" s="92" t="s">
        <v>526</v>
      </c>
      <c r="B224" s="192">
        <v>192</v>
      </c>
      <c r="C224" s="107">
        <v>2</v>
      </c>
      <c r="D224" s="694">
        <f t="shared" si="154"/>
        <v>1.0416666666666665</v>
      </c>
      <c r="E224" s="181">
        <v>22</v>
      </c>
      <c r="F224" s="159">
        <f t="shared" si="155"/>
        <v>11.458333333333332</v>
      </c>
      <c r="G224" s="4351">
        <v>0</v>
      </c>
      <c r="H224" s="4349"/>
      <c r="I224" s="4349"/>
      <c r="J224" s="159">
        <f t="shared" si="153"/>
        <v>0</v>
      </c>
      <c r="K224" s="183">
        <v>116</v>
      </c>
      <c r="L224" s="159">
        <f t="shared" si="156"/>
        <v>60.416666666666664</v>
      </c>
      <c r="M224" s="181">
        <v>13</v>
      </c>
      <c r="N224" s="159">
        <f t="shared" si="157"/>
        <v>6.770833333333333</v>
      </c>
      <c r="O224" s="181">
        <v>0</v>
      </c>
      <c r="P224" s="159">
        <f t="shared" si="158"/>
        <v>0</v>
      </c>
      <c r="Q224" s="181">
        <v>39</v>
      </c>
      <c r="R224" s="159">
        <f t="shared" si="159"/>
        <v>20.3125</v>
      </c>
      <c r="S224" s="182">
        <v>0</v>
      </c>
      <c r="T224" s="170">
        <f t="shared" si="160"/>
        <v>0</v>
      </c>
      <c r="U224" s="216"/>
    </row>
    <row r="225" spans="1:22">
      <c r="A225" s="92" t="s">
        <v>484</v>
      </c>
      <c r="B225" s="151">
        <v>59</v>
      </c>
      <c r="C225" s="31">
        <v>1</v>
      </c>
      <c r="D225" s="84">
        <f t="shared" si="154"/>
        <v>1.6949152542372881</v>
      </c>
      <c r="E225" s="113">
        <v>12</v>
      </c>
      <c r="F225" s="32">
        <f t="shared" si="155"/>
        <v>20.33898305084746</v>
      </c>
      <c r="G225" s="4327">
        <v>0</v>
      </c>
      <c r="H225" s="4325"/>
      <c r="I225" s="4325"/>
      <c r="J225" s="32">
        <f t="shared" si="153"/>
        <v>0</v>
      </c>
      <c r="K225" s="34">
        <v>32</v>
      </c>
      <c r="L225" s="32">
        <f t="shared" si="156"/>
        <v>54.237288135593218</v>
      </c>
      <c r="M225" s="113">
        <v>3</v>
      </c>
      <c r="N225" s="32">
        <f t="shared" si="157"/>
        <v>5.0847457627118651</v>
      </c>
      <c r="O225" s="113">
        <v>0</v>
      </c>
      <c r="P225" s="32">
        <f t="shared" si="158"/>
        <v>0</v>
      </c>
      <c r="Q225" s="113">
        <v>11</v>
      </c>
      <c r="R225" s="32">
        <f t="shared" si="159"/>
        <v>18.64406779661017</v>
      </c>
      <c r="S225" s="602">
        <v>0</v>
      </c>
      <c r="T225" s="105">
        <f t="shared" si="160"/>
        <v>0</v>
      </c>
      <c r="U225" s="216"/>
    </row>
    <row r="226" spans="1:22">
      <c r="A226" s="92" t="s">
        <v>498</v>
      </c>
      <c r="B226" s="151">
        <v>57</v>
      </c>
      <c r="C226" s="31">
        <v>0</v>
      </c>
      <c r="D226" s="84">
        <f t="shared" si="154"/>
        <v>0</v>
      </c>
      <c r="E226" s="113">
        <v>6</v>
      </c>
      <c r="F226" s="32">
        <f t="shared" si="155"/>
        <v>10.526315789473683</v>
      </c>
      <c r="G226" s="4327">
        <v>0</v>
      </c>
      <c r="H226" s="4325"/>
      <c r="I226" s="4325"/>
      <c r="J226" s="32">
        <f t="shared" si="153"/>
        <v>0</v>
      </c>
      <c r="K226" s="34">
        <v>33</v>
      </c>
      <c r="L226" s="32">
        <f t="shared" si="156"/>
        <v>57.894736842105267</v>
      </c>
      <c r="M226" s="34">
        <v>7</v>
      </c>
      <c r="N226" s="32">
        <f t="shared" si="157"/>
        <v>12.280701754385964</v>
      </c>
      <c r="O226" s="34">
        <v>0</v>
      </c>
      <c r="P226" s="32">
        <f t="shared" si="158"/>
        <v>0</v>
      </c>
      <c r="Q226" s="34">
        <v>11</v>
      </c>
      <c r="R226" s="32">
        <f t="shared" si="159"/>
        <v>19.298245614035086</v>
      </c>
      <c r="S226" s="104">
        <v>0</v>
      </c>
      <c r="T226" s="105">
        <f t="shared" si="160"/>
        <v>0</v>
      </c>
      <c r="U226" s="216"/>
    </row>
    <row r="227" spans="1:22">
      <c r="A227" s="91" t="s">
        <v>428</v>
      </c>
      <c r="B227" s="157">
        <v>70</v>
      </c>
      <c r="C227" s="41">
        <v>2</v>
      </c>
      <c r="D227" s="90">
        <f t="shared" si="154"/>
        <v>2.8571428571428572</v>
      </c>
      <c r="E227" s="112">
        <v>12</v>
      </c>
      <c r="F227" s="42">
        <f t="shared" si="155"/>
        <v>17.142857142857142</v>
      </c>
      <c r="G227" s="4338">
        <v>0</v>
      </c>
      <c r="H227" s="4341"/>
      <c r="I227" s="4341"/>
      <c r="J227" s="42">
        <f t="shared" si="153"/>
        <v>0</v>
      </c>
      <c r="K227" s="44">
        <v>35</v>
      </c>
      <c r="L227" s="42">
        <f t="shared" si="156"/>
        <v>50</v>
      </c>
      <c r="M227" s="44">
        <v>4</v>
      </c>
      <c r="N227" s="42">
        <f t="shared" si="157"/>
        <v>5.7142857142857144</v>
      </c>
      <c r="O227" s="44">
        <v>1</v>
      </c>
      <c r="P227" s="42">
        <f t="shared" si="158"/>
        <v>1.4285714285714286</v>
      </c>
      <c r="Q227" s="44">
        <v>16</v>
      </c>
      <c r="R227" s="42">
        <f t="shared" si="159"/>
        <v>22.857142857142858</v>
      </c>
      <c r="S227" s="106">
        <v>0</v>
      </c>
      <c r="T227" s="48">
        <f t="shared" si="160"/>
        <v>0</v>
      </c>
      <c r="U227" s="216"/>
    </row>
    <row r="228" spans="1:22">
      <c r="A228" s="92" t="s">
        <v>416</v>
      </c>
      <c r="B228" s="151">
        <v>196</v>
      </c>
      <c r="C228" s="31">
        <v>1</v>
      </c>
      <c r="D228" s="84">
        <f t="shared" si="154"/>
        <v>0.51020408163265307</v>
      </c>
      <c r="E228" s="113">
        <v>40</v>
      </c>
      <c r="F228" s="32">
        <f t="shared" si="155"/>
        <v>20.408163265306122</v>
      </c>
      <c r="G228" s="4351">
        <v>0</v>
      </c>
      <c r="H228" s="4349"/>
      <c r="I228" s="4349"/>
      <c r="J228" s="32">
        <f t="shared" si="153"/>
        <v>0</v>
      </c>
      <c r="K228" s="34">
        <v>101</v>
      </c>
      <c r="L228" s="32">
        <f t="shared" si="156"/>
        <v>51.530612244897952</v>
      </c>
      <c r="M228" s="34">
        <v>22</v>
      </c>
      <c r="N228" s="32">
        <f t="shared" si="157"/>
        <v>11.224489795918368</v>
      </c>
      <c r="O228" s="34">
        <v>0</v>
      </c>
      <c r="P228" s="32">
        <f t="shared" si="158"/>
        <v>0</v>
      </c>
      <c r="Q228" s="34">
        <v>29</v>
      </c>
      <c r="R228" s="32">
        <f t="shared" si="159"/>
        <v>14.795918367346939</v>
      </c>
      <c r="S228" s="104">
        <v>3</v>
      </c>
      <c r="T228" s="105">
        <f t="shared" si="160"/>
        <v>1.5306122448979591</v>
      </c>
      <c r="U228" s="216"/>
    </row>
    <row r="229" spans="1:22">
      <c r="A229" s="92" t="s">
        <v>211</v>
      </c>
      <c r="B229" s="151">
        <v>74</v>
      </c>
      <c r="C229" s="31">
        <v>3</v>
      </c>
      <c r="D229" s="84">
        <f t="shared" si="154"/>
        <v>4.0540540540540544</v>
      </c>
      <c r="E229" s="113">
        <v>12</v>
      </c>
      <c r="F229" s="32">
        <f t="shared" si="155"/>
        <v>16.216216216216218</v>
      </c>
      <c r="G229" s="4327">
        <v>0</v>
      </c>
      <c r="H229" s="4325"/>
      <c r="I229" s="4325"/>
      <c r="J229" s="32">
        <f t="shared" si="153"/>
        <v>0</v>
      </c>
      <c r="K229" s="34">
        <v>34</v>
      </c>
      <c r="L229" s="32">
        <f t="shared" si="156"/>
        <v>45.945945945945951</v>
      </c>
      <c r="M229" s="34">
        <v>11</v>
      </c>
      <c r="N229" s="32">
        <f t="shared" si="157"/>
        <v>14.864864864864865</v>
      </c>
      <c r="O229" s="34">
        <v>1</v>
      </c>
      <c r="P229" s="32">
        <f t="shared" si="158"/>
        <v>1.3513513513513513</v>
      </c>
      <c r="Q229" s="34">
        <v>13</v>
      </c>
      <c r="R229" s="32">
        <f t="shared" si="159"/>
        <v>17.567567567567568</v>
      </c>
      <c r="S229" s="104">
        <v>0</v>
      </c>
      <c r="T229" s="105">
        <f t="shared" si="160"/>
        <v>0</v>
      </c>
      <c r="U229" s="216"/>
    </row>
    <row r="230" spans="1:22">
      <c r="A230" s="51" t="s">
        <v>61</v>
      </c>
      <c r="B230" s="151">
        <v>51</v>
      </c>
      <c r="C230" s="31">
        <v>0</v>
      </c>
      <c r="D230" s="84">
        <f t="shared" si="154"/>
        <v>0</v>
      </c>
      <c r="E230" s="113">
        <v>11</v>
      </c>
      <c r="F230" s="32">
        <f t="shared" si="155"/>
        <v>21.568627450980394</v>
      </c>
      <c r="G230" s="113">
        <v>0</v>
      </c>
      <c r="H230" s="32">
        <f t="shared" ref="H230:H238" si="161">(G230/B230)*100</f>
        <v>0</v>
      </c>
      <c r="I230" s="34">
        <v>0</v>
      </c>
      <c r="J230" s="32">
        <f t="shared" ref="J230:J238" si="162">(I230/B230)*100</f>
        <v>0</v>
      </c>
      <c r="K230" s="34">
        <v>28</v>
      </c>
      <c r="L230" s="32">
        <f t="shared" si="156"/>
        <v>54.901960784313729</v>
      </c>
      <c r="M230" s="34">
        <v>4</v>
      </c>
      <c r="N230" s="32">
        <f t="shared" si="157"/>
        <v>7.8431372549019605</v>
      </c>
      <c r="O230" s="34">
        <v>3</v>
      </c>
      <c r="P230" s="32">
        <f t="shared" si="158"/>
        <v>5.8823529411764701</v>
      </c>
      <c r="Q230" s="34">
        <v>5</v>
      </c>
      <c r="R230" s="32">
        <f t="shared" si="159"/>
        <v>9.8039215686274517</v>
      </c>
      <c r="S230" s="104">
        <v>0</v>
      </c>
      <c r="T230" s="105">
        <f t="shared" si="160"/>
        <v>0</v>
      </c>
      <c r="U230" s="216"/>
    </row>
    <row r="231" spans="1:22">
      <c r="A231" s="52" t="s">
        <v>551</v>
      </c>
      <c r="B231" s="157">
        <v>84</v>
      </c>
      <c r="C231" s="41">
        <v>0</v>
      </c>
      <c r="D231" s="90">
        <f t="shared" si="154"/>
        <v>0</v>
      </c>
      <c r="E231" s="112">
        <v>23</v>
      </c>
      <c r="F231" s="42">
        <f t="shared" si="155"/>
        <v>27.380952380952383</v>
      </c>
      <c r="G231" s="112">
        <v>0</v>
      </c>
      <c r="H231" s="32">
        <f t="shared" si="161"/>
        <v>0</v>
      </c>
      <c r="I231" s="44">
        <v>0</v>
      </c>
      <c r="J231" s="42">
        <f t="shared" si="162"/>
        <v>0</v>
      </c>
      <c r="K231" s="44">
        <v>42</v>
      </c>
      <c r="L231" s="42">
        <f t="shared" si="156"/>
        <v>50</v>
      </c>
      <c r="M231" s="44">
        <v>5</v>
      </c>
      <c r="N231" s="42">
        <f t="shared" si="157"/>
        <v>5.9523809523809517</v>
      </c>
      <c r="O231" s="44">
        <v>3</v>
      </c>
      <c r="P231" s="42">
        <f t="shared" si="158"/>
        <v>3.5714285714285712</v>
      </c>
      <c r="Q231" s="44">
        <v>10</v>
      </c>
      <c r="R231" s="42">
        <f t="shared" si="159"/>
        <v>11.904761904761903</v>
      </c>
      <c r="S231" s="106">
        <v>1</v>
      </c>
      <c r="T231" s="48">
        <f t="shared" si="160"/>
        <v>1.1904761904761905</v>
      </c>
      <c r="U231" s="216"/>
    </row>
    <row r="232" spans="1:22">
      <c r="A232" s="700" t="s">
        <v>603</v>
      </c>
      <c r="B232" s="192">
        <v>138</v>
      </c>
      <c r="C232" s="183">
        <v>8</v>
      </c>
      <c r="D232" s="159">
        <f t="shared" si="154"/>
        <v>5.7971014492753623</v>
      </c>
      <c r="E232" s="183">
        <v>22</v>
      </c>
      <c r="F232" s="159">
        <f t="shared" si="155"/>
        <v>15.942028985507244</v>
      </c>
      <c r="G232" s="183">
        <v>0</v>
      </c>
      <c r="H232" s="159">
        <f t="shared" si="161"/>
        <v>0</v>
      </c>
      <c r="I232" s="183">
        <v>0</v>
      </c>
      <c r="J232" s="159">
        <f t="shared" si="162"/>
        <v>0</v>
      </c>
      <c r="K232" s="183">
        <v>72</v>
      </c>
      <c r="L232" s="159">
        <f t="shared" si="156"/>
        <v>52.173913043478258</v>
      </c>
      <c r="M232" s="107">
        <v>16</v>
      </c>
      <c r="N232" s="697">
        <f t="shared" si="157"/>
        <v>11.594202898550725</v>
      </c>
      <c r="O232" s="107">
        <v>0</v>
      </c>
      <c r="P232" s="159">
        <f t="shared" si="158"/>
        <v>0</v>
      </c>
      <c r="Q232" s="183">
        <v>17</v>
      </c>
      <c r="R232" s="159">
        <f t="shared" si="159"/>
        <v>12.318840579710146</v>
      </c>
      <c r="S232" s="121">
        <v>0</v>
      </c>
      <c r="T232" s="698">
        <f t="shared" si="160"/>
        <v>0</v>
      </c>
      <c r="U232" s="216"/>
    </row>
    <row r="233" spans="1:22">
      <c r="A233" s="51" t="s">
        <v>641</v>
      </c>
      <c r="B233" s="151">
        <v>66</v>
      </c>
      <c r="C233" s="34">
        <v>0</v>
      </c>
      <c r="D233" s="32">
        <f t="shared" si="154"/>
        <v>0</v>
      </c>
      <c r="E233" s="34">
        <v>13</v>
      </c>
      <c r="F233" s="32">
        <f t="shared" si="155"/>
        <v>19.696969696969695</v>
      </c>
      <c r="G233" s="34">
        <v>0</v>
      </c>
      <c r="H233" s="108">
        <f t="shared" si="161"/>
        <v>0</v>
      </c>
      <c r="I233" s="31">
        <v>0</v>
      </c>
      <c r="J233" s="108">
        <f t="shared" si="162"/>
        <v>0</v>
      </c>
      <c r="K233" s="31">
        <v>28</v>
      </c>
      <c r="L233" s="32">
        <f t="shared" si="156"/>
        <v>42.424242424242422</v>
      </c>
      <c r="M233" s="31">
        <v>5</v>
      </c>
      <c r="N233" s="64">
        <f t="shared" si="157"/>
        <v>7.5757575757575761</v>
      </c>
      <c r="O233" s="31">
        <v>4</v>
      </c>
      <c r="P233" s="32">
        <f t="shared" si="158"/>
        <v>6.0606060606060606</v>
      </c>
      <c r="Q233" s="34">
        <v>16</v>
      </c>
      <c r="R233" s="32">
        <f t="shared" si="159"/>
        <v>24.242424242424242</v>
      </c>
      <c r="S233" s="85">
        <v>0</v>
      </c>
      <c r="T233" s="37">
        <f t="shared" si="160"/>
        <v>0</v>
      </c>
      <c r="U233" s="216"/>
      <c r="V233" s="216"/>
    </row>
    <row r="234" spans="1:22">
      <c r="A234" s="51" t="s">
        <v>654</v>
      </c>
      <c r="B234" s="151">
        <v>60</v>
      </c>
      <c r="C234" s="34">
        <v>0</v>
      </c>
      <c r="D234" s="32">
        <f t="shared" si="154"/>
        <v>0</v>
      </c>
      <c r="E234" s="34">
        <v>11</v>
      </c>
      <c r="F234" s="32">
        <f t="shared" si="155"/>
        <v>18.333333333333332</v>
      </c>
      <c r="G234" s="34">
        <v>0</v>
      </c>
      <c r="H234" s="108">
        <f t="shared" si="161"/>
        <v>0</v>
      </c>
      <c r="I234" s="31">
        <v>0</v>
      </c>
      <c r="J234" s="108">
        <f t="shared" si="162"/>
        <v>0</v>
      </c>
      <c r="K234" s="31">
        <v>27</v>
      </c>
      <c r="L234" s="32">
        <f t="shared" si="156"/>
        <v>45</v>
      </c>
      <c r="M234" s="31">
        <v>3</v>
      </c>
      <c r="N234" s="64">
        <f t="shared" si="157"/>
        <v>5</v>
      </c>
      <c r="O234" s="31">
        <v>4</v>
      </c>
      <c r="P234" s="32">
        <f t="shared" si="158"/>
        <v>6.666666666666667</v>
      </c>
      <c r="Q234" s="34">
        <v>13</v>
      </c>
      <c r="R234" s="32">
        <f t="shared" si="159"/>
        <v>21.666666666666668</v>
      </c>
      <c r="S234" s="85">
        <v>2</v>
      </c>
      <c r="T234" s="37">
        <f t="shared" si="160"/>
        <v>3.3333333333333335</v>
      </c>
      <c r="U234" s="216"/>
      <c r="V234" s="869"/>
    </row>
    <row r="235" spans="1:22">
      <c r="A235" s="91" t="s">
        <v>655</v>
      </c>
      <c r="B235" s="40">
        <v>61</v>
      </c>
      <c r="C235" s="44">
        <v>0</v>
      </c>
      <c r="D235" s="42">
        <f t="shared" si="154"/>
        <v>0</v>
      </c>
      <c r="E235" s="44">
        <v>6</v>
      </c>
      <c r="F235" s="42">
        <f t="shared" si="155"/>
        <v>9.8360655737704921</v>
      </c>
      <c r="G235" s="44">
        <v>0</v>
      </c>
      <c r="H235" s="42">
        <f t="shared" si="161"/>
        <v>0</v>
      </c>
      <c r="I235" s="44">
        <v>0</v>
      </c>
      <c r="J235" s="42">
        <f t="shared" si="162"/>
        <v>0</v>
      </c>
      <c r="K235" s="44">
        <v>29</v>
      </c>
      <c r="L235" s="42">
        <f t="shared" si="156"/>
        <v>47.540983606557376</v>
      </c>
      <c r="M235" s="41">
        <v>4</v>
      </c>
      <c r="N235" s="65">
        <f t="shared" si="157"/>
        <v>6.557377049180328</v>
      </c>
      <c r="O235" s="41">
        <v>5</v>
      </c>
      <c r="P235" s="42">
        <f t="shared" si="158"/>
        <v>8.1967213114754092</v>
      </c>
      <c r="Q235" s="44">
        <v>17</v>
      </c>
      <c r="R235" s="42">
        <f t="shared" si="159"/>
        <v>27.868852459016392</v>
      </c>
      <c r="S235" s="87">
        <v>0</v>
      </c>
      <c r="T235" s="88">
        <f t="shared" si="160"/>
        <v>0</v>
      </c>
      <c r="U235" s="216"/>
      <c r="V235" s="869"/>
    </row>
    <row r="236" spans="1:22">
      <c r="A236" s="701" t="s">
        <v>705</v>
      </c>
      <c r="B236" s="192">
        <v>142</v>
      </c>
      <c r="C236" s="183">
        <v>3</v>
      </c>
      <c r="D236" s="159">
        <f t="shared" si="154"/>
        <v>2.112676056338028</v>
      </c>
      <c r="E236" s="183">
        <v>16</v>
      </c>
      <c r="F236" s="159">
        <f t="shared" si="155"/>
        <v>11.267605633802818</v>
      </c>
      <c r="G236" s="183">
        <v>0</v>
      </c>
      <c r="H236" s="159">
        <f t="shared" si="161"/>
        <v>0</v>
      </c>
      <c r="I236" s="183">
        <v>0</v>
      </c>
      <c r="J236" s="159">
        <f t="shared" si="162"/>
        <v>0</v>
      </c>
      <c r="K236" s="183">
        <v>92</v>
      </c>
      <c r="L236" s="159">
        <f t="shared" si="156"/>
        <v>64.788732394366207</v>
      </c>
      <c r="M236" s="107">
        <v>4</v>
      </c>
      <c r="N236" s="697">
        <f t="shared" si="157"/>
        <v>2.8169014084507045</v>
      </c>
      <c r="O236" s="107">
        <v>2</v>
      </c>
      <c r="P236" s="159">
        <f t="shared" si="158"/>
        <v>1.4084507042253522</v>
      </c>
      <c r="Q236" s="183">
        <v>24</v>
      </c>
      <c r="R236" s="159">
        <f t="shared" si="159"/>
        <v>16.901408450704224</v>
      </c>
      <c r="S236" s="121">
        <v>1</v>
      </c>
      <c r="T236" s="698">
        <f t="shared" si="160"/>
        <v>0.70422535211267612</v>
      </c>
      <c r="U236" s="216"/>
      <c r="V236" s="869"/>
    </row>
    <row r="237" spans="1:22">
      <c r="A237" s="51" t="s">
        <v>723</v>
      </c>
      <c r="B237" s="151">
        <v>67</v>
      </c>
      <c r="C237" s="31">
        <v>1</v>
      </c>
      <c r="D237" s="32">
        <f t="shared" si="154"/>
        <v>1.4925373134328357</v>
      </c>
      <c r="E237" s="31">
        <v>11</v>
      </c>
      <c r="F237" s="32">
        <f t="shared" si="155"/>
        <v>16.417910447761194</v>
      </c>
      <c r="G237" s="31">
        <v>0</v>
      </c>
      <c r="H237" s="32">
        <f t="shared" si="161"/>
        <v>0</v>
      </c>
      <c r="I237" s="31">
        <v>0</v>
      </c>
      <c r="J237" s="32">
        <f t="shared" si="162"/>
        <v>0</v>
      </c>
      <c r="K237" s="31">
        <v>32</v>
      </c>
      <c r="L237" s="32">
        <f t="shared" si="156"/>
        <v>47.761194029850742</v>
      </c>
      <c r="M237" s="31">
        <v>3</v>
      </c>
      <c r="N237" s="32">
        <f t="shared" si="157"/>
        <v>4.4776119402985071</v>
      </c>
      <c r="O237" s="31">
        <v>3</v>
      </c>
      <c r="P237" s="32">
        <f t="shared" si="158"/>
        <v>4.4776119402985071</v>
      </c>
      <c r="Q237" s="31">
        <v>13</v>
      </c>
      <c r="R237" s="32">
        <f t="shared" si="159"/>
        <v>19.402985074626866</v>
      </c>
      <c r="S237" s="85">
        <v>4</v>
      </c>
      <c r="T237" s="105">
        <f t="shared" si="160"/>
        <v>5.9701492537313428</v>
      </c>
      <c r="U237" s="216"/>
      <c r="V237" s="869"/>
    </row>
    <row r="238" spans="1:22">
      <c r="A238" s="51" t="s">
        <v>724</v>
      </c>
      <c r="B238" s="151">
        <v>55</v>
      </c>
      <c r="C238" s="34">
        <v>0</v>
      </c>
      <c r="D238" s="32">
        <f t="shared" si="154"/>
        <v>0</v>
      </c>
      <c r="E238" s="34">
        <v>12</v>
      </c>
      <c r="F238" s="32">
        <f t="shared" si="155"/>
        <v>21.818181818181817</v>
      </c>
      <c r="G238" s="34">
        <v>0</v>
      </c>
      <c r="H238" s="32">
        <f t="shared" si="161"/>
        <v>0</v>
      </c>
      <c r="I238" s="34">
        <v>0</v>
      </c>
      <c r="J238" s="32">
        <f t="shared" si="162"/>
        <v>0</v>
      </c>
      <c r="K238" s="34">
        <v>25</v>
      </c>
      <c r="L238" s="32">
        <f t="shared" si="156"/>
        <v>45.454545454545453</v>
      </c>
      <c r="M238" s="31">
        <v>6</v>
      </c>
      <c r="N238" s="64">
        <f t="shared" si="157"/>
        <v>10.909090909090908</v>
      </c>
      <c r="O238" s="31">
        <v>2</v>
      </c>
      <c r="P238" s="32">
        <f t="shared" si="158"/>
        <v>3.6363636363636362</v>
      </c>
      <c r="Q238" s="34">
        <v>10</v>
      </c>
      <c r="R238" s="32">
        <f t="shared" si="159"/>
        <v>18.181818181818183</v>
      </c>
      <c r="S238" s="85">
        <v>0</v>
      </c>
      <c r="T238" s="37">
        <f t="shared" si="160"/>
        <v>0</v>
      </c>
      <c r="U238" s="216"/>
      <c r="V238" s="869"/>
    </row>
    <row r="239" spans="1:22">
      <c r="A239" s="52" t="s">
        <v>725</v>
      </c>
      <c r="B239" s="157">
        <v>64</v>
      </c>
      <c r="C239" s="1777">
        <v>0</v>
      </c>
      <c r="D239" s="42">
        <f t="shared" ref="D239:D251" si="163">SUM(C239/B239)*100</f>
        <v>0</v>
      </c>
      <c r="E239" s="1777">
        <v>12</v>
      </c>
      <c r="F239" s="42">
        <f t="shared" ref="F239:F251" si="164">SUM(E239/B239)*100</f>
        <v>18.75</v>
      </c>
      <c r="G239" s="1777">
        <v>0</v>
      </c>
      <c r="H239" s="42">
        <f t="shared" ref="H239:H251" si="165">(G239/B239)*100</f>
        <v>0</v>
      </c>
      <c r="I239" s="1777">
        <v>0</v>
      </c>
      <c r="J239" s="42">
        <f t="shared" ref="J239:J251" si="166">(I239/B239)*100</f>
        <v>0</v>
      </c>
      <c r="K239" s="1777">
        <v>31</v>
      </c>
      <c r="L239" s="42">
        <f t="shared" ref="L239:L251" si="167">SUM(K239/B239)*100</f>
        <v>48.4375</v>
      </c>
      <c r="M239" s="41">
        <v>5</v>
      </c>
      <c r="N239" s="1775">
        <f t="shared" ref="N239:N251" si="168">SUM(M239/B239)*100</f>
        <v>7.8125</v>
      </c>
      <c r="O239" s="41">
        <v>5</v>
      </c>
      <c r="P239" s="42">
        <f t="shared" ref="P239:P251" si="169">SUM(O239/B239)*100</f>
        <v>7.8125</v>
      </c>
      <c r="Q239" s="1777">
        <v>11</v>
      </c>
      <c r="R239" s="42">
        <f t="shared" ref="R239:R251" si="170">SUM(Q239/B239)*100</f>
        <v>17.1875</v>
      </c>
      <c r="S239" s="87">
        <v>0</v>
      </c>
      <c r="T239" s="88">
        <f t="shared" ref="T239:T251" si="171">SUM(S239/B239)*100</f>
        <v>0</v>
      </c>
      <c r="U239" s="216"/>
      <c r="V239" s="869"/>
    </row>
    <row r="240" spans="1:22">
      <c r="A240" s="701" t="s">
        <v>746</v>
      </c>
      <c r="B240" s="192">
        <v>161</v>
      </c>
      <c r="C240" s="2037">
        <v>1</v>
      </c>
      <c r="D240" s="159">
        <f t="shared" si="163"/>
        <v>0.6211180124223602</v>
      </c>
      <c r="E240" s="2037">
        <v>27</v>
      </c>
      <c r="F240" s="159">
        <f t="shared" si="164"/>
        <v>16.770186335403729</v>
      </c>
      <c r="G240" s="2037">
        <v>0</v>
      </c>
      <c r="H240" s="159">
        <f t="shared" si="165"/>
        <v>0</v>
      </c>
      <c r="I240" s="2037">
        <v>0</v>
      </c>
      <c r="J240" s="159">
        <f t="shared" si="166"/>
        <v>0</v>
      </c>
      <c r="K240" s="2037">
        <v>80</v>
      </c>
      <c r="L240" s="159">
        <f t="shared" si="167"/>
        <v>49.689440993788821</v>
      </c>
      <c r="M240" s="107">
        <v>8</v>
      </c>
      <c r="N240" s="2029">
        <f t="shared" si="168"/>
        <v>4.9689440993788816</v>
      </c>
      <c r="O240" s="107">
        <v>5</v>
      </c>
      <c r="P240" s="159">
        <f t="shared" si="169"/>
        <v>3.1055900621118013</v>
      </c>
      <c r="Q240" s="2037">
        <v>40</v>
      </c>
      <c r="R240" s="159">
        <f t="shared" si="170"/>
        <v>24.844720496894411</v>
      </c>
      <c r="S240" s="121">
        <v>0</v>
      </c>
      <c r="T240" s="698">
        <f t="shared" si="171"/>
        <v>0</v>
      </c>
      <c r="U240" s="216"/>
      <c r="V240" s="869"/>
    </row>
    <row r="241" spans="1:23">
      <c r="A241" s="51" t="s">
        <v>747</v>
      </c>
      <c r="B241" s="151">
        <v>75</v>
      </c>
      <c r="C241" s="31">
        <v>2</v>
      </c>
      <c r="D241" s="32">
        <f t="shared" si="163"/>
        <v>2.666666666666667</v>
      </c>
      <c r="E241" s="31">
        <v>12</v>
      </c>
      <c r="F241" s="32">
        <f t="shared" si="164"/>
        <v>16</v>
      </c>
      <c r="G241" s="31">
        <v>0</v>
      </c>
      <c r="H241" s="32">
        <f t="shared" si="165"/>
        <v>0</v>
      </c>
      <c r="I241" s="31">
        <v>0</v>
      </c>
      <c r="J241" s="32">
        <f t="shared" si="166"/>
        <v>0</v>
      </c>
      <c r="K241" s="31">
        <v>43</v>
      </c>
      <c r="L241" s="32">
        <f t="shared" si="167"/>
        <v>57.333333333333336</v>
      </c>
      <c r="M241" s="31">
        <v>3</v>
      </c>
      <c r="N241" s="32">
        <f t="shared" si="168"/>
        <v>4</v>
      </c>
      <c r="O241" s="31">
        <v>2</v>
      </c>
      <c r="P241" s="32">
        <f t="shared" si="169"/>
        <v>2.666666666666667</v>
      </c>
      <c r="Q241" s="31">
        <v>13</v>
      </c>
      <c r="R241" s="32">
        <f t="shared" si="170"/>
        <v>17.333333333333336</v>
      </c>
      <c r="S241" s="85">
        <v>0</v>
      </c>
      <c r="T241" s="105">
        <f t="shared" si="171"/>
        <v>0</v>
      </c>
      <c r="U241" s="216"/>
      <c r="V241" s="869"/>
    </row>
    <row r="242" spans="1:23" ht="13.5" customHeight="1">
      <c r="A242" s="51" t="s">
        <v>748</v>
      </c>
      <c r="B242" s="151">
        <v>59</v>
      </c>
      <c r="C242" s="2039">
        <v>0</v>
      </c>
      <c r="D242" s="32">
        <f t="shared" si="163"/>
        <v>0</v>
      </c>
      <c r="E242" s="2039">
        <v>8</v>
      </c>
      <c r="F242" s="32">
        <f t="shared" si="164"/>
        <v>13.559322033898304</v>
      </c>
      <c r="G242" s="2039">
        <v>0</v>
      </c>
      <c r="H242" s="32">
        <f t="shared" si="165"/>
        <v>0</v>
      </c>
      <c r="I242" s="2039">
        <v>0</v>
      </c>
      <c r="J242" s="32">
        <f t="shared" si="166"/>
        <v>0</v>
      </c>
      <c r="K242" s="2039">
        <v>29</v>
      </c>
      <c r="L242" s="32">
        <f t="shared" si="167"/>
        <v>49.152542372881356</v>
      </c>
      <c r="M242" s="31">
        <v>3</v>
      </c>
      <c r="N242" s="2027">
        <f t="shared" si="168"/>
        <v>5.0847457627118651</v>
      </c>
      <c r="O242" s="31">
        <v>4</v>
      </c>
      <c r="P242" s="32">
        <f t="shared" si="169"/>
        <v>6.7796610169491522</v>
      </c>
      <c r="Q242" s="2039">
        <v>15</v>
      </c>
      <c r="R242" s="32">
        <f t="shared" si="170"/>
        <v>25.423728813559322</v>
      </c>
      <c r="S242" s="85">
        <v>0</v>
      </c>
      <c r="T242" s="2042">
        <f t="shared" si="171"/>
        <v>0</v>
      </c>
    </row>
    <row r="243" spans="1:23" ht="13.5" customHeight="1">
      <c r="A243" s="52" t="s">
        <v>749</v>
      </c>
      <c r="B243" s="157">
        <v>78</v>
      </c>
      <c r="C243" s="2123">
        <v>1</v>
      </c>
      <c r="D243" s="42">
        <f t="shared" si="163"/>
        <v>1.2820512820512819</v>
      </c>
      <c r="E243" s="2123">
        <v>17</v>
      </c>
      <c r="F243" s="42">
        <f t="shared" si="164"/>
        <v>21.794871794871796</v>
      </c>
      <c r="G243" s="2123">
        <v>0</v>
      </c>
      <c r="H243" s="42">
        <f t="shared" si="165"/>
        <v>0</v>
      </c>
      <c r="I243" s="2123">
        <v>0</v>
      </c>
      <c r="J243" s="42">
        <f t="shared" si="166"/>
        <v>0</v>
      </c>
      <c r="K243" s="2123">
        <v>38</v>
      </c>
      <c r="L243" s="42">
        <f t="shared" si="167"/>
        <v>48.717948717948715</v>
      </c>
      <c r="M243" s="41">
        <v>3</v>
      </c>
      <c r="N243" s="2107">
        <f t="shared" si="168"/>
        <v>3.8461538461538463</v>
      </c>
      <c r="O243" s="41">
        <v>3</v>
      </c>
      <c r="P243" s="42">
        <f t="shared" si="169"/>
        <v>3.8461538461538463</v>
      </c>
      <c r="Q243" s="2123">
        <v>16</v>
      </c>
      <c r="R243" s="42">
        <f t="shared" si="170"/>
        <v>20.512820512820511</v>
      </c>
      <c r="S243" s="87">
        <v>0</v>
      </c>
      <c r="T243" s="2124">
        <f t="shared" si="171"/>
        <v>0</v>
      </c>
    </row>
    <row r="244" spans="1:23" ht="13.5" customHeight="1">
      <c r="A244" s="701" t="s">
        <v>809</v>
      </c>
      <c r="B244" s="192">
        <v>150</v>
      </c>
      <c r="C244" s="2183">
        <v>3</v>
      </c>
      <c r="D244" s="159">
        <f t="shared" si="163"/>
        <v>2</v>
      </c>
      <c r="E244" s="2183">
        <v>26</v>
      </c>
      <c r="F244" s="159">
        <f t="shared" si="164"/>
        <v>17.333333333333336</v>
      </c>
      <c r="G244" s="2183">
        <v>0</v>
      </c>
      <c r="H244" s="159">
        <f t="shared" si="165"/>
        <v>0</v>
      </c>
      <c r="I244" s="2183">
        <v>0</v>
      </c>
      <c r="J244" s="159">
        <f t="shared" si="166"/>
        <v>0</v>
      </c>
      <c r="K244" s="2183">
        <v>81</v>
      </c>
      <c r="L244" s="159">
        <f t="shared" si="167"/>
        <v>54</v>
      </c>
      <c r="M244" s="107">
        <v>8</v>
      </c>
      <c r="N244" s="2178">
        <f t="shared" si="168"/>
        <v>5.3333333333333339</v>
      </c>
      <c r="O244" s="107">
        <v>6</v>
      </c>
      <c r="P244" s="159">
        <f t="shared" si="169"/>
        <v>4</v>
      </c>
      <c r="Q244" s="2183">
        <v>26</v>
      </c>
      <c r="R244" s="159">
        <f t="shared" si="170"/>
        <v>17.333333333333336</v>
      </c>
      <c r="S244" s="121">
        <v>0</v>
      </c>
      <c r="T244" s="698">
        <f t="shared" si="171"/>
        <v>0</v>
      </c>
    </row>
    <row r="245" spans="1:23" ht="13.5" customHeight="1">
      <c r="A245" s="51" t="s">
        <v>817</v>
      </c>
      <c r="B245" s="151">
        <v>61</v>
      </c>
      <c r="C245" s="31">
        <v>1</v>
      </c>
      <c r="D245" s="32">
        <f t="shared" si="163"/>
        <v>1.639344262295082</v>
      </c>
      <c r="E245" s="31">
        <v>9</v>
      </c>
      <c r="F245" s="32">
        <f t="shared" si="164"/>
        <v>14.754098360655737</v>
      </c>
      <c r="G245" s="31">
        <v>0</v>
      </c>
      <c r="H245" s="32">
        <f t="shared" si="165"/>
        <v>0</v>
      </c>
      <c r="I245" s="31">
        <v>0</v>
      </c>
      <c r="J245" s="32">
        <f t="shared" si="166"/>
        <v>0</v>
      </c>
      <c r="K245" s="31">
        <v>34</v>
      </c>
      <c r="L245" s="32">
        <f t="shared" si="167"/>
        <v>55.737704918032783</v>
      </c>
      <c r="M245" s="31">
        <v>0</v>
      </c>
      <c r="N245" s="32">
        <f t="shared" si="168"/>
        <v>0</v>
      </c>
      <c r="O245" s="31">
        <v>2</v>
      </c>
      <c r="P245" s="32">
        <f t="shared" si="169"/>
        <v>3.278688524590164</v>
      </c>
      <c r="Q245" s="31">
        <v>15</v>
      </c>
      <c r="R245" s="32">
        <f t="shared" si="170"/>
        <v>24.590163934426229</v>
      </c>
      <c r="S245" s="85">
        <v>0</v>
      </c>
      <c r="T245" s="105">
        <f t="shared" si="171"/>
        <v>0</v>
      </c>
    </row>
    <row r="246" spans="1:23" ht="13.5" customHeight="1">
      <c r="A246" s="51" t="s">
        <v>797</v>
      </c>
      <c r="B246" s="151">
        <v>41</v>
      </c>
      <c r="C246" s="2222">
        <v>0</v>
      </c>
      <c r="D246" s="32">
        <f t="shared" si="163"/>
        <v>0</v>
      </c>
      <c r="E246" s="2222">
        <v>2</v>
      </c>
      <c r="F246" s="32">
        <f t="shared" si="164"/>
        <v>4.8780487804878048</v>
      </c>
      <c r="G246" s="2222">
        <v>0</v>
      </c>
      <c r="H246" s="32">
        <f t="shared" si="165"/>
        <v>0</v>
      </c>
      <c r="I246" s="2222">
        <v>0</v>
      </c>
      <c r="J246" s="32">
        <f t="shared" si="166"/>
        <v>0</v>
      </c>
      <c r="K246" s="2222">
        <v>23</v>
      </c>
      <c r="L246" s="32">
        <f t="shared" si="167"/>
        <v>56.09756097560976</v>
      </c>
      <c r="M246" s="31">
        <v>5</v>
      </c>
      <c r="N246" s="2217">
        <f t="shared" si="168"/>
        <v>12.195121951219512</v>
      </c>
      <c r="O246" s="31">
        <v>4</v>
      </c>
      <c r="P246" s="32">
        <f t="shared" si="169"/>
        <v>9.7560975609756095</v>
      </c>
      <c r="Q246" s="2222">
        <v>7</v>
      </c>
      <c r="R246" s="32">
        <f t="shared" si="170"/>
        <v>17.073170731707318</v>
      </c>
      <c r="S246" s="85">
        <v>0</v>
      </c>
      <c r="T246" s="2226">
        <f t="shared" si="171"/>
        <v>0</v>
      </c>
    </row>
    <row r="247" spans="1:23" ht="13.5" customHeight="1">
      <c r="A247" s="52" t="s">
        <v>818</v>
      </c>
      <c r="B247" s="157">
        <v>72</v>
      </c>
      <c r="C247" s="2303">
        <v>1</v>
      </c>
      <c r="D247" s="42">
        <f t="shared" si="163"/>
        <v>1.3888888888888888</v>
      </c>
      <c r="E247" s="2303">
        <v>14</v>
      </c>
      <c r="F247" s="42">
        <f t="shared" si="164"/>
        <v>19.444444444444446</v>
      </c>
      <c r="G247" s="2303">
        <v>0</v>
      </c>
      <c r="H247" s="42">
        <f t="shared" si="165"/>
        <v>0</v>
      </c>
      <c r="I247" s="2303">
        <v>0</v>
      </c>
      <c r="J247" s="42">
        <f t="shared" si="166"/>
        <v>0</v>
      </c>
      <c r="K247" s="2303">
        <v>36</v>
      </c>
      <c r="L247" s="42">
        <f t="shared" si="167"/>
        <v>50</v>
      </c>
      <c r="M247" s="41">
        <v>0</v>
      </c>
      <c r="N247" s="2293">
        <f t="shared" si="168"/>
        <v>0</v>
      </c>
      <c r="O247" s="41">
        <v>5</v>
      </c>
      <c r="P247" s="42">
        <f t="shared" si="169"/>
        <v>6.9444444444444446</v>
      </c>
      <c r="Q247" s="2303">
        <v>16</v>
      </c>
      <c r="R247" s="42">
        <f t="shared" si="170"/>
        <v>22.222222222222221</v>
      </c>
      <c r="S247" s="87">
        <v>0</v>
      </c>
      <c r="T247" s="2304">
        <f t="shared" si="171"/>
        <v>0</v>
      </c>
    </row>
    <row r="248" spans="1:23" ht="13.5" customHeight="1">
      <c r="A248" s="51" t="s">
        <v>866</v>
      </c>
      <c r="B248" s="151">
        <v>137</v>
      </c>
      <c r="C248" s="2301">
        <v>1</v>
      </c>
      <c r="D248" s="32">
        <f t="shared" si="163"/>
        <v>0.72992700729927007</v>
      </c>
      <c r="E248" s="2301">
        <v>25</v>
      </c>
      <c r="F248" s="32">
        <f t="shared" si="164"/>
        <v>18.248175182481752</v>
      </c>
      <c r="G248" s="2301">
        <v>0</v>
      </c>
      <c r="H248" s="32">
        <f t="shared" si="165"/>
        <v>0</v>
      </c>
      <c r="I248" s="2301">
        <v>0</v>
      </c>
      <c r="J248" s="32">
        <f t="shared" si="166"/>
        <v>0</v>
      </c>
      <c r="K248" s="2301">
        <v>64</v>
      </c>
      <c r="L248" s="32">
        <f t="shared" si="167"/>
        <v>46.715328467153284</v>
      </c>
      <c r="M248" s="31">
        <v>9</v>
      </c>
      <c r="N248" s="2292">
        <f t="shared" si="168"/>
        <v>6.5693430656934311</v>
      </c>
      <c r="O248" s="31">
        <v>5</v>
      </c>
      <c r="P248" s="32">
        <f t="shared" si="169"/>
        <v>3.6496350364963499</v>
      </c>
      <c r="Q248" s="2301">
        <v>33</v>
      </c>
      <c r="R248" s="32">
        <f t="shared" si="170"/>
        <v>24.087591240875913</v>
      </c>
      <c r="S248" s="85">
        <v>0</v>
      </c>
      <c r="T248" s="2305">
        <f t="shared" si="171"/>
        <v>0</v>
      </c>
    </row>
    <row r="249" spans="1:23" ht="13.5" customHeight="1">
      <c r="A249" s="51" t="s">
        <v>873</v>
      </c>
      <c r="B249" s="151">
        <v>52</v>
      </c>
      <c r="C249" s="2334">
        <v>1</v>
      </c>
      <c r="D249" s="32">
        <f t="shared" si="163"/>
        <v>1.9230769230769231</v>
      </c>
      <c r="E249" s="2334">
        <v>7</v>
      </c>
      <c r="F249" s="32">
        <f t="shared" si="164"/>
        <v>13.461538461538462</v>
      </c>
      <c r="G249" s="2334">
        <v>0</v>
      </c>
      <c r="H249" s="32">
        <f t="shared" si="165"/>
        <v>0</v>
      </c>
      <c r="I249" s="2334">
        <v>0</v>
      </c>
      <c r="J249" s="32">
        <f t="shared" si="166"/>
        <v>0</v>
      </c>
      <c r="K249" s="2334">
        <v>29</v>
      </c>
      <c r="L249" s="32">
        <f t="shared" si="167"/>
        <v>55.769230769230774</v>
      </c>
      <c r="M249" s="31">
        <v>4</v>
      </c>
      <c r="N249" s="2330">
        <f t="shared" si="168"/>
        <v>7.6923076923076925</v>
      </c>
      <c r="O249" s="31">
        <v>2</v>
      </c>
      <c r="P249" s="32">
        <f t="shared" si="169"/>
        <v>3.8461538461538463</v>
      </c>
      <c r="Q249" s="2334">
        <v>9</v>
      </c>
      <c r="R249" s="32">
        <f t="shared" si="170"/>
        <v>17.307692307692307</v>
      </c>
      <c r="S249" s="85">
        <v>0</v>
      </c>
      <c r="T249" s="2335">
        <f t="shared" si="171"/>
        <v>0</v>
      </c>
    </row>
    <row r="250" spans="1:23" ht="13.5" customHeight="1">
      <c r="A250" s="92" t="s">
        <v>860</v>
      </c>
      <c r="B250" s="151">
        <v>42</v>
      </c>
      <c r="C250" s="2397">
        <v>0</v>
      </c>
      <c r="D250" s="32">
        <f t="shared" si="163"/>
        <v>0</v>
      </c>
      <c r="E250" s="2397">
        <v>8</v>
      </c>
      <c r="F250" s="32">
        <f t="shared" si="164"/>
        <v>19.047619047619047</v>
      </c>
      <c r="G250" s="2397">
        <v>0</v>
      </c>
      <c r="H250" s="32">
        <f t="shared" si="165"/>
        <v>0</v>
      </c>
      <c r="I250" s="31">
        <v>0</v>
      </c>
      <c r="J250" s="32">
        <f t="shared" si="166"/>
        <v>0</v>
      </c>
      <c r="K250" s="2397">
        <v>24</v>
      </c>
      <c r="L250" s="32">
        <f t="shared" si="167"/>
        <v>57.142857142857139</v>
      </c>
      <c r="M250" s="31">
        <v>0</v>
      </c>
      <c r="N250" s="2395">
        <f t="shared" si="168"/>
        <v>0</v>
      </c>
      <c r="O250" s="31">
        <v>2</v>
      </c>
      <c r="P250" s="32">
        <f t="shared" si="169"/>
        <v>4.7619047619047619</v>
      </c>
      <c r="Q250" s="2397">
        <v>8</v>
      </c>
      <c r="R250" s="32">
        <f t="shared" si="170"/>
        <v>19.047619047619047</v>
      </c>
      <c r="S250" s="85">
        <v>0</v>
      </c>
      <c r="T250" s="2398">
        <f t="shared" si="171"/>
        <v>0</v>
      </c>
    </row>
    <row r="251" spans="1:23" ht="13.5" customHeight="1">
      <c r="A251" s="52" t="s">
        <v>874</v>
      </c>
      <c r="B251" s="157">
        <v>71</v>
      </c>
      <c r="C251" s="2578">
        <v>2</v>
      </c>
      <c r="D251" s="42">
        <f t="shared" si="163"/>
        <v>2.8169014084507045</v>
      </c>
      <c r="E251" s="2578">
        <v>11</v>
      </c>
      <c r="F251" s="42">
        <f t="shared" si="164"/>
        <v>15.492957746478872</v>
      </c>
      <c r="G251" s="2578">
        <v>0</v>
      </c>
      <c r="H251" s="42">
        <f t="shared" si="165"/>
        <v>0</v>
      </c>
      <c r="I251" s="2578">
        <v>0</v>
      </c>
      <c r="J251" s="42">
        <f t="shared" si="166"/>
        <v>0</v>
      </c>
      <c r="K251" s="2578">
        <v>35</v>
      </c>
      <c r="L251" s="42">
        <f t="shared" si="167"/>
        <v>49.295774647887328</v>
      </c>
      <c r="M251" s="41">
        <v>5</v>
      </c>
      <c r="N251" s="2573">
        <f t="shared" si="168"/>
        <v>7.042253521126761</v>
      </c>
      <c r="O251" s="41">
        <v>3</v>
      </c>
      <c r="P251" s="42">
        <f t="shared" si="169"/>
        <v>4.225352112676056</v>
      </c>
      <c r="Q251" s="2578">
        <v>15</v>
      </c>
      <c r="R251" s="42">
        <f t="shared" si="170"/>
        <v>21.12676056338028</v>
      </c>
      <c r="S251" s="87">
        <v>0</v>
      </c>
      <c r="T251" s="2577">
        <f t="shared" si="171"/>
        <v>0</v>
      </c>
    </row>
    <row r="252" spans="1:23" ht="13.5" customHeight="1">
      <c r="A252" s="51" t="s">
        <v>912</v>
      </c>
      <c r="B252" s="151">
        <v>114</v>
      </c>
      <c r="C252" s="2698">
        <v>2</v>
      </c>
      <c r="D252" s="32">
        <f t="shared" ref="D252" si="172">SUM(C252/B252)*100</f>
        <v>1.7543859649122806</v>
      </c>
      <c r="E252" s="2698">
        <v>19</v>
      </c>
      <c r="F252" s="32">
        <f t="shared" ref="F252" si="173">SUM(E252/B252)*100</f>
        <v>16.666666666666664</v>
      </c>
      <c r="G252" s="2698">
        <v>0</v>
      </c>
      <c r="H252" s="32">
        <f t="shared" ref="H252" si="174">(G252/B252)*100</f>
        <v>0</v>
      </c>
      <c r="I252" s="2698">
        <v>0</v>
      </c>
      <c r="J252" s="32">
        <f t="shared" ref="J252" si="175">(I252/B252)*100</f>
        <v>0</v>
      </c>
      <c r="K252" s="2698">
        <v>61</v>
      </c>
      <c r="L252" s="32">
        <f t="shared" ref="L252" si="176">SUM(K252/B252)*100</f>
        <v>53.508771929824562</v>
      </c>
      <c r="M252" s="31">
        <v>7</v>
      </c>
      <c r="N252" s="2692">
        <f t="shared" ref="N252" si="177">SUM(M252/B252)*100</f>
        <v>6.140350877192982</v>
      </c>
      <c r="O252" s="31">
        <v>1</v>
      </c>
      <c r="P252" s="32">
        <f t="shared" ref="P252" si="178">SUM(O252/B252)*100</f>
        <v>0.8771929824561403</v>
      </c>
      <c r="Q252" s="2698">
        <v>24</v>
      </c>
      <c r="R252" s="32">
        <f t="shared" ref="R252" si="179">SUM(Q252/B252)*100</f>
        <v>21.052631578947366</v>
      </c>
      <c r="S252" s="85">
        <v>0</v>
      </c>
      <c r="T252" s="2700">
        <f t="shared" ref="T252" si="180">SUM(S252/B252)*100</f>
        <v>0</v>
      </c>
    </row>
    <row r="253" spans="1:23">
      <c r="A253" s="92" t="s">
        <v>916</v>
      </c>
      <c r="B253" s="151">
        <v>58</v>
      </c>
      <c r="C253" s="31">
        <v>3</v>
      </c>
      <c r="D253" s="32">
        <f t="shared" ref="D253:D257" si="181">SUM(C253/B253)*100</f>
        <v>5.1724137931034484</v>
      </c>
      <c r="E253" s="31">
        <v>15</v>
      </c>
      <c r="F253" s="32">
        <f t="shared" ref="F253:F257" si="182">SUM(E253/B253)*100</f>
        <v>25.862068965517242</v>
      </c>
      <c r="G253" s="31">
        <v>0</v>
      </c>
      <c r="H253" s="32">
        <f t="shared" ref="H253:H257" si="183">(G253/B253)*100</f>
        <v>0</v>
      </c>
      <c r="I253" s="2806">
        <v>0</v>
      </c>
      <c r="J253" s="32">
        <f t="shared" ref="J253:J257" si="184">(I253/B253)*100</f>
        <v>0</v>
      </c>
      <c r="K253" s="31">
        <v>21</v>
      </c>
      <c r="L253" s="32">
        <f t="shared" ref="L253:L257" si="185">SUM(K253/B253)*100</f>
        <v>36.206896551724135</v>
      </c>
      <c r="M253" s="31">
        <v>3</v>
      </c>
      <c r="N253" s="32">
        <f t="shared" ref="N253:N257" si="186">SUM(M253/B253)*100</f>
        <v>5.1724137931034484</v>
      </c>
      <c r="O253" s="31">
        <v>1</v>
      </c>
      <c r="P253" s="32">
        <f t="shared" ref="P253:P257" si="187">SUM(O253/B253)*100</f>
        <v>1.7241379310344827</v>
      </c>
      <c r="Q253" s="31">
        <v>25</v>
      </c>
      <c r="R253" s="32">
        <f t="shared" ref="R253:R257" si="188">SUM(Q253/B253)*100</f>
        <v>43.103448275862064</v>
      </c>
      <c r="S253" s="85">
        <v>0</v>
      </c>
      <c r="T253" s="105">
        <f t="shared" ref="T253:T257" si="189">SUM(S253/B253)*100</f>
        <v>0</v>
      </c>
    </row>
    <row r="254" spans="1:23">
      <c r="A254" s="92" t="s">
        <v>934</v>
      </c>
      <c r="B254" s="151">
        <v>40</v>
      </c>
      <c r="C254" s="2806">
        <v>1</v>
      </c>
      <c r="D254" s="32">
        <f t="shared" si="181"/>
        <v>2.5</v>
      </c>
      <c r="E254" s="2806">
        <v>7</v>
      </c>
      <c r="F254" s="32">
        <f t="shared" si="182"/>
        <v>17.5</v>
      </c>
      <c r="G254" s="31">
        <v>0</v>
      </c>
      <c r="H254" s="32">
        <f t="shared" si="183"/>
        <v>0</v>
      </c>
      <c r="I254" s="31">
        <v>0</v>
      </c>
      <c r="J254" s="32">
        <f t="shared" si="184"/>
        <v>0</v>
      </c>
      <c r="K254" s="31">
        <v>18</v>
      </c>
      <c r="L254" s="32">
        <f t="shared" si="185"/>
        <v>45</v>
      </c>
      <c r="M254" s="31">
        <v>1</v>
      </c>
      <c r="N254" s="32">
        <f t="shared" si="186"/>
        <v>2.5</v>
      </c>
      <c r="O254" s="31">
        <v>3</v>
      </c>
      <c r="P254" s="32">
        <f t="shared" si="187"/>
        <v>7.5</v>
      </c>
      <c r="Q254" s="31">
        <v>10</v>
      </c>
      <c r="R254" s="32">
        <f t="shared" si="188"/>
        <v>25</v>
      </c>
      <c r="S254" s="85">
        <v>0</v>
      </c>
      <c r="T254" s="2807">
        <f t="shared" si="189"/>
        <v>0</v>
      </c>
    </row>
    <row r="255" spans="1:23">
      <c r="A255" s="91" t="s">
        <v>935</v>
      </c>
      <c r="B255" s="157">
        <v>70</v>
      </c>
      <c r="C255" s="3017">
        <v>1</v>
      </c>
      <c r="D255" s="3035">
        <f t="shared" si="181"/>
        <v>1.4285714285714286</v>
      </c>
      <c r="E255" s="3017">
        <v>18</v>
      </c>
      <c r="F255" s="3035">
        <f t="shared" si="182"/>
        <v>25.714285714285712</v>
      </c>
      <c r="G255" s="41">
        <v>0</v>
      </c>
      <c r="H255" s="3035">
        <f t="shared" si="183"/>
        <v>0</v>
      </c>
      <c r="I255" s="41">
        <v>0</v>
      </c>
      <c r="J255" s="3035">
        <f t="shared" si="184"/>
        <v>0</v>
      </c>
      <c r="K255" s="41">
        <v>32</v>
      </c>
      <c r="L255" s="3035">
        <f t="shared" si="185"/>
        <v>45.714285714285715</v>
      </c>
      <c r="M255" s="41">
        <v>4</v>
      </c>
      <c r="N255" s="3035">
        <f t="shared" si="186"/>
        <v>5.7142857142857144</v>
      </c>
      <c r="O255" s="41">
        <v>2</v>
      </c>
      <c r="P255" s="3035">
        <f t="shared" si="187"/>
        <v>2.8571428571428572</v>
      </c>
      <c r="Q255" s="41">
        <v>13</v>
      </c>
      <c r="R255" s="3035">
        <f t="shared" si="188"/>
        <v>18.571428571428573</v>
      </c>
      <c r="S255" s="87">
        <v>0</v>
      </c>
      <c r="T255" s="3014">
        <f t="shared" si="189"/>
        <v>0</v>
      </c>
    </row>
    <row r="256" spans="1:23">
      <c r="A256" s="51" t="s">
        <v>936</v>
      </c>
      <c r="B256" s="3348">
        <v>131</v>
      </c>
      <c r="C256" s="3334">
        <v>3</v>
      </c>
      <c r="D256" s="3337">
        <f t="shared" si="181"/>
        <v>2.2900763358778624</v>
      </c>
      <c r="E256" s="3334">
        <v>29</v>
      </c>
      <c r="F256" s="3337">
        <f t="shared" si="182"/>
        <v>22.137404580152673</v>
      </c>
      <c r="G256" s="3334">
        <v>0</v>
      </c>
      <c r="H256" s="3337">
        <f t="shared" si="183"/>
        <v>0</v>
      </c>
      <c r="I256" s="3334">
        <v>0</v>
      </c>
      <c r="J256" s="3337">
        <f t="shared" si="184"/>
        <v>0</v>
      </c>
      <c r="K256" s="3334">
        <v>63</v>
      </c>
      <c r="L256" s="3337">
        <f t="shared" si="185"/>
        <v>48.091603053435115</v>
      </c>
      <c r="M256" s="3334">
        <v>8</v>
      </c>
      <c r="N256" s="3337">
        <f t="shared" si="186"/>
        <v>6.1068702290076331</v>
      </c>
      <c r="O256" s="3334">
        <v>0</v>
      </c>
      <c r="P256" s="3337">
        <f t="shared" si="187"/>
        <v>0</v>
      </c>
      <c r="Q256" s="3334">
        <v>28</v>
      </c>
      <c r="R256" s="3337">
        <f t="shared" si="188"/>
        <v>21.374045801526716</v>
      </c>
      <c r="S256" s="3339">
        <v>0</v>
      </c>
      <c r="T256" s="3340">
        <f t="shared" si="189"/>
        <v>0</v>
      </c>
      <c r="U256" s="2497"/>
      <c r="V256" s="3350"/>
      <c r="W256" s="869"/>
    </row>
    <row r="257" spans="1:24">
      <c r="A257" s="51" t="s">
        <v>962</v>
      </c>
      <c r="B257" s="151">
        <v>70</v>
      </c>
      <c r="C257" s="31">
        <v>0</v>
      </c>
      <c r="D257" s="3308">
        <f t="shared" si="181"/>
        <v>0</v>
      </c>
      <c r="E257" s="31">
        <v>11</v>
      </c>
      <c r="F257" s="3308">
        <f t="shared" si="182"/>
        <v>15.714285714285714</v>
      </c>
      <c r="G257" s="31">
        <v>0</v>
      </c>
      <c r="H257" s="3308">
        <f t="shared" si="183"/>
        <v>0</v>
      </c>
      <c r="I257" s="31">
        <v>0</v>
      </c>
      <c r="J257" s="3308">
        <f t="shared" si="184"/>
        <v>0</v>
      </c>
      <c r="K257" s="31">
        <v>37</v>
      </c>
      <c r="L257" s="3308">
        <f t="shared" si="185"/>
        <v>52.857142857142861</v>
      </c>
      <c r="M257" s="31">
        <v>4</v>
      </c>
      <c r="N257" s="3308">
        <f t="shared" si="186"/>
        <v>5.7142857142857144</v>
      </c>
      <c r="O257" s="31">
        <v>2</v>
      </c>
      <c r="P257" s="3308">
        <f t="shared" si="187"/>
        <v>2.8571428571428572</v>
      </c>
      <c r="Q257" s="31">
        <v>16</v>
      </c>
      <c r="R257" s="3308">
        <f t="shared" si="188"/>
        <v>22.857142857142858</v>
      </c>
      <c r="S257" s="85">
        <v>0</v>
      </c>
      <c r="T257" s="3305">
        <f t="shared" si="189"/>
        <v>0</v>
      </c>
      <c r="U257" s="2497"/>
      <c r="V257" s="20"/>
      <c r="W257" s="20"/>
    </row>
    <row r="258" spans="1:24">
      <c r="A258" s="51" t="s">
        <v>981</v>
      </c>
      <c r="B258" s="151">
        <v>42</v>
      </c>
      <c r="C258" s="31">
        <v>0</v>
      </c>
      <c r="D258" s="3308">
        <f t="shared" ref="D258:D259" si="190">SUM(C258/B258)*100</f>
        <v>0</v>
      </c>
      <c r="E258" s="31">
        <v>4</v>
      </c>
      <c r="F258" s="3308">
        <f t="shared" ref="F258:F259" si="191">SUM(E258/B258)*100</f>
        <v>9.5238095238095237</v>
      </c>
      <c r="G258" s="31">
        <v>0</v>
      </c>
      <c r="H258" s="3308">
        <f t="shared" ref="H258:H259" si="192">(G258/B258)*100</f>
        <v>0</v>
      </c>
      <c r="I258" s="31">
        <v>0</v>
      </c>
      <c r="J258" s="3308">
        <f t="shared" ref="J258:J259" si="193">(I258/B258)*100</f>
        <v>0</v>
      </c>
      <c r="K258" s="31">
        <v>21</v>
      </c>
      <c r="L258" s="3308">
        <f t="shared" ref="L258:L259" si="194">SUM(K258/B258)*100</f>
        <v>50</v>
      </c>
      <c r="M258" s="31">
        <v>3</v>
      </c>
      <c r="N258" s="3308">
        <f t="shared" ref="N258:N259" si="195">SUM(M258/B258)*100</f>
        <v>7.1428571428571423</v>
      </c>
      <c r="O258" s="31">
        <v>1</v>
      </c>
      <c r="P258" s="3308">
        <f t="shared" ref="P258:P259" si="196">SUM(O258/B258)*100</f>
        <v>2.3809523809523809</v>
      </c>
      <c r="Q258" s="31">
        <v>13</v>
      </c>
      <c r="R258" s="3308">
        <f t="shared" ref="R258:R259" si="197">SUM(Q258/B258)*100</f>
        <v>30.952380952380953</v>
      </c>
      <c r="S258" s="85">
        <v>0</v>
      </c>
      <c r="T258" s="3305">
        <f t="shared" ref="T258:T259" si="198">SUM(S258/B258)*100</f>
        <v>0</v>
      </c>
      <c r="U258" s="3341"/>
      <c r="V258" s="3350"/>
      <c r="W258" s="869"/>
    </row>
    <row r="259" spans="1:24">
      <c r="A259" s="91" t="s">
        <v>1000</v>
      </c>
      <c r="B259" s="157">
        <v>42</v>
      </c>
      <c r="C259" s="3472">
        <v>0</v>
      </c>
      <c r="D259" s="3471">
        <f t="shared" si="190"/>
        <v>0</v>
      </c>
      <c r="E259" s="3472">
        <v>10</v>
      </c>
      <c r="F259" s="3471">
        <f t="shared" si="191"/>
        <v>23.809523809523807</v>
      </c>
      <c r="G259" s="41">
        <v>0</v>
      </c>
      <c r="H259" s="3471">
        <f t="shared" si="192"/>
        <v>0</v>
      </c>
      <c r="I259" s="41">
        <v>0</v>
      </c>
      <c r="J259" s="3471">
        <f t="shared" si="193"/>
        <v>0</v>
      </c>
      <c r="K259" s="41">
        <v>22</v>
      </c>
      <c r="L259" s="3471">
        <f t="shared" si="194"/>
        <v>52.380952380952387</v>
      </c>
      <c r="M259" s="41">
        <v>5</v>
      </c>
      <c r="N259" s="3471">
        <f t="shared" si="195"/>
        <v>11.904761904761903</v>
      </c>
      <c r="O259" s="41">
        <v>3</v>
      </c>
      <c r="P259" s="3471">
        <f t="shared" si="196"/>
        <v>7.1428571428571423</v>
      </c>
      <c r="Q259" s="41">
        <v>14</v>
      </c>
      <c r="R259" s="3471">
        <f t="shared" si="197"/>
        <v>33.333333333333329</v>
      </c>
      <c r="S259" s="87">
        <v>0</v>
      </c>
      <c r="T259" s="3470">
        <f t="shared" si="198"/>
        <v>0</v>
      </c>
    </row>
    <row r="260" spans="1:24">
      <c r="A260" s="51" t="s">
        <v>1009</v>
      </c>
      <c r="B260" s="3348">
        <v>101</v>
      </c>
      <c r="C260" s="3334">
        <v>1</v>
      </c>
      <c r="D260" s="4037">
        <f t="shared" ref="D260" si="199">SUM(C260/B260)*100</f>
        <v>0.99009900990099009</v>
      </c>
      <c r="E260" s="3334">
        <v>23</v>
      </c>
      <c r="F260" s="4037">
        <f t="shared" ref="F260" si="200">SUM(E260/B260)*100</f>
        <v>22.772277227722775</v>
      </c>
      <c r="G260" s="3334">
        <v>0</v>
      </c>
      <c r="H260" s="4037">
        <f t="shared" ref="H260" si="201">(G260/B260)*100</f>
        <v>0</v>
      </c>
      <c r="I260" s="3334">
        <v>0</v>
      </c>
      <c r="J260" s="4037">
        <f t="shared" ref="J260" si="202">(I260/B260)*100</f>
        <v>0</v>
      </c>
      <c r="K260" s="3334">
        <v>43</v>
      </c>
      <c r="L260" s="4037">
        <f t="shared" ref="L260" si="203">SUM(K260/B260)*100</f>
        <v>42.574257425742573</v>
      </c>
      <c r="M260" s="3334">
        <v>4</v>
      </c>
      <c r="N260" s="4037">
        <f t="shared" ref="N260" si="204">SUM(M260/B260)*100</f>
        <v>3.9603960396039604</v>
      </c>
      <c r="O260" s="3334">
        <v>5</v>
      </c>
      <c r="P260" s="4037">
        <f t="shared" ref="P260" si="205">SUM(O260/B260)*100</f>
        <v>4.9504950495049505</v>
      </c>
      <c r="Q260" s="3334">
        <v>25</v>
      </c>
      <c r="R260" s="4037">
        <f t="shared" ref="R260" si="206">SUM(Q260/B260)*100</f>
        <v>24.752475247524753</v>
      </c>
      <c r="S260" s="3339">
        <v>0</v>
      </c>
      <c r="T260" s="3340">
        <f t="shared" ref="T260" si="207">SUM(S260/B260)*100</f>
        <v>0</v>
      </c>
      <c r="U260" s="2497"/>
      <c r="V260" s="4060">
        <f>B260-C260-E260-G260-I260-K260-M260-O260-S260</f>
        <v>25</v>
      </c>
      <c r="W260" s="4061">
        <f>T260+R260+P260+N260+L260+J260+H260+F260+D260</f>
        <v>100.00000000000001</v>
      </c>
    </row>
    <row r="261" spans="1:24" s="3296" customFormat="1" ht="13.5" thickBot="1">
      <c r="A261" s="2352" t="s">
        <v>1026</v>
      </c>
      <c r="B261" s="3958">
        <v>70</v>
      </c>
      <c r="C261" s="53">
        <v>0</v>
      </c>
      <c r="D261" s="4036">
        <f t="shared" ref="D261" si="208">SUM(C261/B261)*100</f>
        <v>0</v>
      </c>
      <c r="E261" s="53">
        <v>8</v>
      </c>
      <c r="F261" s="4036">
        <f t="shared" ref="F261" si="209">SUM(E261/B261)*100</f>
        <v>11.428571428571429</v>
      </c>
      <c r="G261" s="53">
        <v>0</v>
      </c>
      <c r="H261" s="4036">
        <f t="shared" ref="H261" si="210">(G261/B261)*100</f>
        <v>0</v>
      </c>
      <c r="I261" s="53">
        <v>0</v>
      </c>
      <c r="J261" s="4036">
        <f t="shared" ref="J261" si="211">(I261/B261)*100</f>
        <v>0</v>
      </c>
      <c r="K261" s="53">
        <v>37</v>
      </c>
      <c r="L261" s="4036">
        <f t="shared" ref="L261" si="212">SUM(K261/B261)*100</f>
        <v>52.857142857142861</v>
      </c>
      <c r="M261" s="53">
        <v>4</v>
      </c>
      <c r="N261" s="4036">
        <f t="shared" ref="N261" si="213">SUM(M261/B261)*100</f>
        <v>5.7142857142857144</v>
      </c>
      <c r="O261" s="53">
        <v>2</v>
      </c>
      <c r="P261" s="4036">
        <f t="shared" ref="P261" si="214">SUM(O261/B261)*100</f>
        <v>2.8571428571428572</v>
      </c>
      <c r="Q261" s="53">
        <v>19</v>
      </c>
      <c r="R261" s="4036">
        <f t="shared" ref="R261" si="215">SUM(Q261/B261)*100</f>
        <v>27.142857142857142</v>
      </c>
      <c r="S261" s="3959">
        <v>0</v>
      </c>
      <c r="T261" s="3960">
        <f t="shared" ref="T261" si="216">SUM(S261/B261)*100</f>
        <v>0</v>
      </c>
      <c r="U261" s="3488"/>
      <c r="V261" s="4056">
        <f>B261-C261-E261-G261-I261-K261-M261-O261-S261</f>
        <v>19</v>
      </c>
      <c r="W261" s="4057">
        <f>T261+R261+P261+N261+L261+J261+H261+F261+D261</f>
        <v>100.00000000000001</v>
      </c>
      <c r="X261" s="3486"/>
    </row>
    <row r="262" spans="1:24" s="207" customFormat="1">
      <c r="A262" s="50" t="s">
        <v>531</v>
      </c>
      <c r="B262" s="269"/>
      <c r="C262" s="269"/>
      <c r="D262" s="161"/>
      <c r="E262" s="633"/>
      <c r="F262" s="499"/>
      <c r="G262" s="633"/>
      <c r="H262" s="633"/>
      <c r="I262" s="633"/>
      <c r="J262" s="633"/>
      <c r="K262" s="633"/>
      <c r="L262" s="633"/>
      <c r="M262" s="633"/>
      <c r="N262" s="633"/>
      <c r="O262" s="633"/>
      <c r="P262" s="633"/>
      <c r="Q262" s="633"/>
      <c r="R262" s="633"/>
      <c r="S262" s="2"/>
      <c r="T262" s="2"/>
      <c r="U262" s="2"/>
    </row>
    <row r="263" spans="1:24" ht="11.25" customHeight="1">
      <c r="A263" s="4367" t="s">
        <v>58</v>
      </c>
      <c r="B263" s="4367"/>
      <c r="C263" s="4367"/>
      <c r="D263" s="4367"/>
      <c r="E263" s="4367"/>
      <c r="F263" s="4367"/>
      <c r="G263" s="4367"/>
      <c r="H263" s="4367"/>
      <c r="I263" s="4367"/>
      <c r="J263" s="4367"/>
      <c r="K263" s="4367"/>
      <c r="L263" s="4367"/>
      <c r="M263" s="4367"/>
      <c r="N263" s="4367"/>
      <c r="O263" s="4367"/>
      <c r="P263" s="4367"/>
      <c r="Q263" s="4367"/>
      <c r="R263" s="4367"/>
      <c r="S263" s="4367"/>
      <c r="T263" s="4367"/>
    </row>
    <row r="264" spans="1:24" ht="14.25" customHeight="1">
      <c r="A264" s="793"/>
      <c r="B264" s="794"/>
      <c r="C264" s="794"/>
      <c r="D264" s="794"/>
      <c r="E264" s="794"/>
      <c r="F264" s="794"/>
      <c r="G264" s="794"/>
      <c r="H264" s="794"/>
      <c r="I264" s="794"/>
      <c r="J264" s="794"/>
      <c r="K264" s="794"/>
      <c r="L264" s="794"/>
      <c r="M264" s="794"/>
      <c r="N264" s="794"/>
      <c r="O264" s="794"/>
      <c r="P264" s="794"/>
      <c r="Q264" s="794"/>
      <c r="R264" s="794"/>
      <c r="S264" s="1"/>
      <c r="T264" s="1"/>
    </row>
    <row r="265" spans="1:24" ht="14.25" customHeight="1">
      <c r="A265" s="14" t="s">
        <v>30</v>
      </c>
      <c r="B265" s="167" t="s">
        <v>150</v>
      </c>
      <c r="C265" s="168"/>
      <c r="D265" s="168"/>
      <c r="E265" s="168"/>
      <c r="F265" s="17"/>
      <c r="G265" s="17"/>
      <c r="H265" s="17"/>
      <c r="I265" s="17"/>
      <c r="J265" s="17"/>
      <c r="K265" s="17"/>
      <c r="L265" s="17"/>
      <c r="M265" s="17"/>
      <c r="N265" s="18"/>
      <c r="O265" s="18"/>
      <c r="P265" s="18"/>
      <c r="Q265" s="18"/>
      <c r="R265" s="18"/>
      <c r="S265" s="18"/>
      <c r="T265" s="19"/>
    </row>
    <row r="266" spans="1:24" ht="14.25" customHeight="1" thickBot="1">
      <c r="B266" s="4360" t="s">
        <v>415</v>
      </c>
      <c r="C266" s="4358"/>
      <c r="D266" s="4358"/>
      <c r="E266" s="4358"/>
      <c r="F266" s="4358"/>
      <c r="G266" s="4358"/>
      <c r="H266" s="4358"/>
      <c r="I266" s="4358"/>
      <c r="J266" s="4358"/>
      <c r="K266" s="4358"/>
      <c r="L266" s="4358"/>
      <c r="M266" s="4358"/>
      <c r="N266" s="4358"/>
      <c r="O266" s="4358"/>
      <c r="P266" s="4358"/>
      <c r="Q266" s="4358"/>
      <c r="R266" s="4358"/>
      <c r="S266" s="4358"/>
      <c r="T266" s="4359"/>
    </row>
    <row r="267" spans="1:24" ht="13.5" thickBot="1">
      <c r="A267" s="612" t="s">
        <v>99</v>
      </c>
      <c r="B267" s="2148"/>
      <c r="C267" s="4543" t="s">
        <v>155</v>
      </c>
      <c r="D267" s="4544"/>
      <c r="E267" s="4544"/>
      <c r="F267" s="4544"/>
      <c r="G267" s="4544"/>
      <c r="H267" s="4544"/>
      <c r="I267" s="4544"/>
      <c r="J267" s="4544"/>
      <c r="K267" s="4544"/>
      <c r="L267" s="4544"/>
      <c r="M267" s="4544"/>
      <c r="N267" s="4544"/>
      <c r="O267" s="4544"/>
      <c r="P267" s="4544"/>
      <c r="Q267" s="4544"/>
      <c r="R267" s="4544"/>
      <c r="S267" s="4544"/>
      <c r="T267" s="4545"/>
    </row>
    <row r="268" spans="1:24" ht="27.75" customHeight="1">
      <c r="A268" s="177" t="s">
        <v>104</v>
      </c>
      <c r="B268" s="178" t="s">
        <v>105</v>
      </c>
      <c r="C268" s="4537" t="s">
        <v>140</v>
      </c>
      <c r="D268" s="4538"/>
      <c r="E268" s="4532" t="s">
        <v>141</v>
      </c>
      <c r="F268" s="4536"/>
      <c r="G268" s="4534" t="s">
        <v>604</v>
      </c>
      <c r="H268" s="4535"/>
      <c r="I268" s="4534" t="s">
        <v>605</v>
      </c>
      <c r="J268" s="4535"/>
      <c r="K268" s="4532" t="s">
        <v>142</v>
      </c>
      <c r="L268" s="4536"/>
      <c r="M268" s="4532" t="s">
        <v>143</v>
      </c>
      <c r="N268" s="4536"/>
      <c r="O268" s="4532" t="s">
        <v>59</v>
      </c>
      <c r="P268" s="4536"/>
      <c r="Q268" s="4532" t="s">
        <v>144</v>
      </c>
      <c r="R268" s="4536"/>
      <c r="S268" s="4532" t="s">
        <v>145</v>
      </c>
      <c r="T268" s="4533"/>
    </row>
    <row r="269" spans="1:24" ht="12.75" customHeight="1">
      <c r="A269" s="51" t="s">
        <v>128</v>
      </c>
      <c r="B269" s="173">
        <v>-1.7964071856287518</v>
      </c>
      <c r="C269" s="4327">
        <v>300</v>
      </c>
      <c r="D269" s="4328"/>
      <c r="E269" s="4351">
        <v>20.512820512820511</v>
      </c>
      <c r="F269" s="4355"/>
      <c r="G269" s="4407" t="s">
        <v>601</v>
      </c>
      <c r="H269" s="4355"/>
      <c r="I269" s="4355"/>
      <c r="J269" s="4370"/>
      <c r="K269" s="4349">
        <v>-10.12658227848101</v>
      </c>
      <c r="L269" s="4370"/>
      <c r="M269" s="4351">
        <v>0</v>
      </c>
      <c r="N269" s="4370"/>
      <c r="O269" s="4327">
        <v>0</v>
      </c>
      <c r="P269" s="4328"/>
      <c r="Q269" s="4351">
        <v>-21.212121212121218</v>
      </c>
      <c r="R269" s="4370"/>
      <c r="S269" s="4327">
        <v>0</v>
      </c>
      <c r="T269" s="4383"/>
    </row>
    <row r="270" spans="1:24" ht="12.75" customHeight="1">
      <c r="A270" s="51" t="s">
        <v>129</v>
      </c>
      <c r="B270" s="93">
        <v>-30</v>
      </c>
      <c r="C270" s="4327">
        <v>-66.666666666666671</v>
      </c>
      <c r="D270" s="4328"/>
      <c r="E270" s="4327">
        <v>-50</v>
      </c>
      <c r="F270" s="4347"/>
      <c r="G270" s="4410" t="s">
        <v>601</v>
      </c>
      <c r="H270" s="4347"/>
      <c r="I270" s="4347"/>
      <c r="J270" s="4328"/>
      <c r="K270" s="4325">
        <v>37.5</v>
      </c>
      <c r="L270" s="4347"/>
      <c r="M270" s="4327">
        <v>-44.444444444444443</v>
      </c>
      <c r="N270" s="4328"/>
      <c r="O270" s="4327">
        <v>0</v>
      </c>
      <c r="P270" s="4328"/>
      <c r="Q270" s="4327">
        <v>-68.75</v>
      </c>
      <c r="R270" s="4328"/>
      <c r="S270" s="4327">
        <v>0</v>
      </c>
      <c r="T270" s="4383"/>
    </row>
    <row r="271" spans="1:24" ht="12.75" customHeight="1">
      <c r="A271" s="51" t="s">
        <v>130</v>
      </c>
      <c r="B271" s="93">
        <v>7.6923076923076934</v>
      </c>
      <c r="C271" s="4327">
        <v>0</v>
      </c>
      <c r="D271" s="4328"/>
      <c r="E271" s="4327">
        <v>-7.6923076923076934</v>
      </c>
      <c r="F271" s="4347"/>
      <c r="G271" s="4410" t="s">
        <v>601</v>
      </c>
      <c r="H271" s="4347"/>
      <c r="I271" s="4347"/>
      <c r="J271" s="4328"/>
      <c r="K271" s="4325">
        <v>52.941176470588232</v>
      </c>
      <c r="L271" s="4347"/>
      <c r="M271" s="4327">
        <v>25</v>
      </c>
      <c r="N271" s="4328"/>
      <c r="O271" s="4325">
        <v>-100</v>
      </c>
      <c r="P271" s="4347"/>
      <c r="Q271" s="4327">
        <v>-31.25</v>
      </c>
      <c r="R271" s="4328"/>
      <c r="S271" s="4327">
        <v>0</v>
      </c>
      <c r="T271" s="4383"/>
    </row>
    <row r="272" spans="1:24" ht="12.75" customHeight="1">
      <c r="A272" s="52" t="s">
        <v>405</v>
      </c>
      <c r="B272" s="94">
        <v>14.285714285714278</v>
      </c>
      <c r="C272" s="4338">
        <v>0</v>
      </c>
      <c r="D272" s="4356"/>
      <c r="E272" s="4338">
        <v>5.8823529411764781</v>
      </c>
      <c r="F272" s="4409"/>
      <c r="G272" s="4408" t="s">
        <v>601</v>
      </c>
      <c r="H272" s="4409"/>
      <c r="I272" s="4409"/>
      <c r="J272" s="4356"/>
      <c r="K272" s="4386">
        <v>4.3478260869565162</v>
      </c>
      <c r="L272" s="4409"/>
      <c r="M272" s="4338">
        <v>50</v>
      </c>
      <c r="N272" s="4356"/>
      <c r="O272" s="4327">
        <v>0</v>
      </c>
      <c r="P272" s="4328"/>
      <c r="Q272" s="4338">
        <v>35.714285714285722</v>
      </c>
      <c r="R272" s="4356"/>
      <c r="S272" s="4338">
        <v>0</v>
      </c>
      <c r="T272" s="4379"/>
    </row>
    <row r="273" spans="1:20" ht="12.75" customHeight="1">
      <c r="A273" s="700" t="s">
        <v>425</v>
      </c>
      <c r="B273" s="173">
        <f t="shared" ref="B273:C275" si="217">SUM(B220/B216)*100-100</f>
        <v>6.0975609756097668</v>
      </c>
      <c r="C273" s="4351">
        <f t="shared" si="217"/>
        <v>-25</v>
      </c>
      <c r="D273" s="4370"/>
      <c r="E273" s="4351">
        <f t="shared" ref="E273:E284" si="218">SUM(E220/E216)*100-100</f>
        <v>-27.659574468085097</v>
      </c>
      <c r="F273" s="4355"/>
      <c r="G273" s="4410" t="s">
        <v>601</v>
      </c>
      <c r="H273" s="4347"/>
      <c r="I273" s="4347"/>
      <c r="J273" s="4328"/>
      <c r="K273" s="4349">
        <f t="shared" ref="K273:K284" si="219">SUM(K220/K216)*100-100</f>
        <v>12.676056338028175</v>
      </c>
      <c r="L273" s="4355"/>
      <c r="M273" s="4351">
        <f t="shared" ref="M273:M284" si="220">SUM(M220/M216)*100-100</f>
        <v>40</v>
      </c>
      <c r="N273" s="4370"/>
      <c r="O273" s="4349">
        <f>(O220/O216)*100-100</f>
        <v>200</v>
      </c>
      <c r="P273" s="4355"/>
      <c r="Q273" s="4351">
        <f t="shared" ref="Q273:Q284" si="221">SUM(Q220/Q216)*100-100</f>
        <v>26.92307692307692</v>
      </c>
      <c r="R273" s="4370"/>
      <c r="S273" s="4351">
        <v>0</v>
      </c>
      <c r="T273" s="4390"/>
    </row>
    <row r="274" spans="1:20" ht="12.75" customHeight="1">
      <c r="A274" s="51" t="s">
        <v>575</v>
      </c>
      <c r="B274" s="93">
        <f t="shared" si="217"/>
        <v>38.095238095238102</v>
      </c>
      <c r="C274" s="4327">
        <f t="shared" si="217"/>
        <v>200</v>
      </c>
      <c r="D274" s="4328"/>
      <c r="E274" s="4327">
        <f t="shared" si="218"/>
        <v>-25</v>
      </c>
      <c r="F274" s="4347"/>
      <c r="G274" s="4410" t="s">
        <v>601</v>
      </c>
      <c r="H274" s="4347"/>
      <c r="I274" s="4347"/>
      <c r="J274" s="4328"/>
      <c r="K274" s="4325">
        <f t="shared" si="219"/>
        <v>40.909090909090907</v>
      </c>
      <c r="L274" s="4347"/>
      <c r="M274" s="4327">
        <f t="shared" si="220"/>
        <v>20</v>
      </c>
      <c r="N274" s="4328"/>
      <c r="O274" s="4325">
        <f>(O221/O217)*100-100</f>
        <v>-100</v>
      </c>
      <c r="P274" s="4347"/>
      <c r="Q274" s="4327">
        <f t="shared" si="221"/>
        <v>140</v>
      </c>
      <c r="R274" s="4328"/>
      <c r="S274" s="4327">
        <v>0</v>
      </c>
      <c r="T274" s="4383"/>
    </row>
    <row r="275" spans="1:20" ht="12.75" customHeight="1">
      <c r="A275" s="51" t="s">
        <v>426</v>
      </c>
      <c r="B275" s="93">
        <f t="shared" si="217"/>
        <v>-5.3571428571428612</v>
      </c>
      <c r="C275" s="4327">
        <f t="shared" si="217"/>
        <v>-50</v>
      </c>
      <c r="D275" s="4328"/>
      <c r="E275" s="4327">
        <f t="shared" si="218"/>
        <v>0</v>
      </c>
      <c r="F275" s="4347"/>
      <c r="G275" s="4410" t="s">
        <v>601</v>
      </c>
      <c r="H275" s="4347"/>
      <c r="I275" s="4347"/>
      <c r="J275" s="4328"/>
      <c r="K275" s="4325">
        <f t="shared" si="219"/>
        <v>15.384615384615373</v>
      </c>
      <c r="L275" s="4347"/>
      <c r="M275" s="4327">
        <f t="shared" si="220"/>
        <v>-80</v>
      </c>
      <c r="N275" s="4328"/>
      <c r="O275" s="4327">
        <v>0</v>
      </c>
      <c r="P275" s="4328"/>
      <c r="Q275" s="4327">
        <f t="shared" si="221"/>
        <v>-18.181818181818173</v>
      </c>
      <c r="R275" s="4328"/>
      <c r="S275" s="4327">
        <v>0</v>
      </c>
      <c r="T275" s="4383"/>
    </row>
    <row r="276" spans="1:20" ht="12.75" customHeight="1">
      <c r="A276" s="52" t="s">
        <v>479</v>
      </c>
      <c r="B276" s="94">
        <f t="shared" ref="B276:B287" si="222">SUM(B223/B219)*100-100</f>
        <v>0</v>
      </c>
      <c r="C276" s="4338">
        <v>0</v>
      </c>
      <c r="D276" s="4356"/>
      <c r="E276" s="4338">
        <f t="shared" si="218"/>
        <v>-33.333333333333343</v>
      </c>
      <c r="F276" s="4409"/>
      <c r="G276" s="4408" t="s">
        <v>601</v>
      </c>
      <c r="H276" s="4409"/>
      <c r="I276" s="4409"/>
      <c r="J276" s="4356"/>
      <c r="K276" s="4386">
        <f t="shared" si="219"/>
        <v>29.166666666666686</v>
      </c>
      <c r="L276" s="4409"/>
      <c r="M276" s="4338">
        <f t="shared" si="220"/>
        <v>100</v>
      </c>
      <c r="N276" s="4356"/>
      <c r="O276" s="4327">
        <v>0</v>
      </c>
      <c r="P276" s="4328"/>
      <c r="Q276" s="4338">
        <f t="shared" si="221"/>
        <v>-36.842105263157897</v>
      </c>
      <c r="R276" s="4356"/>
      <c r="S276" s="4338">
        <v>0</v>
      </c>
      <c r="T276" s="4379"/>
    </row>
    <row r="277" spans="1:20" ht="12.75" customHeight="1">
      <c r="A277" s="701" t="s">
        <v>526</v>
      </c>
      <c r="B277" s="173">
        <f t="shared" si="222"/>
        <v>10.34482758620689</v>
      </c>
      <c r="C277" s="4351">
        <f t="shared" ref="C277:C282" si="223">SUM(C224/C220)*100-100</f>
        <v>-33.333333333333343</v>
      </c>
      <c r="D277" s="4370"/>
      <c r="E277" s="4351">
        <f t="shared" si="218"/>
        <v>-35.294117647058826</v>
      </c>
      <c r="F277" s="4355"/>
      <c r="G277" s="4410" t="s">
        <v>601</v>
      </c>
      <c r="H277" s="4347"/>
      <c r="I277" s="4347"/>
      <c r="J277" s="4328"/>
      <c r="K277" s="4349">
        <f t="shared" si="219"/>
        <v>45</v>
      </c>
      <c r="L277" s="4370"/>
      <c r="M277" s="4351">
        <f t="shared" si="220"/>
        <v>-38.095238095238095</v>
      </c>
      <c r="N277" s="4370"/>
      <c r="O277" s="4351">
        <f>(O224/O220)*100-100</f>
        <v>-100</v>
      </c>
      <c r="P277" s="4370"/>
      <c r="Q277" s="4351">
        <f t="shared" si="221"/>
        <v>18.181818181818187</v>
      </c>
      <c r="R277" s="4370"/>
      <c r="S277" s="4351">
        <v>0</v>
      </c>
      <c r="T277" s="4390"/>
    </row>
    <row r="278" spans="1:20" ht="12.75" customHeight="1">
      <c r="A278" s="92" t="s">
        <v>484</v>
      </c>
      <c r="B278" s="93">
        <f t="shared" si="222"/>
        <v>1.7241379310344769</v>
      </c>
      <c r="C278" s="4327">
        <f t="shared" si="223"/>
        <v>-66.666666666666671</v>
      </c>
      <c r="D278" s="4328"/>
      <c r="E278" s="4327">
        <f t="shared" si="218"/>
        <v>100</v>
      </c>
      <c r="F278" s="4347"/>
      <c r="G278" s="4410" t="s">
        <v>601</v>
      </c>
      <c r="H278" s="4347"/>
      <c r="I278" s="4347"/>
      <c r="J278" s="4328"/>
      <c r="K278" s="4325">
        <f t="shared" si="219"/>
        <v>3.2258064516128968</v>
      </c>
      <c r="L278" s="4328"/>
      <c r="M278" s="4327">
        <f t="shared" si="220"/>
        <v>-50</v>
      </c>
      <c r="N278" s="4328"/>
      <c r="O278" s="4327" t="s">
        <v>601</v>
      </c>
      <c r="P278" s="4328"/>
      <c r="Q278" s="4327">
        <f t="shared" si="221"/>
        <v>-8.3333333333333428</v>
      </c>
      <c r="R278" s="4328"/>
      <c r="S278" s="4327" t="s">
        <v>601</v>
      </c>
      <c r="T278" s="4329"/>
    </row>
    <row r="279" spans="1:20" ht="12.75" customHeight="1">
      <c r="A279" s="92" t="s">
        <v>498</v>
      </c>
      <c r="B279" s="93">
        <f t="shared" si="222"/>
        <v>7.5471698113207566</v>
      </c>
      <c r="C279" s="4327">
        <f t="shared" si="223"/>
        <v>-100</v>
      </c>
      <c r="D279" s="4328"/>
      <c r="E279" s="4327">
        <f t="shared" si="218"/>
        <v>-50</v>
      </c>
      <c r="F279" s="4347"/>
      <c r="G279" s="4410" t="s">
        <v>601</v>
      </c>
      <c r="H279" s="4347"/>
      <c r="I279" s="4347"/>
      <c r="J279" s="4328"/>
      <c r="K279" s="4325">
        <f t="shared" si="219"/>
        <v>10.000000000000014</v>
      </c>
      <c r="L279" s="4328"/>
      <c r="M279" s="4327">
        <f t="shared" si="220"/>
        <v>600</v>
      </c>
      <c r="N279" s="4328"/>
      <c r="O279" s="4327" t="s">
        <v>601</v>
      </c>
      <c r="P279" s="4328"/>
      <c r="Q279" s="4327">
        <f t="shared" si="221"/>
        <v>22.222222222222229</v>
      </c>
      <c r="R279" s="4328"/>
      <c r="S279" s="4327" t="s">
        <v>601</v>
      </c>
      <c r="T279" s="4329"/>
    </row>
    <row r="280" spans="1:20" ht="12.75" customHeight="1">
      <c r="A280" s="91" t="s">
        <v>428</v>
      </c>
      <c r="B280" s="94">
        <f t="shared" si="222"/>
        <v>9.375</v>
      </c>
      <c r="C280" s="4338">
        <f t="shared" si="223"/>
        <v>-33.333333333333343</v>
      </c>
      <c r="D280" s="4356"/>
      <c r="E280" s="4338">
        <f t="shared" si="218"/>
        <v>0</v>
      </c>
      <c r="F280" s="4409"/>
      <c r="G280" s="4408" t="s">
        <v>601</v>
      </c>
      <c r="H280" s="4409"/>
      <c r="I280" s="4409"/>
      <c r="J280" s="4356"/>
      <c r="K280" s="4386">
        <f t="shared" si="219"/>
        <v>12.90322580645163</v>
      </c>
      <c r="L280" s="4356"/>
      <c r="M280" s="4338">
        <f t="shared" si="220"/>
        <v>-33.333333333333343</v>
      </c>
      <c r="N280" s="4356"/>
      <c r="O280" s="4338" t="s">
        <v>601</v>
      </c>
      <c r="P280" s="4356"/>
      <c r="Q280" s="4338">
        <f t="shared" si="221"/>
        <v>33.333333333333314</v>
      </c>
      <c r="R280" s="4356"/>
      <c r="S280" s="4338" t="s">
        <v>601</v>
      </c>
      <c r="T280" s="4340"/>
    </row>
    <row r="281" spans="1:20" ht="12.75" customHeight="1">
      <c r="A281" s="700" t="s">
        <v>416</v>
      </c>
      <c r="B281" s="173">
        <f t="shared" si="222"/>
        <v>2.0833333333333286</v>
      </c>
      <c r="C281" s="4349">
        <f t="shared" si="223"/>
        <v>-50</v>
      </c>
      <c r="D281" s="4355"/>
      <c r="E281" s="4351">
        <f t="shared" si="218"/>
        <v>81.818181818181813</v>
      </c>
      <c r="F281" s="4355"/>
      <c r="G281" s="4407" t="s">
        <v>601</v>
      </c>
      <c r="H281" s="4355"/>
      <c r="I281" s="4355"/>
      <c r="J281" s="4370"/>
      <c r="K281" s="4349">
        <f t="shared" si="219"/>
        <v>-12.931034482758619</v>
      </c>
      <c r="L281" s="4370"/>
      <c r="M281" s="4349">
        <f t="shared" si="220"/>
        <v>69.230769230769226</v>
      </c>
      <c r="N281" s="4355"/>
      <c r="O281" s="4351">
        <v>0</v>
      </c>
      <c r="P281" s="4370"/>
      <c r="Q281" s="4349">
        <f t="shared" si="221"/>
        <v>-25.641025641025635</v>
      </c>
      <c r="R281" s="4355"/>
      <c r="S281" s="4351">
        <v>0</v>
      </c>
      <c r="T281" s="4352"/>
    </row>
    <row r="282" spans="1:20" ht="12.75" customHeight="1">
      <c r="A282" s="51" t="s">
        <v>211</v>
      </c>
      <c r="B282" s="93">
        <f t="shared" si="222"/>
        <v>25.423728813559322</v>
      </c>
      <c r="C282" s="4325">
        <f t="shared" si="223"/>
        <v>200</v>
      </c>
      <c r="D282" s="4347"/>
      <c r="E282" s="4327">
        <f t="shared" si="218"/>
        <v>0</v>
      </c>
      <c r="F282" s="4347"/>
      <c r="G282" s="4410" t="s">
        <v>601</v>
      </c>
      <c r="H282" s="4347"/>
      <c r="I282" s="4347"/>
      <c r="J282" s="4328"/>
      <c r="K282" s="4325">
        <f t="shared" si="219"/>
        <v>6.25</v>
      </c>
      <c r="L282" s="4328"/>
      <c r="M282" s="4325">
        <f t="shared" si="220"/>
        <v>266.66666666666663</v>
      </c>
      <c r="N282" s="4347"/>
      <c r="O282" s="4327" t="s">
        <v>601</v>
      </c>
      <c r="P282" s="4328"/>
      <c r="Q282" s="4325">
        <f t="shared" si="221"/>
        <v>18.181818181818187</v>
      </c>
      <c r="R282" s="4347"/>
      <c r="S282" s="4531" t="s">
        <v>601</v>
      </c>
      <c r="T282" s="4329"/>
    </row>
    <row r="283" spans="1:20" ht="12.75" customHeight="1">
      <c r="A283" s="51" t="s">
        <v>61</v>
      </c>
      <c r="B283" s="93">
        <f t="shared" si="222"/>
        <v>-10.526315789473685</v>
      </c>
      <c r="C283" s="4325">
        <v>0</v>
      </c>
      <c r="D283" s="4347"/>
      <c r="E283" s="4327">
        <f t="shared" si="218"/>
        <v>83.333333333333314</v>
      </c>
      <c r="F283" s="4347"/>
      <c r="G283" s="4327" t="s">
        <v>601</v>
      </c>
      <c r="H283" s="4376"/>
      <c r="I283" s="4325" t="s">
        <v>601</v>
      </c>
      <c r="J283" s="4376"/>
      <c r="K283" s="4325">
        <f t="shared" si="219"/>
        <v>-15.151515151515156</v>
      </c>
      <c r="L283" s="4328"/>
      <c r="M283" s="4325">
        <f t="shared" si="220"/>
        <v>-42.857142857142861</v>
      </c>
      <c r="N283" s="4347"/>
      <c r="O283" s="4531" t="s">
        <v>601</v>
      </c>
      <c r="P283" s="4328"/>
      <c r="Q283" s="4325">
        <f t="shared" si="221"/>
        <v>-54.545454545454547</v>
      </c>
      <c r="R283" s="4347"/>
      <c r="S283" s="4327" t="s">
        <v>601</v>
      </c>
      <c r="T283" s="4329"/>
    </row>
    <row r="284" spans="1:20" ht="12.75" customHeight="1">
      <c r="A284" s="52" t="s">
        <v>551</v>
      </c>
      <c r="B284" s="94">
        <f t="shared" si="222"/>
        <v>20</v>
      </c>
      <c r="C284" s="4386">
        <v>1</v>
      </c>
      <c r="D284" s="4409"/>
      <c r="E284" s="4338">
        <f t="shared" si="218"/>
        <v>91.666666666666686</v>
      </c>
      <c r="F284" s="4409"/>
      <c r="G284" s="4338" t="s">
        <v>601</v>
      </c>
      <c r="H284" s="4382"/>
      <c r="I284" s="4386" t="s">
        <v>601</v>
      </c>
      <c r="J284" s="4382"/>
      <c r="K284" s="4386">
        <f t="shared" si="219"/>
        <v>20</v>
      </c>
      <c r="L284" s="4356"/>
      <c r="M284" s="4386">
        <f t="shared" si="220"/>
        <v>25</v>
      </c>
      <c r="N284" s="4409"/>
      <c r="O284" s="4338">
        <f>SUM(O231/O227)*100-100</f>
        <v>200</v>
      </c>
      <c r="P284" s="4356"/>
      <c r="Q284" s="4386">
        <f t="shared" si="221"/>
        <v>-37.5</v>
      </c>
      <c r="R284" s="4409"/>
      <c r="S284" s="4338" t="s">
        <v>601</v>
      </c>
      <c r="T284" s="4340"/>
    </row>
    <row r="285" spans="1:20" ht="12.75" customHeight="1">
      <c r="A285" s="700" t="s">
        <v>603</v>
      </c>
      <c r="B285" s="95">
        <f t="shared" si="222"/>
        <v>-29.591836734693871</v>
      </c>
      <c r="C285" s="4351">
        <f>(C232/C228)*100-100</f>
        <v>700</v>
      </c>
      <c r="D285" s="4370"/>
      <c r="E285" s="4351">
        <f t="shared" ref="E285:E293" si="224">(E232/E228)*100-100</f>
        <v>-44.999999999999993</v>
      </c>
      <c r="F285" s="4355"/>
      <c r="G285" s="4351" t="s">
        <v>601</v>
      </c>
      <c r="H285" s="4385"/>
      <c r="I285" s="4351" t="s">
        <v>601</v>
      </c>
      <c r="J285" s="4349"/>
      <c r="K285" s="4351">
        <f t="shared" ref="K285:K296" si="225">(K232/K228)*100-100</f>
        <v>-28.712871287128721</v>
      </c>
      <c r="L285" s="4355"/>
      <c r="M285" s="4351">
        <f t="shared" ref="M285:M314" si="226">(M232/M228)*100-100</f>
        <v>-27.272727272727266</v>
      </c>
      <c r="N285" s="4370"/>
      <c r="O285" s="4327" t="s">
        <v>601</v>
      </c>
      <c r="P285" s="4347"/>
      <c r="Q285" s="4351">
        <f t="shared" ref="Q285:Q296" si="227">(Q232/Q228)*100-100</f>
        <v>-41.379310344827594</v>
      </c>
      <c r="R285" s="4355"/>
      <c r="S285" s="4351">
        <f>(S232/S228)*100-100</f>
        <v>-100</v>
      </c>
      <c r="T285" s="4352"/>
    </row>
    <row r="286" spans="1:20" ht="12.75" customHeight="1">
      <c r="A286" s="51" t="s">
        <v>641</v>
      </c>
      <c r="B286" s="96">
        <f t="shared" si="222"/>
        <v>-10.810810810810807</v>
      </c>
      <c r="C286" s="4327">
        <f>(C233/C229)*100-100</f>
        <v>-100</v>
      </c>
      <c r="D286" s="4328"/>
      <c r="E286" s="4327">
        <f t="shared" si="224"/>
        <v>8.3333333333333286</v>
      </c>
      <c r="F286" s="4347"/>
      <c r="G286" s="4327" t="s">
        <v>601</v>
      </c>
      <c r="H286" s="4376"/>
      <c r="I286" s="4327" t="s">
        <v>601</v>
      </c>
      <c r="J286" s="4325"/>
      <c r="K286" s="4327">
        <f t="shared" si="225"/>
        <v>-17.64705882352942</v>
      </c>
      <c r="L286" s="4347"/>
      <c r="M286" s="4327">
        <f t="shared" si="226"/>
        <v>-54.545454545454547</v>
      </c>
      <c r="N286" s="4347"/>
      <c r="O286" s="4327">
        <f t="shared" ref="O286:O291" si="228">(O233/O229)*100-100</f>
        <v>300</v>
      </c>
      <c r="P286" s="4347"/>
      <c r="Q286" s="4327">
        <f t="shared" si="227"/>
        <v>23.07692307692308</v>
      </c>
      <c r="R286" s="4347"/>
      <c r="S286" s="4327" t="s">
        <v>601</v>
      </c>
      <c r="T286" s="4329"/>
    </row>
    <row r="287" spans="1:20" ht="12.75" customHeight="1">
      <c r="A287" s="51" t="s">
        <v>654</v>
      </c>
      <c r="B287" s="96">
        <f t="shared" si="222"/>
        <v>17.64705882352942</v>
      </c>
      <c r="C287" s="4327" t="s">
        <v>601</v>
      </c>
      <c r="D287" s="4328"/>
      <c r="E287" s="4327">
        <f t="shared" si="224"/>
        <v>0</v>
      </c>
      <c r="F287" s="4347"/>
      <c r="G287" s="4327" t="s">
        <v>601</v>
      </c>
      <c r="H287" s="4376"/>
      <c r="I287" s="4327" t="s">
        <v>601</v>
      </c>
      <c r="J287" s="4325"/>
      <c r="K287" s="4327">
        <f t="shared" si="225"/>
        <v>-3.5714285714285694</v>
      </c>
      <c r="L287" s="4347"/>
      <c r="M287" s="4327">
        <f t="shared" si="226"/>
        <v>-25</v>
      </c>
      <c r="N287" s="4347"/>
      <c r="O287" s="4327">
        <f t="shared" si="228"/>
        <v>33.333333333333314</v>
      </c>
      <c r="P287" s="4347"/>
      <c r="Q287" s="4327">
        <f t="shared" si="227"/>
        <v>160</v>
      </c>
      <c r="R287" s="4347"/>
      <c r="S287" s="4327" t="s">
        <v>601</v>
      </c>
      <c r="T287" s="4329"/>
    </row>
    <row r="288" spans="1:20" ht="12.75" customHeight="1">
      <c r="A288" s="91" t="s">
        <v>655</v>
      </c>
      <c r="B288" s="2496">
        <f t="shared" ref="B288:B297" si="229">SUM(B235/B231)*100-100</f>
        <v>-27.38095238095238</v>
      </c>
      <c r="C288" s="4338" t="s">
        <v>601</v>
      </c>
      <c r="D288" s="4356"/>
      <c r="E288" s="4338">
        <f t="shared" si="224"/>
        <v>-73.913043478260875</v>
      </c>
      <c r="F288" s="4409"/>
      <c r="G288" s="4338" t="s">
        <v>601</v>
      </c>
      <c r="H288" s="4382"/>
      <c r="I288" s="4338" t="s">
        <v>601</v>
      </c>
      <c r="J288" s="4386"/>
      <c r="K288" s="4338">
        <f t="shared" si="225"/>
        <v>-30.952380952380949</v>
      </c>
      <c r="L288" s="4409"/>
      <c r="M288" s="4338">
        <f t="shared" si="226"/>
        <v>-20</v>
      </c>
      <c r="N288" s="4409"/>
      <c r="O288" s="4338">
        <f t="shared" si="228"/>
        <v>66.666666666666686</v>
      </c>
      <c r="P288" s="4409"/>
      <c r="Q288" s="4338">
        <f t="shared" si="227"/>
        <v>70</v>
      </c>
      <c r="R288" s="4409"/>
      <c r="S288" s="4338" t="s">
        <v>601</v>
      </c>
      <c r="T288" s="4340"/>
    </row>
    <row r="289" spans="1:20" ht="12.75" customHeight="1">
      <c r="A289" s="701" t="s">
        <v>705</v>
      </c>
      <c r="B289" s="1531">
        <f t="shared" si="229"/>
        <v>2.8985507246376727</v>
      </c>
      <c r="C289" s="4327">
        <f>(C236/C232)*100-100</f>
        <v>-62.5</v>
      </c>
      <c r="D289" s="4347"/>
      <c r="E289" s="4351">
        <f t="shared" si="224"/>
        <v>-27.272727272727266</v>
      </c>
      <c r="F289" s="4370"/>
      <c r="G289" s="4351" t="s">
        <v>601</v>
      </c>
      <c r="H289" s="4385"/>
      <c r="I289" s="4351" t="s">
        <v>601</v>
      </c>
      <c r="J289" s="4385"/>
      <c r="K289" s="4351">
        <f t="shared" si="225"/>
        <v>27.777777777777771</v>
      </c>
      <c r="L289" s="4370"/>
      <c r="M289" s="4351">
        <f t="shared" si="226"/>
        <v>-75</v>
      </c>
      <c r="N289" s="4370"/>
      <c r="O289" s="4327" t="s">
        <v>601</v>
      </c>
      <c r="P289" s="4347"/>
      <c r="Q289" s="4351">
        <f t="shared" si="227"/>
        <v>41.176470588235304</v>
      </c>
      <c r="R289" s="4370"/>
      <c r="S289" s="4351" t="s">
        <v>601</v>
      </c>
      <c r="T289" s="4390"/>
    </row>
    <row r="290" spans="1:20" ht="12.75" customHeight="1">
      <c r="A290" s="92" t="s">
        <v>723</v>
      </c>
      <c r="B290" s="93">
        <f t="shared" si="229"/>
        <v>1.5151515151515156</v>
      </c>
      <c r="C290" s="4327" t="s">
        <v>601</v>
      </c>
      <c r="D290" s="4328"/>
      <c r="E290" s="4327">
        <f>(E237/E233)*100-100</f>
        <v>-15.384615384615387</v>
      </c>
      <c r="F290" s="4347"/>
      <c r="G290" s="4327" t="s">
        <v>601</v>
      </c>
      <c r="H290" s="4332"/>
      <c r="I290" s="4327" t="s">
        <v>601</v>
      </c>
      <c r="J290" s="4332"/>
      <c r="K290" s="4327">
        <f t="shared" si="225"/>
        <v>14.285714285714278</v>
      </c>
      <c r="L290" s="4328"/>
      <c r="M290" s="4327">
        <f t="shared" si="226"/>
        <v>-40</v>
      </c>
      <c r="N290" s="4328"/>
      <c r="O290" s="4327">
        <f t="shared" si="228"/>
        <v>-25</v>
      </c>
      <c r="P290" s="4347"/>
      <c r="Q290" s="4327">
        <f t="shared" si="227"/>
        <v>-18.75</v>
      </c>
      <c r="R290" s="4328"/>
      <c r="S290" s="4327" t="s">
        <v>601</v>
      </c>
      <c r="T290" s="4383"/>
    </row>
    <row r="291" spans="1:20" ht="12.75" customHeight="1">
      <c r="A291" s="51" t="s">
        <v>724</v>
      </c>
      <c r="B291" s="93">
        <f t="shared" si="229"/>
        <v>-8.3333333333333428</v>
      </c>
      <c r="C291" s="4327" t="s">
        <v>601</v>
      </c>
      <c r="D291" s="4328"/>
      <c r="E291" s="4327">
        <f t="shared" si="224"/>
        <v>9.0909090909090793</v>
      </c>
      <c r="F291" s="4328"/>
      <c r="G291" s="4327" t="s">
        <v>601</v>
      </c>
      <c r="H291" s="4376"/>
      <c r="I291" s="4327" t="s">
        <v>601</v>
      </c>
      <c r="J291" s="4376"/>
      <c r="K291" s="4327">
        <f t="shared" si="225"/>
        <v>-7.4074074074074048</v>
      </c>
      <c r="L291" s="4328"/>
      <c r="M291" s="4327">
        <f t="shared" si="226"/>
        <v>100</v>
      </c>
      <c r="N291" s="4328"/>
      <c r="O291" s="4327">
        <f t="shared" si="228"/>
        <v>-50</v>
      </c>
      <c r="P291" s="4347"/>
      <c r="Q291" s="4327">
        <f t="shared" si="227"/>
        <v>-23.076923076923066</v>
      </c>
      <c r="R291" s="4328"/>
      <c r="S291" s="4327">
        <f>(S238/S234)*100-100</f>
        <v>-100</v>
      </c>
      <c r="T291" s="4383"/>
    </row>
    <row r="292" spans="1:20" ht="12.75" customHeight="1">
      <c r="A292" s="52" t="s">
        <v>725</v>
      </c>
      <c r="B292" s="94">
        <f t="shared" si="229"/>
        <v>4.9180327868852487</v>
      </c>
      <c r="C292" s="4338" t="s">
        <v>601</v>
      </c>
      <c r="D292" s="4356"/>
      <c r="E292" s="4338">
        <f t="shared" si="224"/>
        <v>100</v>
      </c>
      <c r="F292" s="4356"/>
      <c r="G292" s="4338" t="s">
        <v>601</v>
      </c>
      <c r="H292" s="4382"/>
      <c r="I292" s="4338" t="s">
        <v>601</v>
      </c>
      <c r="J292" s="4382"/>
      <c r="K292" s="4338">
        <f t="shared" si="225"/>
        <v>6.8965517241379217</v>
      </c>
      <c r="L292" s="4356"/>
      <c r="M292" s="4338">
        <f t="shared" si="226"/>
        <v>25</v>
      </c>
      <c r="N292" s="4356"/>
      <c r="O292" s="4338">
        <f t="shared" ref="O292:O304" si="230">(O239/O235)*100-100</f>
        <v>0</v>
      </c>
      <c r="P292" s="4409"/>
      <c r="Q292" s="4338">
        <f>(Q239/Q235)*100-100</f>
        <v>-35.294117647058826</v>
      </c>
      <c r="R292" s="4356"/>
      <c r="S292" s="4338" t="s">
        <v>601</v>
      </c>
      <c r="T292" s="4379"/>
    </row>
    <row r="293" spans="1:20" ht="12.75" customHeight="1">
      <c r="A293" s="701" t="s">
        <v>746</v>
      </c>
      <c r="B293" s="1531">
        <f t="shared" si="229"/>
        <v>13.380281690140848</v>
      </c>
      <c r="C293" s="4327">
        <f>(C240/C236)*100-100</f>
        <v>-66.666666666666671</v>
      </c>
      <c r="D293" s="4347"/>
      <c r="E293" s="4351">
        <f t="shared" si="224"/>
        <v>68.75</v>
      </c>
      <c r="F293" s="4370"/>
      <c r="G293" s="4351" t="s">
        <v>601</v>
      </c>
      <c r="H293" s="4385"/>
      <c r="I293" s="4351" t="s">
        <v>601</v>
      </c>
      <c r="J293" s="4385"/>
      <c r="K293" s="4351">
        <f t="shared" si="225"/>
        <v>-13.043478260869563</v>
      </c>
      <c r="L293" s="4370"/>
      <c r="M293" s="4351">
        <f t="shared" si="226"/>
        <v>100</v>
      </c>
      <c r="N293" s="4370"/>
      <c r="O293" s="4327">
        <f t="shared" si="230"/>
        <v>150</v>
      </c>
      <c r="P293" s="4347"/>
      <c r="Q293" s="4351">
        <f t="shared" si="227"/>
        <v>66.666666666666686</v>
      </c>
      <c r="R293" s="4370"/>
      <c r="S293" s="4351">
        <f>(S240/S236)*100-100</f>
        <v>-100</v>
      </c>
      <c r="T293" s="4390"/>
    </row>
    <row r="294" spans="1:20" ht="12.75" customHeight="1">
      <c r="A294" s="92" t="s">
        <v>747</v>
      </c>
      <c r="B294" s="93">
        <f t="shared" si="229"/>
        <v>11.940298507462671</v>
      </c>
      <c r="C294" s="4327">
        <f>(C241/C237)*100-100</f>
        <v>100</v>
      </c>
      <c r="D294" s="4328"/>
      <c r="E294" s="4327">
        <f t="shared" ref="E294:E304" si="231">(E241/E237)*100-100</f>
        <v>9.0909090909090793</v>
      </c>
      <c r="F294" s="4347"/>
      <c r="G294" s="4327" t="s">
        <v>601</v>
      </c>
      <c r="H294" s="4332"/>
      <c r="I294" s="4327" t="s">
        <v>601</v>
      </c>
      <c r="J294" s="4332"/>
      <c r="K294" s="4327">
        <f t="shared" si="225"/>
        <v>34.375</v>
      </c>
      <c r="L294" s="4328"/>
      <c r="M294" s="4327">
        <f t="shared" si="226"/>
        <v>0</v>
      </c>
      <c r="N294" s="4328"/>
      <c r="O294" s="4327">
        <f t="shared" si="230"/>
        <v>-33.333333333333343</v>
      </c>
      <c r="P294" s="4347"/>
      <c r="Q294" s="4327">
        <f t="shared" si="227"/>
        <v>0</v>
      </c>
      <c r="R294" s="4328"/>
      <c r="S294" s="4327">
        <f>(S241/S237)*100-100</f>
        <v>-100</v>
      </c>
      <c r="T294" s="4383"/>
    </row>
    <row r="295" spans="1:20" ht="13.5" customHeight="1">
      <c r="A295" s="51" t="s">
        <v>748</v>
      </c>
      <c r="B295" s="93">
        <f t="shared" si="229"/>
        <v>7.2727272727272805</v>
      </c>
      <c r="C295" s="4327" t="s">
        <v>601</v>
      </c>
      <c r="D295" s="4328"/>
      <c r="E295" s="4327">
        <f t="shared" si="231"/>
        <v>-33.333333333333343</v>
      </c>
      <c r="F295" s="4328"/>
      <c r="G295" s="4327" t="s">
        <v>601</v>
      </c>
      <c r="H295" s="4328"/>
      <c r="I295" s="4327" t="s">
        <v>601</v>
      </c>
      <c r="J295" s="4328"/>
      <c r="K295" s="4327">
        <f t="shared" si="225"/>
        <v>15.999999999999986</v>
      </c>
      <c r="L295" s="4328"/>
      <c r="M295" s="4327">
        <f t="shared" si="226"/>
        <v>-50</v>
      </c>
      <c r="N295" s="4328"/>
      <c r="O295" s="4327">
        <f t="shared" si="230"/>
        <v>100</v>
      </c>
      <c r="P295" s="4347"/>
      <c r="Q295" s="4327">
        <f t="shared" si="227"/>
        <v>50</v>
      </c>
      <c r="R295" s="4328"/>
      <c r="S295" s="4327" t="s">
        <v>601</v>
      </c>
      <c r="T295" s="4329"/>
    </row>
    <row r="296" spans="1:20" ht="13.5" customHeight="1">
      <c r="A296" s="52" t="s">
        <v>749</v>
      </c>
      <c r="B296" s="94">
        <f>SUM(B243/B239)*100-100</f>
        <v>21.875</v>
      </c>
      <c r="C296" s="4338" t="s">
        <v>601</v>
      </c>
      <c r="D296" s="4356"/>
      <c r="E296" s="4338">
        <f t="shared" si="231"/>
        <v>41.666666666666686</v>
      </c>
      <c r="F296" s="4356"/>
      <c r="G296" s="4338" t="s">
        <v>601</v>
      </c>
      <c r="H296" s="4356"/>
      <c r="I296" s="4338" t="s">
        <v>601</v>
      </c>
      <c r="J296" s="4356"/>
      <c r="K296" s="4338">
        <f t="shared" si="225"/>
        <v>22.58064516129032</v>
      </c>
      <c r="L296" s="4356"/>
      <c r="M296" s="4338">
        <f t="shared" si="226"/>
        <v>-40</v>
      </c>
      <c r="N296" s="4356"/>
      <c r="O296" s="4338">
        <f t="shared" si="230"/>
        <v>-40</v>
      </c>
      <c r="P296" s="4409"/>
      <c r="Q296" s="4338">
        <f t="shared" si="227"/>
        <v>45.454545454545467</v>
      </c>
      <c r="R296" s="4356"/>
      <c r="S296" s="4338" t="s">
        <v>601</v>
      </c>
      <c r="T296" s="4340"/>
    </row>
    <row r="297" spans="1:20" ht="13.5" customHeight="1">
      <c r="A297" s="701" t="s">
        <v>809</v>
      </c>
      <c r="B297" s="1531">
        <f t="shared" si="229"/>
        <v>-6.8322981366459601</v>
      </c>
      <c r="C297" s="4327">
        <f>(C244/C240)*100-100</f>
        <v>200</v>
      </c>
      <c r="D297" s="4347"/>
      <c r="E297" s="4351">
        <f t="shared" si="231"/>
        <v>-3.7037037037037095</v>
      </c>
      <c r="F297" s="4370"/>
      <c r="G297" s="4351" t="s">
        <v>601</v>
      </c>
      <c r="H297" s="4385"/>
      <c r="I297" s="4351" t="s">
        <v>601</v>
      </c>
      <c r="J297" s="4385"/>
      <c r="K297" s="4351">
        <f t="shared" ref="K297:K304" si="232">(K244/K240)*100-100</f>
        <v>1.25</v>
      </c>
      <c r="L297" s="4370"/>
      <c r="M297" s="4351">
        <f t="shared" si="226"/>
        <v>0</v>
      </c>
      <c r="N297" s="4370"/>
      <c r="O297" s="4327">
        <f t="shared" si="230"/>
        <v>20</v>
      </c>
      <c r="P297" s="4347"/>
      <c r="Q297" s="4351">
        <f t="shared" ref="Q297:Q314" si="233">(Q244/Q240)*100-100</f>
        <v>-35</v>
      </c>
      <c r="R297" s="4370"/>
      <c r="S297" s="4351" t="s">
        <v>601</v>
      </c>
      <c r="T297" s="4390"/>
    </row>
    <row r="298" spans="1:20" ht="13.5" customHeight="1">
      <c r="A298" s="92" t="s">
        <v>817</v>
      </c>
      <c r="B298" s="93">
        <f t="shared" ref="B298:B304" si="234">SUM(B245/B241)*100-100</f>
        <v>-18.666666666666671</v>
      </c>
      <c r="C298" s="4327">
        <f>(C245/C241)*100-100</f>
        <v>-50</v>
      </c>
      <c r="D298" s="4328"/>
      <c r="E298" s="4327">
        <f t="shared" si="231"/>
        <v>-25</v>
      </c>
      <c r="F298" s="4347"/>
      <c r="G298" s="4327" t="s">
        <v>601</v>
      </c>
      <c r="H298" s="4332"/>
      <c r="I298" s="4327" t="s">
        <v>601</v>
      </c>
      <c r="J298" s="4332"/>
      <c r="K298" s="4327">
        <f t="shared" si="232"/>
        <v>-20.930232558139537</v>
      </c>
      <c r="L298" s="4328"/>
      <c r="M298" s="4327">
        <f t="shared" si="226"/>
        <v>-100</v>
      </c>
      <c r="N298" s="4328"/>
      <c r="O298" s="4327">
        <f t="shared" si="230"/>
        <v>0</v>
      </c>
      <c r="P298" s="4347"/>
      <c r="Q298" s="4327">
        <f t="shared" si="233"/>
        <v>15.384615384615373</v>
      </c>
      <c r="R298" s="4328"/>
      <c r="S298" s="4327" t="s">
        <v>601</v>
      </c>
      <c r="T298" s="4383"/>
    </row>
    <row r="299" spans="1:20" ht="13.5" customHeight="1">
      <c r="A299" s="51" t="s">
        <v>797</v>
      </c>
      <c r="B299" s="93">
        <f t="shared" si="234"/>
        <v>-30.508474576271183</v>
      </c>
      <c r="C299" s="4327" t="s">
        <v>601</v>
      </c>
      <c r="D299" s="4328"/>
      <c r="E299" s="4327">
        <f t="shared" si="231"/>
        <v>-75</v>
      </c>
      <c r="F299" s="4347"/>
      <c r="G299" s="4327" t="s">
        <v>601</v>
      </c>
      <c r="H299" s="4332"/>
      <c r="I299" s="4327" t="s">
        <v>601</v>
      </c>
      <c r="J299" s="4332"/>
      <c r="K299" s="4327">
        <f t="shared" si="232"/>
        <v>-20.689655172413794</v>
      </c>
      <c r="L299" s="4328"/>
      <c r="M299" s="4327">
        <f t="shared" si="226"/>
        <v>66.666666666666686</v>
      </c>
      <c r="N299" s="4328"/>
      <c r="O299" s="4327">
        <f t="shared" si="230"/>
        <v>0</v>
      </c>
      <c r="P299" s="4347"/>
      <c r="Q299" s="4327">
        <f t="shared" si="233"/>
        <v>-53.333333333333336</v>
      </c>
      <c r="R299" s="4328"/>
      <c r="S299" s="4327" t="s">
        <v>601</v>
      </c>
      <c r="T299" s="4383"/>
    </row>
    <row r="300" spans="1:20" ht="13.5" customHeight="1">
      <c r="A300" s="52" t="s">
        <v>818</v>
      </c>
      <c r="B300" s="94">
        <f t="shared" si="234"/>
        <v>-7.6923076923076934</v>
      </c>
      <c r="C300" s="4338">
        <f>(C247/C243)*100-100</f>
        <v>0</v>
      </c>
      <c r="D300" s="4356"/>
      <c r="E300" s="4338">
        <f t="shared" si="231"/>
        <v>-17.64705882352942</v>
      </c>
      <c r="F300" s="4409"/>
      <c r="G300" s="4338" t="s">
        <v>601</v>
      </c>
      <c r="H300" s="4344"/>
      <c r="I300" s="4338" t="s">
        <v>601</v>
      </c>
      <c r="J300" s="4344"/>
      <c r="K300" s="4338">
        <f t="shared" si="232"/>
        <v>-5.2631578947368496</v>
      </c>
      <c r="L300" s="4356"/>
      <c r="M300" s="4338">
        <f t="shared" si="226"/>
        <v>-100</v>
      </c>
      <c r="N300" s="4356"/>
      <c r="O300" s="4338">
        <f t="shared" si="230"/>
        <v>66.666666666666686</v>
      </c>
      <c r="P300" s="4409"/>
      <c r="Q300" s="4338">
        <f t="shared" si="233"/>
        <v>0</v>
      </c>
      <c r="R300" s="4356"/>
      <c r="S300" s="4338" t="s">
        <v>601</v>
      </c>
      <c r="T300" s="4379"/>
    </row>
    <row r="301" spans="1:20" ht="13.5" customHeight="1">
      <c r="A301" s="92" t="s">
        <v>866</v>
      </c>
      <c r="B301" s="1531">
        <f t="shared" si="234"/>
        <v>-8.6666666666666714</v>
      </c>
      <c r="C301" s="4327">
        <f>(C248/C244)*100-100</f>
        <v>-66.666666666666671</v>
      </c>
      <c r="D301" s="4347"/>
      <c r="E301" s="4327">
        <f t="shared" si="231"/>
        <v>-3.8461538461538396</v>
      </c>
      <c r="F301" s="4328"/>
      <c r="G301" s="4327" t="s">
        <v>601</v>
      </c>
      <c r="H301" s="4376"/>
      <c r="I301" s="4327" t="s">
        <v>601</v>
      </c>
      <c r="J301" s="4376"/>
      <c r="K301" s="4327">
        <f t="shared" si="232"/>
        <v>-20.987654320987659</v>
      </c>
      <c r="L301" s="4328"/>
      <c r="M301" s="4327">
        <f t="shared" si="226"/>
        <v>12.5</v>
      </c>
      <c r="N301" s="4328"/>
      <c r="O301" s="4327">
        <f t="shared" si="230"/>
        <v>-16.666666666666657</v>
      </c>
      <c r="P301" s="4347"/>
      <c r="Q301" s="4327">
        <f t="shared" si="233"/>
        <v>26.92307692307692</v>
      </c>
      <c r="R301" s="4328"/>
      <c r="S301" s="4327" t="s">
        <v>601</v>
      </c>
      <c r="T301" s="4383"/>
    </row>
    <row r="302" spans="1:20" ht="13.5" customHeight="1">
      <c r="A302" s="92" t="s">
        <v>873</v>
      </c>
      <c r="B302" s="1531">
        <f t="shared" si="234"/>
        <v>-14.754098360655746</v>
      </c>
      <c r="C302" s="4327">
        <f>(C249/C245)*100-100</f>
        <v>0</v>
      </c>
      <c r="D302" s="4347"/>
      <c r="E302" s="4327">
        <f>(E249/E245)*100-100</f>
        <v>-22.222222222222214</v>
      </c>
      <c r="F302" s="4328"/>
      <c r="G302" s="4327" t="s">
        <v>601</v>
      </c>
      <c r="H302" s="4376"/>
      <c r="I302" s="4327" t="s">
        <v>601</v>
      </c>
      <c r="J302" s="4376"/>
      <c r="K302" s="4327">
        <f>(K249/K245)*100-100</f>
        <v>-14.705882352941174</v>
      </c>
      <c r="L302" s="4328"/>
      <c r="M302" s="4327">
        <v>0</v>
      </c>
      <c r="N302" s="4328"/>
      <c r="O302" s="4327">
        <f>(O249/O245)*100-100</f>
        <v>0</v>
      </c>
      <c r="P302" s="4347"/>
      <c r="Q302" s="4327">
        <f>(Q249/Q245)*100-100</f>
        <v>-40</v>
      </c>
      <c r="R302" s="4328"/>
      <c r="S302" s="4327" t="s">
        <v>601</v>
      </c>
      <c r="T302" s="4383"/>
    </row>
    <row r="303" spans="1:20" ht="13.5" customHeight="1">
      <c r="A303" s="92" t="s">
        <v>860</v>
      </c>
      <c r="B303" s="93">
        <f t="shared" si="234"/>
        <v>2.4390243902439011</v>
      </c>
      <c r="C303" s="4327">
        <v>0</v>
      </c>
      <c r="D303" s="4328"/>
      <c r="E303" s="4327">
        <f t="shared" si="231"/>
        <v>300</v>
      </c>
      <c r="F303" s="4328"/>
      <c r="G303" s="4327" t="s">
        <v>601</v>
      </c>
      <c r="H303" s="4376"/>
      <c r="I303" s="4327" t="s">
        <v>601</v>
      </c>
      <c r="J303" s="4376"/>
      <c r="K303" s="4327">
        <f t="shared" si="232"/>
        <v>4.3478260869565162</v>
      </c>
      <c r="L303" s="4328"/>
      <c r="M303" s="4327">
        <f t="shared" si="226"/>
        <v>-100</v>
      </c>
      <c r="N303" s="4328"/>
      <c r="O303" s="4327">
        <f t="shared" si="230"/>
        <v>-50</v>
      </c>
      <c r="P303" s="4328"/>
      <c r="Q303" s="4327">
        <f t="shared" si="233"/>
        <v>14.285714285714278</v>
      </c>
      <c r="R303" s="4328"/>
      <c r="S303" s="4327" t="s">
        <v>601</v>
      </c>
      <c r="T303" s="4383"/>
    </row>
    <row r="304" spans="1:20" ht="13.5" customHeight="1">
      <c r="A304" s="52" t="s">
        <v>874</v>
      </c>
      <c r="B304" s="94">
        <f t="shared" si="234"/>
        <v>-1.3888888888888857</v>
      </c>
      <c r="C304" s="4338">
        <f>(C251/C247)*100-100</f>
        <v>100</v>
      </c>
      <c r="D304" s="4356"/>
      <c r="E304" s="4338">
        <f t="shared" si="231"/>
        <v>-21.428571428571431</v>
      </c>
      <c r="F304" s="4409"/>
      <c r="G304" s="4338" t="s">
        <v>601</v>
      </c>
      <c r="H304" s="4344"/>
      <c r="I304" s="4338" t="s">
        <v>601</v>
      </c>
      <c r="J304" s="4344"/>
      <c r="K304" s="4338">
        <f t="shared" si="232"/>
        <v>-2.7777777777777857</v>
      </c>
      <c r="L304" s="4356"/>
      <c r="M304" s="4338" t="s">
        <v>601</v>
      </c>
      <c r="N304" s="4356"/>
      <c r="O304" s="4338">
        <f t="shared" si="230"/>
        <v>-40</v>
      </c>
      <c r="P304" s="4409"/>
      <c r="Q304" s="4338">
        <f t="shared" si="233"/>
        <v>-6.25</v>
      </c>
      <c r="R304" s="4356"/>
      <c r="S304" s="4338" t="s">
        <v>601</v>
      </c>
      <c r="T304" s="4379"/>
    </row>
    <row r="305" spans="1:22" ht="13.5" customHeight="1">
      <c r="A305" s="92" t="s">
        <v>912</v>
      </c>
      <c r="B305" s="1531">
        <f>SUM(B252/B248)*100-100</f>
        <v>-16.788321167883211</v>
      </c>
      <c r="C305" s="4327">
        <f>(C252/C248)*100-100</f>
        <v>100</v>
      </c>
      <c r="D305" s="4347"/>
      <c r="E305" s="4327">
        <f>(E252/E248)*100-100</f>
        <v>-24</v>
      </c>
      <c r="F305" s="4328"/>
      <c r="G305" s="4327" t="s">
        <v>601</v>
      </c>
      <c r="H305" s="4376"/>
      <c r="I305" s="4327" t="s">
        <v>601</v>
      </c>
      <c r="J305" s="4376"/>
      <c r="K305" s="4327">
        <f>(K252/K248)*100-100</f>
        <v>-4.6875</v>
      </c>
      <c r="L305" s="4328"/>
      <c r="M305" s="4327">
        <f t="shared" si="226"/>
        <v>-22.222222222222214</v>
      </c>
      <c r="N305" s="4328"/>
      <c r="O305" s="4327">
        <f>(O252/O248)*100-100</f>
        <v>-80</v>
      </c>
      <c r="P305" s="4347"/>
      <c r="Q305" s="4327">
        <f t="shared" si="233"/>
        <v>-27.272727272727266</v>
      </c>
      <c r="R305" s="4328"/>
      <c r="S305" s="4327" t="s">
        <v>601</v>
      </c>
      <c r="T305" s="4383"/>
    </row>
    <row r="306" spans="1:22">
      <c r="A306" s="92" t="s">
        <v>916</v>
      </c>
      <c r="B306" s="1531">
        <f>SUM(B253/B249)*100-100</f>
        <v>11.538461538461547</v>
      </c>
      <c r="C306" s="4327">
        <f>(C253/C249)*100-100</f>
        <v>200</v>
      </c>
      <c r="D306" s="4376"/>
      <c r="E306" s="4327">
        <f>(E253/E249)*100-100</f>
        <v>114.28571428571428</v>
      </c>
      <c r="F306" s="4376"/>
      <c r="G306" s="4327" t="s">
        <v>601</v>
      </c>
      <c r="H306" s="4376"/>
      <c r="I306" s="4327" t="s">
        <v>601</v>
      </c>
      <c r="J306" s="4376"/>
      <c r="K306" s="4327">
        <f>(K253/K249)*100-100</f>
        <v>-27.58620689655173</v>
      </c>
      <c r="L306" s="4376"/>
      <c r="M306" s="4327">
        <f>(M253/M249)*100-100</f>
        <v>-25</v>
      </c>
      <c r="N306" s="4376"/>
      <c r="O306" s="4327">
        <f>(O253/O249)*100-100</f>
        <v>-50</v>
      </c>
      <c r="P306" s="4376"/>
      <c r="Q306" s="4327">
        <f t="shared" si="233"/>
        <v>177.77777777777777</v>
      </c>
      <c r="R306" s="4376"/>
      <c r="S306" s="4327" t="s">
        <v>927</v>
      </c>
      <c r="T306" s="4383"/>
    </row>
    <row r="307" spans="1:22">
      <c r="A307" s="2881" t="s">
        <v>934</v>
      </c>
      <c r="B307" s="93">
        <f t="shared" ref="B307:B309" si="235">SUM(B254/B250)*100-100</f>
        <v>-4.7619047619047734</v>
      </c>
      <c r="C307" s="4327">
        <v>0</v>
      </c>
      <c r="D307" s="4376"/>
      <c r="E307" s="4327">
        <f t="shared" ref="E307:E314" si="236">(E254/E250)*100-100</f>
        <v>-12.5</v>
      </c>
      <c r="F307" s="4376"/>
      <c r="G307" s="4327" t="s">
        <v>601</v>
      </c>
      <c r="H307" s="4376"/>
      <c r="I307" s="4327" t="s">
        <v>601</v>
      </c>
      <c r="J307" s="4376"/>
      <c r="K307" s="4327">
        <f t="shared" ref="K307:K314" si="237">(K254/K250)*100-100</f>
        <v>-25</v>
      </c>
      <c r="L307" s="4376"/>
      <c r="M307" s="4327">
        <v>0</v>
      </c>
      <c r="N307" s="4376"/>
      <c r="O307" s="4327">
        <f t="shared" ref="O307:O312" si="238">(O254/O250)*100-100</f>
        <v>50</v>
      </c>
      <c r="P307" s="4376"/>
      <c r="Q307" s="4327">
        <f t="shared" si="233"/>
        <v>25</v>
      </c>
      <c r="R307" s="4376"/>
      <c r="S307" s="4327" t="s">
        <v>927</v>
      </c>
      <c r="T307" s="4383"/>
    </row>
    <row r="308" spans="1:22">
      <c r="A308" s="3034" t="s">
        <v>935</v>
      </c>
      <c r="B308" s="94">
        <f t="shared" si="235"/>
        <v>-1.4084507042253449</v>
      </c>
      <c r="C308" s="4527">
        <f t="shared" ref="C308:C313" si="239">(C255/C251)*100-100</f>
        <v>-50</v>
      </c>
      <c r="D308" s="4527"/>
      <c r="E308" s="4527">
        <f t="shared" si="236"/>
        <v>63.636363636363654</v>
      </c>
      <c r="F308" s="4527"/>
      <c r="G308" s="4527" t="s">
        <v>601</v>
      </c>
      <c r="H308" s="4527"/>
      <c r="I308" s="4527" t="s">
        <v>601</v>
      </c>
      <c r="J308" s="4527"/>
      <c r="K308" s="4527">
        <f t="shared" si="237"/>
        <v>-8.5714285714285694</v>
      </c>
      <c r="L308" s="4527"/>
      <c r="M308" s="4527">
        <f t="shared" si="226"/>
        <v>-20</v>
      </c>
      <c r="N308" s="4527"/>
      <c r="O308" s="4527">
        <f t="shared" si="238"/>
        <v>-33.333333333333343</v>
      </c>
      <c r="P308" s="4527"/>
      <c r="Q308" s="4527">
        <f t="shared" si="233"/>
        <v>-13.333333333333329</v>
      </c>
      <c r="R308" s="4527"/>
      <c r="S308" s="4527" t="s">
        <v>927</v>
      </c>
      <c r="T308" s="4528"/>
    </row>
    <row r="309" spans="1:22">
      <c r="A309" s="2882" t="s">
        <v>936</v>
      </c>
      <c r="B309" s="3331">
        <f t="shared" si="235"/>
        <v>14.912280701754383</v>
      </c>
      <c r="C309" s="4524">
        <f t="shared" si="239"/>
        <v>50</v>
      </c>
      <c r="D309" s="4524"/>
      <c r="E309" s="4524">
        <f t="shared" si="236"/>
        <v>52.631578947368439</v>
      </c>
      <c r="F309" s="4524"/>
      <c r="G309" s="4524" t="s">
        <v>601</v>
      </c>
      <c r="H309" s="4524"/>
      <c r="I309" s="4524" t="s">
        <v>601</v>
      </c>
      <c r="J309" s="4524"/>
      <c r="K309" s="4524">
        <f t="shared" si="237"/>
        <v>3.2786885245901658</v>
      </c>
      <c r="L309" s="4524"/>
      <c r="M309" s="4524">
        <f t="shared" si="226"/>
        <v>14.285714285714278</v>
      </c>
      <c r="N309" s="4524"/>
      <c r="O309" s="4524">
        <f t="shared" si="238"/>
        <v>-100</v>
      </c>
      <c r="P309" s="4524"/>
      <c r="Q309" s="4524">
        <f t="shared" si="233"/>
        <v>16.666666666666671</v>
      </c>
      <c r="R309" s="4524"/>
      <c r="S309" s="4376" t="s">
        <v>927</v>
      </c>
      <c r="T309" s="4525"/>
    </row>
    <row r="310" spans="1:22">
      <c r="A310" s="92" t="s">
        <v>962</v>
      </c>
      <c r="B310" s="93">
        <f>SUM(B257/B253)*100-100</f>
        <v>20.689655172413794</v>
      </c>
      <c r="C310" s="4327">
        <f t="shared" si="239"/>
        <v>-100</v>
      </c>
      <c r="D310" s="4376"/>
      <c r="E310" s="4327">
        <f t="shared" si="236"/>
        <v>-26.666666666666671</v>
      </c>
      <c r="F310" s="4376"/>
      <c r="G310" s="4327" t="s">
        <v>601</v>
      </c>
      <c r="H310" s="4376"/>
      <c r="I310" s="4327" t="s">
        <v>601</v>
      </c>
      <c r="J310" s="4376"/>
      <c r="K310" s="4327">
        <f t="shared" si="237"/>
        <v>76.190476190476176</v>
      </c>
      <c r="L310" s="4376"/>
      <c r="M310" s="4327">
        <f t="shared" si="226"/>
        <v>33.333333333333314</v>
      </c>
      <c r="N310" s="4376"/>
      <c r="O310" s="4327">
        <f t="shared" si="238"/>
        <v>100</v>
      </c>
      <c r="P310" s="4376"/>
      <c r="Q310" s="4327">
        <f t="shared" si="233"/>
        <v>-36</v>
      </c>
      <c r="R310" s="4376"/>
      <c r="S310" s="4325" t="s">
        <v>927</v>
      </c>
      <c r="T310" s="4383"/>
    </row>
    <row r="311" spans="1:22">
      <c r="A311" s="2882" t="s">
        <v>981</v>
      </c>
      <c r="B311" s="93">
        <f>SUM(B258/B254)*100-100</f>
        <v>5</v>
      </c>
      <c r="C311" s="4565">
        <f t="shared" si="239"/>
        <v>-100</v>
      </c>
      <c r="D311" s="4565"/>
      <c r="E311" s="4565">
        <f t="shared" si="236"/>
        <v>-42.857142857142861</v>
      </c>
      <c r="F311" s="4565"/>
      <c r="G311" s="4565" t="s">
        <v>601</v>
      </c>
      <c r="H311" s="4565"/>
      <c r="I311" s="4327" t="s">
        <v>601</v>
      </c>
      <c r="J311" s="4376"/>
      <c r="K311" s="4565">
        <f t="shared" si="237"/>
        <v>16.666666666666671</v>
      </c>
      <c r="L311" s="4565"/>
      <c r="M311" s="4565">
        <f t="shared" si="226"/>
        <v>200</v>
      </c>
      <c r="N311" s="4565"/>
      <c r="O311" s="4565">
        <f t="shared" si="238"/>
        <v>-66.666666666666671</v>
      </c>
      <c r="P311" s="4565"/>
      <c r="Q311" s="4565">
        <f t="shared" si="233"/>
        <v>30</v>
      </c>
      <c r="R311" s="4565"/>
      <c r="S311" s="4376" t="s">
        <v>927</v>
      </c>
      <c r="T311" s="4525"/>
      <c r="V311" s="20"/>
    </row>
    <row r="312" spans="1:22">
      <c r="A312" s="3034" t="s">
        <v>1000</v>
      </c>
      <c r="B312" s="94">
        <f>SUM(B259/B255)*100-100</f>
        <v>-40</v>
      </c>
      <c r="C312" s="4527">
        <f t="shared" si="239"/>
        <v>-100</v>
      </c>
      <c r="D312" s="4527"/>
      <c r="E312" s="4527">
        <f t="shared" si="236"/>
        <v>-44.444444444444443</v>
      </c>
      <c r="F312" s="4527"/>
      <c r="G312" s="4527" t="s">
        <v>601</v>
      </c>
      <c r="H312" s="4527"/>
      <c r="I312" s="4527" t="s">
        <v>601</v>
      </c>
      <c r="J312" s="4527"/>
      <c r="K312" s="4527">
        <f t="shared" si="237"/>
        <v>-31.25</v>
      </c>
      <c r="L312" s="4527"/>
      <c r="M312" s="4527">
        <f t="shared" si="226"/>
        <v>25</v>
      </c>
      <c r="N312" s="4527"/>
      <c r="O312" s="4527">
        <f t="shared" si="238"/>
        <v>50</v>
      </c>
      <c r="P312" s="4527"/>
      <c r="Q312" s="4527">
        <f t="shared" si="233"/>
        <v>7.6923076923076934</v>
      </c>
      <c r="R312" s="4527"/>
      <c r="S312" s="4527" t="s">
        <v>927</v>
      </c>
      <c r="T312" s="4528"/>
    </row>
    <row r="313" spans="1:22">
      <c r="A313" s="2882" t="s">
        <v>1009</v>
      </c>
      <c r="B313" s="3331">
        <f>SUM(B260/B256)*100-100</f>
        <v>-22.900763358778633</v>
      </c>
      <c r="C313" s="4524">
        <f t="shared" si="239"/>
        <v>-66.666666666666671</v>
      </c>
      <c r="D313" s="4524"/>
      <c r="E313" s="4524">
        <f t="shared" si="236"/>
        <v>-20.689655172413794</v>
      </c>
      <c r="F313" s="4524"/>
      <c r="G313" s="4524" t="s">
        <v>601</v>
      </c>
      <c r="H313" s="4524"/>
      <c r="I313" s="4524" t="s">
        <v>601</v>
      </c>
      <c r="J313" s="4524"/>
      <c r="K313" s="4524">
        <f t="shared" si="237"/>
        <v>-31.746031746031747</v>
      </c>
      <c r="L313" s="4524"/>
      <c r="M313" s="4524">
        <f t="shared" si="226"/>
        <v>-50</v>
      </c>
      <c r="N313" s="4524"/>
      <c r="O313" s="4524" t="s">
        <v>601</v>
      </c>
      <c r="P313" s="4524"/>
      <c r="Q313" s="4524">
        <f t="shared" si="233"/>
        <v>-10.714285714285708</v>
      </c>
      <c r="R313" s="4524"/>
      <c r="S313" s="4376" t="s">
        <v>927</v>
      </c>
      <c r="T313" s="4525"/>
    </row>
    <row r="314" spans="1:22" s="1832" customFormat="1" ht="13.5" thickBot="1">
      <c r="A314" s="2352" t="s">
        <v>1026</v>
      </c>
      <c r="B314" s="3942">
        <f>SUM(B261/B257)*100-100</f>
        <v>0</v>
      </c>
      <c r="C314" s="4566" t="s">
        <v>927</v>
      </c>
      <c r="D314" s="4566"/>
      <c r="E314" s="4566">
        <f t="shared" si="236"/>
        <v>-27.272727272727266</v>
      </c>
      <c r="F314" s="4566"/>
      <c r="G314" s="4566" t="s">
        <v>601</v>
      </c>
      <c r="H314" s="4566"/>
      <c r="I314" s="4318" t="s">
        <v>601</v>
      </c>
      <c r="J314" s="4374"/>
      <c r="K314" s="4566">
        <f t="shared" si="237"/>
        <v>0</v>
      </c>
      <c r="L314" s="4566"/>
      <c r="M314" s="4566">
        <f t="shared" si="226"/>
        <v>0</v>
      </c>
      <c r="N314" s="4566"/>
      <c r="O314" s="4566" t="s">
        <v>601</v>
      </c>
      <c r="P314" s="4566"/>
      <c r="Q314" s="4566">
        <f t="shared" si="233"/>
        <v>18.75</v>
      </c>
      <c r="R314" s="4566"/>
      <c r="S314" s="4566" t="s">
        <v>927</v>
      </c>
      <c r="T314" s="4567"/>
    </row>
    <row r="315" spans="1:22">
      <c r="A315" s="56" t="s">
        <v>621</v>
      </c>
    </row>
    <row r="321" spans="2:15">
      <c r="O321" s="20"/>
    </row>
    <row r="322" spans="2:15">
      <c r="B322" s="23"/>
    </row>
  </sheetData>
  <mergeCells count="1289">
    <mergeCell ref="C312:D312"/>
    <mergeCell ref="E312:F312"/>
    <mergeCell ref="I312:J312"/>
    <mergeCell ref="K312:L312"/>
    <mergeCell ref="M312:N312"/>
    <mergeCell ref="K311:L311"/>
    <mergeCell ref="M311:N311"/>
    <mergeCell ref="O311:P311"/>
    <mergeCell ref="Q311:R311"/>
    <mergeCell ref="S311:T311"/>
    <mergeCell ref="C314:D314"/>
    <mergeCell ref="E314:F314"/>
    <mergeCell ref="G314:H314"/>
    <mergeCell ref="I314:J314"/>
    <mergeCell ref="K314:L314"/>
    <mergeCell ref="M314:N314"/>
    <mergeCell ref="O314:P314"/>
    <mergeCell ref="Q314:R314"/>
    <mergeCell ref="S314:T314"/>
    <mergeCell ref="C103:D103"/>
    <mergeCell ref="E103:F103"/>
    <mergeCell ref="G103:H103"/>
    <mergeCell ref="I103:J103"/>
    <mergeCell ref="K103:L103"/>
    <mergeCell ref="M103:N103"/>
    <mergeCell ref="O103:P103"/>
    <mergeCell ref="Q103:R103"/>
    <mergeCell ref="S103:T103"/>
    <mergeCell ref="C209:D209"/>
    <mergeCell ref="E209:F209"/>
    <mergeCell ref="G209:H209"/>
    <mergeCell ref="I209:J209"/>
    <mergeCell ref="K209:L209"/>
    <mergeCell ref="M209:N209"/>
    <mergeCell ref="O209:P209"/>
    <mergeCell ref="Q209:R209"/>
    <mergeCell ref="S209:T209"/>
    <mergeCell ref="E166:F166"/>
    <mergeCell ref="K165:L165"/>
    <mergeCell ref="K164:L164"/>
    <mergeCell ref="G166:J166"/>
    <mergeCell ref="S166:T166"/>
    <mergeCell ref="B160:T160"/>
    <mergeCell ref="C186:D186"/>
    <mergeCell ref="G165:J165"/>
    <mergeCell ref="O312:P312"/>
    <mergeCell ref="Q312:R312"/>
    <mergeCell ref="S312:T312"/>
    <mergeCell ref="C101:D101"/>
    <mergeCell ref="E101:F101"/>
    <mergeCell ref="G101:H101"/>
    <mergeCell ref="I101:J101"/>
    <mergeCell ref="K101:L101"/>
    <mergeCell ref="M101:N101"/>
    <mergeCell ref="O101:P101"/>
    <mergeCell ref="Q101:R101"/>
    <mergeCell ref="S101:T101"/>
    <mergeCell ref="E207:F207"/>
    <mergeCell ref="G207:H207"/>
    <mergeCell ref="I207:J207"/>
    <mergeCell ref="K207:L207"/>
    <mergeCell ref="M207:N207"/>
    <mergeCell ref="O207:P207"/>
    <mergeCell ref="Q207:R207"/>
    <mergeCell ref="S207:T207"/>
    <mergeCell ref="C311:D311"/>
    <mergeCell ref="E311:F311"/>
    <mergeCell ref="G311:H311"/>
    <mergeCell ref="I311:J311"/>
    <mergeCell ref="Q190:R190"/>
    <mergeCell ref="M190:N190"/>
    <mergeCell ref="K174:L174"/>
    <mergeCell ref="G172:J172"/>
    <mergeCell ref="M173:N173"/>
    <mergeCell ref="S180:T180"/>
    <mergeCell ref="E183:F183"/>
    <mergeCell ref="C179:D179"/>
    <mergeCell ref="I178:J178"/>
    <mergeCell ref="E179:F179"/>
    <mergeCell ref="M180:N180"/>
    <mergeCell ref="K183:L183"/>
    <mergeCell ref="Q189:R189"/>
    <mergeCell ref="E190:F190"/>
    <mergeCell ref="K186:L186"/>
    <mergeCell ref="E186:F186"/>
    <mergeCell ref="M187:N187"/>
    <mergeCell ref="Q187:R187"/>
    <mergeCell ref="C187:D187"/>
    <mergeCell ref="I304:J304"/>
    <mergeCell ref="K304:L304"/>
    <mergeCell ref="M304:N304"/>
    <mergeCell ref="O304:P304"/>
    <mergeCell ref="Q304:R304"/>
    <mergeCell ref="S304:T304"/>
    <mergeCell ref="C302:D302"/>
    <mergeCell ref="E302:F302"/>
    <mergeCell ref="G302:H302"/>
    <mergeCell ref="I302:J302"/>
    <mergeCell ref="K302:L302"/>
    <mergeCell ref="M302:N302"/>
    <mergeCell ref="O302:P302"/>
    <mergeCell ref="Q302:R302"/>
    <mergeCell ref="S302:T302"/>
    <mergeCell ref="C303:D303"/>
    <mergeCell ref="E303:F303"/>
    <mergeCell ref="G303:H303"/>
    <mergeCell ref="I303:J303"/>
    <mergeCell ref="K303:L303"/>
    <mergeCell ref="M303:N303"/>
    <mergeCell ref="O303:P303"/>
    <mergeCell ref="Q303:R303"/>
    <mergeCell ref="S303:T303"/>
    <mergeCell ref="C304:D304"/>
    <mergeCell ref="E304:F304"/>
    <mergeCell ref="G304:H304"/>
    <mergeCell ref="C293:D293"/>
    <mergeCell ref="C283:D283"/>
    <mergeCell ref="S299:T299"/>
    <mergeCell ref="S298:T298"/>
    <mergeCell ref="K298:L298"/>
    <mergeCell ref="M298:N298"/>
    <mergeCell ref="O298:P298"/>
    <mergeCell ref="Q298:R298"/>
    <mergeCell ref="C299:D299"/>
    <mergeCell ref="E299:F299"/>
    <mergeCell ref="C300:D300"/>
    <mergeCell ref="E300:F300"/>
    <mergeCell ref="G300:H300"/>
    <mergeCell ref="I300:J300"/>
    <mergeCell ref="K300:L300"/>
    <mergeCell ref="M300:N300"/>
    <mergeCell ref="O300:P300"/>
    <mergeCell ref="G299:H299"/>
    <mergeCell ref="I299:J299"/>
    <mergeCell ref="K299:L299"/>
    <mergeCell ref="M299:N299"/>
    <mergeCell ref="O299:P299"/>
    <mergeCell ref="Q300:R300"/>
    <mergeCell ref="S300:T300"/>
    <mergeCell ref="Q299:R299"/>
    <mergeCell ref="C298:D298"/>
    <mergeCell ref="E298:F298"/>
    <mergeCell ref="G298:H298"/>
    <mergeCell ref="I298:J298"/>
    <mergeCell ref="S297:T297"/>
    <mergeCell ref="S296:T296"/>
    <mergeCell ref="C295:D295"/>
    <mergeCell ref="K291:L291"/>
    <mergeCell ref="G275:J275"/>
    <mergeCell ref="C284:D284"/>
    <mergeCell ref="C288:D288"/>
    <mergeCell ref="Q194:R194"/>
    <mergeCell ref="S196:T196"/>
    <mergeCell ref="C188:D188"/>
    <mergeCell ref="E188:F188"/>
    <mergeCell ref="E275:F275"/>
    <mergeCell ref="E273:F273"/>
    <mergeCell ref="Q284:R284"/>
    <mergeCell ref="Q287:R287"/>
    <mergeCell ref="C287:D287"/>
    <mergeCell ref="E287:F287"/>
    <mergeCell ref="S276:T276"/>
    <mergeCell ref="Q281:R281"/>
    <mergeCell ref="O280:P280"/>
    <mergeCell ref="Q279:R279"/>
    <mergeCell ref="Q278:R278"/>
    <mergeCell ref="O278:P278"/>
    <mergeCell ref="M276:N276"/>
    <mergeCell ref="G188:H188"/>
    <mergeCell ref="K188:L188"/>
    <mergeCell ref="C189:D189"/>
    <mergeCell ref="O189:P189"/>
    <mergeCell ref="S190:T190"/>
    <mergeCell ref="S191:T191"/>
    <mergeCell ref="K189:L189"/>
    <mergeCell ref="G201:H201"/>
    <mergeCell ref="C206:D206"/>
    <mergeCell ref="E206:F206"/>
    <mergeCell ref="G206:H206"/>
    <mergeCell ref="C277:D277"/>
    <mergeCell ref="E274:F274"/>
    <mergeCell ref="B2:T2"/>
    <mergeCell ref="M59:N59"/>
    <mergeCell ref="S58:T58"/>
    <mergeCell ref="S60:T60"/>
    <mergeCell ref="C56:T56"/>
    <mergeCell ref="Q67:R67"/>
    <mergeCell ref="Q68:R68"/>
    <mergeCell ref="O68:P68"/>
    <mergeCell ref="Q69:R69"/>
    <mergeCell ref="M67:N67"/>
    <mergeCell ref="M68:N68"/>
    <mergeCell ref="O61:P61"/>
    <mergeCell ref="C65:D65"/>
    <mergeCell ref="E63:F63"/>
    <mergeCell ref="C63:D63"/>
    <mergeCell ref="C60:D60"/>
    <mergeCell ref="E60:F60"/>
    <mergeCell ref="C57:D57"/>
    <mergeCell ref="E57:F57"/>
    <mergeCell ref="K57:L57"/>
    <mergeCell ref="M57:N57"/>
    <mergeCell ref="G272:J272"/>
    <mergeCell ref="G271:J271"/>
    <mergeCell ref="I206:J206"/>
    <mergeCell ref="K206:L206"/>
    <mergeCell ref="M206:N206"/>
    <mergeCell ref="O206:P206"/>
    <mergeCell ref="Q206:R206"/>
    <mergeCell ref="S206:T206"/>
    <mergeCell ref="Q164:R164"/>
    <mergeCell ref="M63:N63"/>
    <mergeCell ref="Q58:R58"/>
    <mergeCell ref="E58:F58"/>
    <mergeCell ref="I291:J291"/>
    <mergeCell ref="K198:L198"/>
    <mergeCell ref="S278:T278"/>
    <mergeCell ref="I203:J203"/>
    <mergeCell ref="K203:L203"/>
    <mergeCell ref="M203:N203"/>
    <mergeCell ref="O203:P203"/>
    <mergeCell ref="E200:F200"/>
    <mergeCell ref="M275:N275"/>
    <mergeCell ref="I198:J198"/>
    <mergeCell ref="C273:D273"/>
    <mergeCell ref="G204:H204"/>
    <mergeCell ref="C79:D79"/>
    <mergeCell ref="C80:D80"/>
    <mergeCell ref="E80:F80"/>
    <mergeCell ref="E79:F79"/>
    <mergeCell ref="G79:H79"/>
    <mergeCell ref="G80:H80"/>
    <mergeCell ref="I80:J80"/>
    <mergeCell ref="I79:J79"/>
    <mergeCell ref="C169:D169"/>
    <mergeCell ref="M168:N168"/>
    <mergeCell ref="E191:F191"/>
    <mergeCell ref="E281:F281"/>
    <mergeCell ref="C280:D280"/>
    <mergeCell ref="C286:D286"/>
    <mergeCell ref="K200:L200"/>
    <mergeCell ref="S279:T279"/>
    <mergeCell ref="K276:L276"/>
    <mergeCell ref="S286:T286"/>
    <mergeCell ref="B54:T54"/>
    <mergeCell ref="M75:N75"/>
    <mergeCell ref="K80:L80"/>
    <mergeCell ref="M80:N80"/>
    <mergeCell ref="M79:N79"/>
    <mergeCell ref="O79:P79"/>
    <mergeCell ref="O80:P80"/>
    <mergeCell ref="O70:P70"/>
    <mergeCell ref="Q70:R70"/>
    <mergeCell ref="O65:P65"/>
    <mergeCell ref="M65:N65"/>
    <mergeCell ref="O66:P66"/>
    <mergeCell ref="Q66:R66"/>
    <mergeCell ref="E75:F75"/>
    <mergeCell ref="E72:F72"/>
    <mergeCell ref="C59:D59"/>
    <mergeCell ref="K61:L61"/>
    <mergeCell ref="E66:F66"/>
    <mergeCell ref="K65:L65"/>
    <mergeCell ref="Q60:R60"/>
    <mergeCell ref="Q65:R65"/>
    <mergeCell ref="C76:D76"/>
    <mergeCell ref="K79:L79"/>
    <mergeCell ref="G74:H74"/>
    <mergeCell ref="O71:P71"/>
    <mergeCell ref="Q73:R73"/>
    <mergeCell ref="M58:N58"/>
    <mergeCell ref="S69:T69"/>
    <mergeCell ref="G190:H190"/>
    <mergeCell ref="S63:T63"/>
    <mergeCell ref="O63:P63"/>
    <mergeCell ref="E59:F59"/>
    <mergeCell ref="E68:F68"/>
    <mergeCell ref="K68:L68"/>
    <mergeCell ref="G58:J58"/>
    <mergeCell ref="Q61:R61"/>
    <mergeCell ref="B1:T1"/>
    <mergeCell ref="C58:D58"/>
    <mergeCell ref="A52:T52"/>
    <mergeCell ref="I57:J57"/>
    <mergeCell ref="G57:H57"/>
    <mergeCell ref="S62:T62"/>
    <mergeCell ref="O59:P59"/>
    <mergeCell ref="G7:I7"/>
    <mergeCell ref="G8:I8"/>
    <mergeCell ref="G11:I11"/>
    <mergeCell ref="C3:T3"/>
    <mergeCell ref="G12:I12"/>
    <mergeCell ref="G5:I5"/>
    <mergeCell ref="G6:I6"/>
    <mergeCell ref="G9:I9"/>
    <mergeCell ref="G10:I10"/>
    <mergeCell ref="Q57:R57"/>
    <mergeCell ref="B55:T55"/>
    <mergeCell ref="G13:I13"/>
    <mergeCell ref="G14:I14"/>
    <mergeCell ref="G59:J59"/>
    <mergeCell ref="G60:J60"/>
    <mergeCell ref="G15:I15"/>
    <mergeCell ref="G17:I17"/>
    <mergeCell ref="G18:I18"/>
    <mergeCell ref="K59:L59"/>
    <mergeCell ref="C67:D67"/>
    <mergeCell ref="S70:T70"/>
    <mergeCell ref="S71:T71"/>
    <mergeCell ref="C87:D87"/>
    <mergeCell ref="S65:T65"/>
    <mergeCell ref="S184:T184"/>
    <mergeCell ref="Q186:R186"/>
    <mergeCell ref="O193:P193"/>
    <mergeCell ref="S181:T181"/>
    <mergeCell ref="Q184:R184"/>
    <mergeCell ref="S183:T183"/>
    <mergeCell ref="I191:J191"/>
    <mergeCell ref="G191:H191"/>
    <mergeCell ref="M185:N185"/>
    <mergeCell ref="I187:J187"/>
    <mergeCell ref="K187:L187"/>
    <mergeCell ref="G186:H186"/>
    <mergeCell ref="M186:N186"/>
    <mergeCell ref="C191:D191"/>
    <mergeCell ref="E189:F189"/>
    <mergeCell ref="G189:H189"/>
    <mergeCell ref="I189:J189"/>
    <mergeCell ref="I188:J188"/>
    <mergeCell ref="S186:T186"/>
    <mergeCell ref="M94:N94"/>
    <mergeCell ref="O72:P72"/>
    <mergeCell ref="O186:P186"/>
    <mergeCell ref="I186:J186"/>
    <mergeCell ref="O188:P188"/>
    <mergeCell ref="Q188:R188"/>
    <mergeCell ref="S188:T188"/>
    <mergeCell ref="M188:N188"/>
    <mergeCell ref="S68:T68"/>
    <mergeCell ref="M78:N78"/>
    <mergeCell ref="G122:I122"/>
    <mergeCell ref="C99:D99"/>
    <mergeCell ref="E92:F92"/>
    <mergeCell ref="G92:H92"/>
    <mergeCell ref="E84:F84"/>
    <mergeCell ref="O85:P85"/>
    <mergeCell ref="C85:D85"/>
    <mergeCell ref="E89:F89"/>
    <mergeCell ref="C84:D84"/>
    <mergeCell ref="Q85:R85"/>
    <mergeCell ref="C93:D93"/>
    <mergeCell ref="I91:J91"/>
    <mergeCell ref="C94:D94"/>
    <mergeCell ref="E94:F94"/>
    <mergeCell ref="G94:H94"/>
    <mergeCell ref="G114:I114"/>
    <mergeCell ref="E88:F88"/>
    <mergeCell ref="O100:P100"/>
    <mergeCell ref="Q100:R100"/>
    <mergeCell ref="K89:L89"/>
    <mergeCell ref="C82:D82"/>
    <mergeCell ref="K84:L84"/>
    <mergeCell ref="I90:J90"/>
    <mergeCell ref="K90:L90"/>
    <mergeCell ref="E82:F82"/>
    <mergeCell ref="C98:D98"/>
    <mergeCell ref="S80:T80"/>
    <mergeCell ref="K94:L94"/>
    <mergeCell ref="I100:J100"/>
    <mergeCell ref="S82:T82"/>
    <mergeCell ref="O82:P82"/>
    <mergeCell ref="K78:L78"/>
    <mergeCell ref="I75:J75"/>
    <mergeCell ref="M88:N88"/>
    <mergeCell ref="O88:P88"/>
    <mergeCell ref="O90:P90"/>
    <mergeCell ref="C110:T110"/>
    <mergeCell ref="S88:T88"/>
    <mergeCell ref="M93:N93"/>
    <mergeCell ref="K85:L85"/>
    <mergeCell ref="G84:H84"/>
    <mergeCell ref="I84:J84"/>
    <mergeCell ref="G85:H85"/>
    <mergeCell ref="I85:J85"/>
    <mergeCell ref="O87:P87"/>
    <mergeCell ref="O89:P89"/>
    <mergeCell ref="C88:D88"/>
    <mergeCell ref="C100:D100"/>
    <mergeCell ref="E100:F100"/>
    <mergeCell ref="G100:H100"/>
    <mergeCell ref="K77:L77"/>
    <mergeCell ref="K95:L95"/>
    <mergeCell ref="M95:N95"/>
    <mergeCell ref="O77:P77"/>
    <mergeCell ref="E77:F77"/>
    <mergeCell ref="K100:L100"/>
    <mergeCell ref="M100:N100"/>
    <mergeCell ref="E81:F81"/>
    <mergeCell ref="S57:T57"/>
    <mergeCell ref="O57:P57"/>
    <mergeCell ref="C75:D75"/>
    <mergeCell ref="S77:T77"/>
    <mergeCell ref="C91:D91"/>
    <mergeCell ref="E91:F91"/>
    <mergeCell ref="C86:D86"/>
    <mergeCell ref="E86:F86"/>
    <mergeCell ref="G86:H86"/>
    <mergeCell ref="I86:J86"/>
    <mergeCell ref="K86:L86"/>
    <mergeCell ref="M86:N86"/>
    <mergeCell ref="O83:P83"/>
    <mergeCell ref="S64:T64"/>
    <mergeCell ref="O60:P60"/>
    <mergeCell ref="M61:N61"/>
    <mergeCell ref="K60:L60"/>
    <mergeCell ref="E74:F74"/>
    <mergeCell ref="K87:L87"/>
    <mergeCell ref="C62:D62"/>
    <mergeCell ref="C61:D61"/>
    <mergeCell ref="C64:D64"/>
    <mergeCell ref="C70:D70"/>
    <mergeCell ref="M81:N81"/>
    <mergeCell ref="M77:N77"/>
    <mergeCell ref="K82:L82"/>
    <mergeCell ref="G77:H77"/>
    <mergeCell ref="I77:J77"/>
    <mergeCell ref="K81:L81"/>
    <mergeCell ref="S81:T81"/>
    <mergeCell ref="O75:P75"/>
    <mergeCell ref="O86:P86"/>
    <mergeCell ref="G16:I16"/>
    <mergeCell ref="S59:T59"/>
    <mergeCell ref="Q59:R59"/>
    <mergeCell ref="O58:P58"/>
    <mergeCell ref="Q64:R64"/>
    <mergeCell ref="S61:T61"/>
    <mergeCell ref="K64:L64"/>
    <mergeCell ref="K58:L58"/>
    <mergeCell ref="S74:T74"/>
    <mergeCell ref="M74:N74"/>
    <mergeCell ref="M76:N76"/>
    <mergeCell ref="E62:F62"/>
    <mergeCell ref="E61:F61"/>
    <mergeCell ref="G62:J62"/>
    <mergeCell ref="G63:J63"/>
    <mergeCell ref="E64:F64"/>
    <mergeCell ref="E65:F65"/>
    <mergeCell ref="G61:J61"/>
    <mergeCell ref="M60:N60"/>
    <mergeCell ref="S66:T66"/>
    <mergeCell ref="I74:J74"/>
    <mergeCell ref="I76:J76"/>
    <mergeCell ref="E76:F76"/>
    <mergeCell ref="O74:P74"/>
    <mergeCell ref="S75:T75"/>
    <mergeCell ref="S67:T67"/>
    <mergeCell ref="S72:T72"/>
    <mergeCell ref="K71:L71"/>
    <mergeCell ref="O76:P76"/>
    <mergeCell ref="Q76:R76"/>
    <mergeCell ref="S76:T76"/>
    <mergeCell ref="G75:H75"/>
    <mergeCell ref="C74:D74"/>
    <mergeCell ref="K76:L76"/>
    <mergeCell ref="Q185:R185"/>
    <mergeCell ref="C185:D185"/>
    <mergeCell ref="E184:F184"/>
    <mergeCell ref="G184:H184"/>
    <mergeCell ref="S187:T187"/>
    <mergeCell ref="E187:F187"/>
    <mergeCell ref="G187:H187"/>
    <mergeCell ref="K73:L73"/>
    <mergeCell ref="K75:L75"/>
    <mergeCell ref="O73:P73"/>
    <mergeCell ref="K74:L74"/>
    <mergeCell ref="G76:H76"/>
    <mergeCell ref="C81:D81"/>
    <mergeCell ref="C167:D167"/>
    <mergeCell ref="C171:D171"/>
    <mergeCell ref="E171:F171"/>
    <mergeCell ref="C92:D92"/>
    <mergeCell ref="S164:T164"/>
    <mergeCell ref="G164:J164"/>
    <mergeCell ref="O94:P94"/>
    <mergeCell ref="S89:T89"/>
    <mergeCell ref="M165:N165"/>
    <mergeCell ref="O165:P165"/>
    <mergeCell ref="O163:P163"/>
    <mergeCell ref="E165:F165"/>
    <mergeCell ref="I93:J93"/>
    <mergeCell ref="Q165:R165"/>
    <mergeCell ref="Q74:R74"/>
    <mergeCell ref="S73:T73"/>
    <mergeCell ref="Q86:R86"/>
    <mergeCell ref="G73:H73"/>
    <mergeCell ref="I83:J83"/>
    <mergeCell ref="K83:L83"/>
    <mergeCell ref="G65:J65"/>
    <mergeCell ref="K66:L66"/>
    <mergeCell ref="O91:P91"/>
    <mergeCell ref="I81:J81"/>
    <mergeCell ref="G81:H81"/>
    <mergeCell ref="K70:L70"/>
    <mergeCell ref="O69:P69"/>
    <mergeCell ref="O67:P67"/>
    <mergeCell ref="M84:N84"/>
    <mergeCell ref="I88:J88"/>
    <mergeCell ref="Q89:R89"/>
    <mergeCell ref="M91:N91"/>
    <mergeCell ref="I89:J89"/>
    <mergeCell ref="Q84:R84"/>
    <mergeCell ref="G82:H82"/>
    <mergeCell ref="M82:N82"/>
    <mergeCell ref="G87:H87"/>
    <mergeCell ref="M83:N83"/>
    <mergeCell ref="M90:N90"/>
    <mergeCell ref="I73:J73"/>
    <mergeCell ref="K69:L69"/>
    <mergeCell ref="M85:N85"/>
    <mergeCell ref="Q77:R77"/>
    <mergeCell ref="O81:P81"/>
    <mergeCell ref="Q80:R80"/>
    <mergeCell ref="Q81:R81"/>
    <mergeCell ref="Q75:R75"/>
    <mergeCell ref="Q79:R79"/>
    <mergeCell ref="Q82:R82"/>
    <mergeCell ref="C68:D68"/>
    <mergeCell ref="C69:D69"/>
    <mergeCell ref="C71:D71"/>
    <mergeCell ref="Q63:R63"/>
    <mergeCell ref="O64:P64"/>
    <mergeCell ref="K67:L67"/>
    <mergeCell ref="Q62:R62"/>
    <mergeCell ref="G66:J66"/>
    <mergeCell ref="E67:F67"/>
    <mergeCell ref="K72:L72"/>
    <mergeCell ref="M72:N72"/>
    <mergeCell ref="G67:J67"/>
    <mergeCell ref="E69:F69"/>
    <mergeCell ref="M69:N69"/>
    <mergeCell ref="C72:D72"/>
    <mergeCell ref="M70:N70"/>
    <mergeCell ref="M71:N71"/>
    <mergeCell ref="E70:F70"/>
    <mergeCell ref="E71:F71"/>
    <mergeCell ref="M66:N66"/>
    <mergeCell ref="G70:J70"/>
    <mergeCell ref="G71:J71"/>
    <mergeCell ref="G72:H72"/>
    <mergeCell ref="M64:N64"/>
    <mergeCell ref="M62:N62"/>
    <mergeCell ref="K62:L62"/>
    <mergeCell ref="O62:P62"/>
    <mergeCell ref="G64:J64"/>
    <mergeCell ref="Q72:R72"/>
    <mergeCell ref="Q71:R71"/>
    <mergeCell ref="I72:J72"/>
    <mergeCell ref="K63:L63"/>
    <mergeCell ref="S163:T163"/>
    <mergeCell ref="Q88:R88"/>
    <mergeCell ref="Q92:R92"/>
    <mergeCell ref="S92:T92"/>
    <mergeCell ref="Q91:R91"/>
    <mergeCell ref="B107:S107"/>
    <mergeCell ref="Q94:R94"/>
    <mergeCell ref="M164:N164"/>
    <mergeCell ref="G118:I118"/>
    <mergeCell ref="E164:F164"/>
    <mergeCell ref="I163:J163"/>
    <mergeCell ref="K88:L88"/>
    <mergeCell ref="S95:T95"/>
    <mergeCell ref="Q98:R98"/>
    <mergeCell ref="O166:P166"/>
    <mergeCell ref="O96:P96"/>
    <mergeCell ref="Q96:R96"/>
    <mergeCell ref="S96:T96"/>
    <mergeCell ref="O97:P97"/>
    <mergeCell ref="Q97:R97"/>
    <mergeCell ref="S97:T97"/>
    <mergeCell ref="S99:T99"/>
    <mergeCell ref="M92:N92"/>
    <mergeCell ref="O92:P92"/>
    <mergeCell ref="I94:J94"/>
    <mergeCell ref="M89:N89"/>
    <mergeCell ref="G89:H89"/>
    <mergeCell ref="G115:I115"/>
    <mergeCell ref="G116:I116"/>
    <mergeCell ref="G88:H88"/>
    <mergeCell ref="A158:T158"/>
    <mergeCell ref="K91:L91"/>
    <mergeCell ref="C90:D90"/>
    <mergeCell ref="G96:H96"/>
    <mergeCell ref="I96:J96"/>
    <mergeCell ref="K96:L96"/>
    <mergeCell ref="M96:N96"/>
    <mergeCell ref="C97:D97"/>
    <mergeCell ref="E97:F97"/>
    <mergeCell ref="G97:H97"/>
    <mergeCell ref="I97:J97"/>
    <mergeCell ref="K97:L97"/>
    <mergeCell ref="M97:N97"/>
    <mergeCell ref="G83:H83"/>
    <mergeCell ref="E83:F83"/>
    <mergeCell ref="E85:F85"/>
    <mergeCell ref="E87:F87"/>
    <mergeCell ref="I92:J92"/>
    <mergeCell ref="G113:I113"/>
    <mergeCell ref="E90:F90"/>
    <mergeCell ref="G90:H90"/>
    <mergeCell ref="K92:L92"/>
    <mergeCell ref="E93:F93"/>
    <mergeCell ref="K93:L93"/>
    <mergeCell ref="M99:N99"/>
    <mergeCell ref="B108:T108"/>
    <mergeCell ref="M87:N87"/>
    <mergeCell ref="S83:T83"/>
    <mergeCell ref="S100:T100"/>
    <mergeCell ref="S85:T85"/>
    <mergeCell ref="I82:J82"/>
    <mergeCell ref="C78:D78"/>
    <mergeCell ref="E78:F78"/>
    <mergeCell ref="G78:H78"/>
    <mergeCell ref="I78:J78"/>
    <mergeCell ref="C77:D77"/>
    <mergeCell ref="C164:D164"/>
    <mergeCell ref="G91:H91"/>
    <mergeCell ref="G93:H93"/>
    <mergeCell ref="E98:F98"/>
    <mergeCell ref="G98:H98"/>
    <mergeCell ref="I98:J98"/>
    <mergeCell ref="K98:L98"/>
    <mergeCell ref="M98:N98"/>
    <mergeCell ref="S78:T78"/>
    <mergeCell ref="S79:T79"/>
    <mergeCell ref="O78:P78"/>
    <mergeCell ref="Q78:R78"/>
    <mergeCell ref="O93:P93"/>
    <mergeCell ref="O84:P84"/>
    <mergeCell ref="Q83:R83"/>
    <mergeCell ref="S91:T91"/>
    <mergeCell ref="S94:T94"/>
    <mergeCell ref="S84:T84"/>
    <mergeCell ref="S86:T86"/>
    <mergeCell ref="Q87:R87"/>
    <mergeCell ref="I87:J87"/>
    <mergeCell ref="B161:T161"/>
    <mergeCell ref="E163:F163"/>
    <mergeCell ref="C162:T162"/>
    <mergeCell ref="C89:D89"/>
    <mergeCell ref="M163:N163"/>
    <mergeCell ref="C163:D163"/>
    <mergeCell ref="Q163:R163"/>
    <mergeCell ref="M167:N167"/>
    <mergeCell ref="C96:D96"/>
    <mergeCell ref="E96:F96"/>
    <mergeCell ref="I182:J182"/>
    <mergeCell ref="K182:L182"/>
    <mergeCell ref="E182:F182"/>
    <mergeCell ref="G182:H182"/>
    <mergeCell ref="E180:F180"/>
    <mergeCell ref="I179:J179"/>
    <mergeCell ref="I180:J180"/>
    <mergeCell ref="M181:N181"/>
    <mergeCell ref="M179:N179"/>
    <mergeCell ref="G179:H179"/>
    <mergeCell ref="C182:D182"/>
    <mergeCell ref="M182:N182"/>
    <mergeCell ref="C180:D180"/>
    <mergeCell ref="C181:D181"/>
    <mergeCell ref="E181:F181"/>
    <mergeCell ref="C166:D166"/>
    <mergeCell ref="E169:F169"/>
    <mergeCell ref="E170:F170"/>
    <mergeCell ref="Q166:R166"/>
    <mergeCell ref="O169:P169"/>
    <mergeCell ref="Q169:R169"/>
    <mergeCell ref="Q175:R175"/>
    <mergeCell ref="M175:N175"/>
    <mergeCell ref="G124:I124"/>
    <mergeCell ref="C165:D165"/>
    <mergeCell ref="M166:N166"/>
    <mergeCell ref="C196:D196"/>
    <mergeCell ref="C66:D66"/>
    <mergeCell ref="G178:H178"/>
    <mergeCell ref="O182:P182"/>
    <mergeCell ref="Q182:R182"/>
    <mergeCell ref="O183:P183"/>
    <mergeCell ref="O176:P176"/>
    <mergeCell ref="O172:P172"/>
    <mergeCell ref="Q172:R172"/>
    <mergeCell ref="K180:L180"/>
    <mergeCell ref="O180:P180"/>
    <mergeCell ref="Q180:R180"/>
    <mergeCell ref="Q183:R183"/>
    <mergeCell ref="C73:D73"/>
    <mergeCell ref="E73:F73"/>
    <mergeCell ref="M73:N73"/>
    <mergeCell ref="E178:F178"/>
    <mergeCell ref="Q167:R167"/>
    <mergeCell ref="G68:J68"/>
    <mergeCell ref="G69:J69"/>
    <mergeCell ref="O181:P181"/>
    <mergeCell ref="G117:I117"/>
    <mergeCell ref="C176:D176"/>
    <mergeCell ref="E176:F176"/>
    <mergeCell ref="C173:D173"/>
    <mergeCell ref="Q168:R168"/>
    <mergeCell ref="Q93:R93"/>
    <mergeCell ref="Q90:R90"/>
    <mergeCell ref="C95:D95"/>
    <mergeCell ref="E95:F95"/>
    <mergeCell ref="K163:L163"/>
    <mergeCell ref="G119:I119"/>
    <mergeCell ref="E168:F168"/>
    <mergeCell ref="K167:L167"/>
    <mergeCell ref="E173:F173"/>
    <mergeCell ref="Q176:R176"/>
    <mergeCell ref="C170:D170"/>
    <mergeCell ref="K166:L166"/>
    <mergeCell ref="S87:T87"/>
    <mergeCell ref="C83:D83"/>
    <mergeCell ref="Q170:R170"/>
    <mergeCell ref="S167:T167"/>
    <mergeCell ref="S168:T168"/>
    <mergeCell ref="S165:T165"/>
    <mergeCell ref="S90:T90"/>
    <mergeCell ref="S93:T93"/>
    <mergeCell ref="G95:H95"/>
    <mergeCell ref="I95:J95"/>
    <mergeCell ref="G112:I112"/>
    <mergeCell ref="G125:I125"/>
    <mergeCell ref="G120:I120"/>
    <mergeCell ref="G121:I121"/>
    <mergeCell ref="G163:H163"/>
    <mergeCell ref="G123:I123"/>
    <mergeCell ref="O164:P164"/>
    <mergeCell ref="O95:P95"/>
    <mergeCell ref="Q95:R95"/>
    <mergeCell ref="M172:N172"/>
    <mergeCell ref="G170:J170"/>
    <mergeCell ref="E99:F99"/>
    <mergeCell ref="G99:H99"/>
    <mergeCell ref="I99:J99"/>
    <mergeCell ref="K99:L99"/>
    <mergeCell ref="S98:T98"/>
    <mergeCell ref="Q181:R181"/>
    <mergeCell ref="M170:N170"/>
    <mergeCell ref="S170:T170"/>
    <mergeCell ref="G177:J177"/>
    <mergeCell ref="S178:T178"/>
    <mergeCell ref="S169:T169"/>
    <mergeCell ref="K176:L176"/>
    <mergeCell ref="G181:H181"/>
    <mergeCell ref="S176:T176"/>
    <mergeCell ref="O170:P170"/>
    <mergeCell ref="K181:L181"/>
    <mergeCell ref="C172:D172"/>
    <mergeCell ref="E197:F197"/>
    <mergeCell ref="G197:H197"/>
    <mergeCell ref="I197:J197"/>
    <mergeCell ref="K197:L197"/>
    <mergeCell ref="M197:N197"/>
    <mergeCell ref="O197:P197"/>
    <mergeCell ref="S197:T197"/>
    <mergeCell ref="O192:P192"/>
    <mergeCell ref="I195:J195"/>
    <mergeCell ref="K195:L195"/>
    <mergeCell ref="M195:N195"/>
    <mergeCell ref="K179:L179"/>
    <mergeCell ref="K177:L177"/>
    <mergeCell ref="S175:T175"/>
    <mergeCell ref="S174:T174"/>
    <mergeCell ref="G175:J175"/>
    <mergeCell ref="K173:L173"/>
    <mergeCell ref="S189:T189"/>
    <mergeCell ref="Q193:R193"/>
    <mergeCell ref="K169:L169"/>
    <mergeCell ref="C202:D202"/>
    <mergeCell ref="I202:J202"/>
    <mergeCell ref="Q283:R283"/>
    <mergeCell ref="Q286:R286"/>
    <mergeCell ref="S294:T294"/>
    <mergeCell ref="S287:T287"/>
    <mergeCell ref="Q291:R291"/>
    <mergeCell ref="E276:F276"/>
    <mergeCell ref="Q275:R275"/>
    <mergeCell ref="E269:F269"/>
    <mergeCell ref="C275:D275"/>
    <mergeCell ref="M287:N287"/>
    <mergeCell ref="Q294:R294"/>
    <mergeCell ref="K285:L285"/>
    <mergeCell ref="M285:N285"/>
    <mergeCell ref="S289:T289"/>
    <mergeCell ref="C289:D289"/>
    <mergeCell ref="E289:F289"/>
    <mergeCell ref="G289:H289"/>
    <mergeCell ref="C292:D292"/>
    <mergeCell ref="E292:F292"/>
    <mergeCell ref="K269:L269"/>
    <mergeCell ref="Q274:R274"/>
    <mergeCell ref="K274:L274"/>
    <mergeCell ref="E271:F271"/>
    <mergeCell ref="C270:D270"/>
    <mergeCell ref="O271:P271"/>
    <mergeCell ref="S270:T270"/>
    <mergeCell ref="S271:T271"/>
    <mergeCell ref="Q269:R269"/>
    <mergeCell ref="Q271:R271"/>
    <mergeCell ref="M271:N271"/>
    <mergeCell ref="C203:D203"/>
    <mergeCell ref="E203:F203"/>
    <mergeCell ref="G203:H203"/>
    <mergeCell ref="O276:P276"/>
    <mergeCell ref="Q290:R290"/>
    <mergeCell ref="E277:F277"/>
    <mergeCell ref="C291:D291"/>
    <mergeCell ref="E295:F295"/>
    <mergeCell ref="K292:L292"/>
    <mergeCell ref="C204:D204"/>
    <mergeCell ref="B212:T212"/>
    <mergeCell ref="G219:I219"/>
    <mergeCell ref="O202:P202"/>
    <mergeCell ref="G217:I217"/>
    <mergeCell ref="G218:I218"/>
    <mergeCell ref="E204:F204"/>
    <mergeCell ref="C274:D274"/>
    <mergeCell ref="C276:D276"/>
    <mergeCell ref="G276:J276"/>
    <mergeCell ref="S274:T274"/>
    <mergeCell ref="C281:D281"/>
    <mergeCell ref="C279:D279"/>
    <mergeCell ref="E279:F279"/>
    <mergeCell ref="E280:F280"/>
    <mergeCell ref="M270:N270"/>
    <mergeCell ref="O272:P272"/>
    <mergeCell ref="E272:F272"/>
    <mergeCell ref="S275:T275"/>
    <mergeCell ref="O284:P284"/>
    <mergeCell ref="S272:T272"/>
    <mergeCell ref="S273:T273"/>
    <mergeCell ref="Q270:R270"/>
    <mergeCell ref="C268:D268"/>
    <mergeCell ref="E270:F270"/>
    <mergeCell ref="C285:D285"/>
    <mergeCell ref="S283:T283"/>
    <mergeCell ref="Q288:R288"/>
    <mergeCell ref="O281:P281"/>
    <mergeCell ref="S277:T277"/>
    <mergeCell ref="O277:P277"/>
    <mergeCell ref="Q277:R277"/>
    <mergeCell ref="O191:P191"/>
    <mergeCell ref="M191:N191"/>
    <mergeCell ref="K191:L191"/>
    <mergeCell ref="C192:D192"/>
    <mergeCell ref="Q201:R201"/>
    <mergeCell ref="S201:T201"/>
    <mergeCell ref="G282:J282"/>
    <mergeCell ref="K282:L282"/>
    <mergeCell ref="C278:D278"/>
    <mergeCell ref="M277:N277"/>
    <mergeCell ref="E278:F278"/>
    <mergeCell ref="C214:T214"/>
    <mergeCell ref="Q199:R199"/>
    <mergeCell ref="G285:H285"/>
    <mergeCell ref="K284:L284"/>
    <mergeCell ref="G283:H283"/>
    <mergeCell ref="O199:P199"/>
    <mergeCell ref="B213:T213"/>
    <mergeCell ref="G216:I216"/>
    <mergeCell ref="S269:T269"/>
    <mergeCell ref="I268:J268"/>
    <mergeCell ref="Q268:R268"/>
    <mergeCell ref="O268:P268"/>
    <mergeCell ref="C269:D269"/>
    <mergeCell ref="S284:T284"/>
    <mergeCell ref="S285:T285"/>
    <mergeCell ref="M278:N278"/>
    <mergeCell ref="K277:L277"/>
    <mergeCell ref="G274:J274"/>
    <mergeCell ref="G221:I221"/>
    <mergeCell ref="Q272:R272"/>
    <mergeCell ref="Q273:R273"/>
    <mergeCell ref="M273:N273"/>
    <mergeCell ref="G222:I222"/>
    <mergeCell ref="G225:I225"/>
    <mergeCell ref="O274:P274"/>
    <mergeCell ref="M274:N274"/>
    <mergeCell ref="K280:L280"/>
    <mergeCell ref="Q282:R282"/>
    <mergeCell ref="Q280:R280"/>
    <mergeCell ref="O282:P282"/>
    <mergeCell ref="O279:P279"/>
    <mergeCell ref="K275:L275"/>
    <mergeCell ref="K270:L270"/>
    <mergeCell ref="K273:L273"/>
    <mergeCell ref="K272:L272"/>
    <mergeCell ref="K271:L271"/>
    <mergeCell ref="Q276:R276"/>
    <mergeCell ref="M280:N280"/>
    <mergeCell ref="C282:D282"/>
    <mergeCell ref="C271:D271"/>
    <mergeCell ref="K268:L268"/>
    <mergeCell ref="S282:T282"/>
    <mergeCell ref="S281:T281"/>
    <mergeCell ref="S280:T280"/>
    <mergeCell ref="K171:L171"/>
    <mergeCell ref="M171:N171"/>
    <mergeCell ref="O168:P168"/>
    <mergeCell ref="O178:P178"/>
    <mergeCell ref="O177:P177"/>
    <mergeCell ref="M199:N199"/>
    <mergeCell ref="E185:F185"/>
    <mergeCell ref="I185:J185"/>
    <mergeCell ref="G220:I220"/>
    <mergeCell ref="G227:I227"/>
    <mergeCell ref="O174:P174"/>
    <mergeCell ref="Q174:R174"/>
    <mergeCell ref="M174:N174"/>
    <mergeCell ref="G199:H199"/>
    <mergeCell ref="G223:I223"/>
    <mergeCell ref="G224:I224"/>
    <mergeCell ref="B266:T266"/>
    <mergeCell ref="G229:I229"/>
    <mergeCell ref="E196:F196"/>
    <mergeCell ref="E202:F202"/>
    <mergeCell ref="G202:H202"/>
    <mergeCell ref="A263:T263"/>
    <mergeCell ref="C207:D207"/>
    <mergeCell ref="Q202:R202"/>
    <mergeCell ref="S202:T202"/>
    <mergeCell ref="Q203:R203"/>
    <mergeCell ref="C205:D205"/>
    <mergeCell ref="E205:F205"/>
    <mergeCell ref="G205:H205"/>
    <mergeCell ref="I205:J205"/>
    <mergeCell ref="K205:L205"/>
    <mergeCell ref="M205:N205"/>
    <mergeCell ref="I194:J194"/>
    <mergeCell ref="K194:L194"/>
    <mergeCell ref="M194:N194"/>
    <mergeCell ref="Q177:R177"/>
    <mergeCell ref="Q195:R195"/>
    <mergeCell ref="M183:N183"/>
    <mergeCell ref="O190:P190"/>
    <mergeCell ref="G277:J277"/>
    <mergeCell ref="S172:T172"/>
    <mergeCell ref="S203:T203"/>
    <mergeCell ref="S268:T268"/>
    <mergeCell ref="G226:I226"/>
    <mergeCell ref="G268:H268"/>
    <mergeCell ref="M189:N189"/>
    <mergeCell ref="S179:T179"/>
    <mergeCell ref="E175:F175"/>
    <mergeCell ref="G173:J173"/>
    <mergeCell ref="G174:J174"/>
    <mergeCell ref="O275:P275"/>
    <mergeCell ref="O205:P205"/>
    <mergeCell ref="Q205:R205"/>
    <mergeCell ref="G269:J269"/>
    <mergeCell ref="E268:F268"/>
    <mergeCell ref="O269:P269"/>
    <mergeCell ref="M269:N269"/>
    <mergeCell ref="S205:T205"/>
    <mergeCell ref="I204:J204"/>
    <mergeCell ref="K204:L204"/>
    <mergeCell ref="M204:N204"/>
    <mergeCell ref="K202:L202"/>
    <mergeCell ref="M202:N202"/>
    <mergeCell ref="C267:T267"/>
    <mergeCell ref="O99:P99"/>
    <mergeCell ref="Q99:R99"/>
    <mergeCell ref="G176:J176"/>
    <mergeCell ref="O184:P184"/>
    <mergeCell ref="M178:N178"/>
    <mergeCell ref="M176:N176"/>
    <mergeCell ref="O98:P98"/>
    <mergeCell ref="S195:T195"/>
    <mergeCell ref="S194:T194"/>
    <mergeCell ref="M198:N198"/>
    <mergeCell ref="E177:F177"/>
    <mergeCell ref="S173:T173"/>
    <mergeCell ref="E172:F172"/>
    <mergeCell ref="O167:P167"/>
    <mergeCell ref="G167:J167"/>
    <mergeCell ref="G168:J168"/>
    <mergeCell ref="M169:N169"/>
    <mergeCell ref="E167:F167"/>
    <mergeCell ref="M177:N177"/>
    <mergeCell ref="K178:L178"/>
    <mergeCell ref="G169:J169"/>
    <mergeCell ref="Q198:R198"/>
    <mergeCell ref="O195:P195"/>
    <mergeCell ref="G198:H198"/>
    <mergeCell ref="S171:T171"/>
    <mergeCell ref="O171:P171"/>
    <mergeCell ref="Q171:R171"/>
    <mergeCell ref="S185:T185"/>
    <mergeCell ref="S177:T177"/>
    <mergeCell ref="I184:J184"/>
    <mergeCell ref="K184:L184"/>
    <mergeCell ref="M184:N184"/>
    <mergeCell ref="S182:T182"/>
    <mergeCell ref="O194:P194"/>
    <mergeCell ref="C177:D177"/>
    <mergeCell ref="Q178:R178"/>
    <mergeCell ref="C168:D168"/>
    <mergeCell ref="E195:F195"/>
    <mergeCell ref="G195:H195"/>
    <mergeCell ref="Q191:R191"/>
    <mergeCell ref="C193:D193"/>
    <mergeCell ref="G192:H192"/>
    <mergeCell ref="I192:J192"/>
    <mergeCell ref="K168:L168"/>
    <mergeCell ref="K175:L175"/>
    <mergeCell ref="Q179:R179"/>
    <mergeCell ref="O173:P173"/>
    <mergeCell ref="Q173:R173"/>
    <mergeCell ref="O175:P175"/>
    <mergeCell ref="O179:P179"/>
    <mergeCell ref="C184:D184"/>
    <mergeCell ref="C195:D195"/>
    <mergeCell ref="G171:J171"/>
    <mergeCell ref="G180:H180"/>
    <mergeCell ref="I181:J181"/>
    <mergeCell ref="G185:H185"/>
    <mergeCell ref="C175:D175"/>
    <mergeCell ref="C178:D178"/>
    <mergeCell ref="K170:L170"/>
    <mergeCell ref="K172:L172"/>
    <mergeCell ref="E193:F193"/>
    <mergeCell ref="G193:H193"/>
    <mergeCell ref="I193:J193"/>
    <mergeCell ref="K193:L193"/>
    <mergeCell ref="C305:D305"/>
    <mergeCell ref="E305:F305"/>
    <mergeCell ref="G305:H305"/>
    <mergeCell ref="I305:J305"/>
    <mergeCell ref="K305:L305"/>
    <mergeCell ref="M305:N305"/>
    <mergeCell ref="O305:P305"/>
    <mergeCell ref="Q305:R305"/>
    <mergeCell ref="S305:T305"/>
    <mergeCell ref="Q301:R301"/>
    <mergeCell ref="S301:T301"/>
    <mergeCell ref="I288:J288"/>
    <mergeCell ref="C297:D297"/>
    <mergeCell ref="E297:F297"/>
    <mergeCell ref="C294:D294"/>
    <mergeCell ref="E294:F294"/>
    <mergeCell ref="G294:H294"/>
    <mergeCell ref="C296:D296"/>
    <mergeCell ref="E293:F293"/>
    <mergeCell ref="G293:H293"/>
    <mergeCell ref="M292:N292"/>
    <mergeCell ref="O292:P292"/>
    <mergeCell ref="O288:P288"/>
    <mergeCell ref="Q296:R296"/>
    <mergeCell ref="O296:P296"/>
    <mergeCell ref="M296:N296"/>
    <mergeCell ref="Q292:R292"/>
    <mergeCell ref="M291:N291"/>
    <mergeCell ref="O291:P291"/>
    <mergeCell ref="Q293:R293"/>
    <mergeCell ref="S291:T291"/>
    <mergeCell ref="K295:L295"/>
    <mergeCell ref="C290:D290"/>
    <mergeCell ref="E290:F290"/>
    <mergeCell ref="Q295:R295"/>
    <mergeCell ref="I287:J287"/>
    <mergeCell ref="I285:J285"/>
    <mergeCell ref="G284:H284"/>
    <mergeCell ref="I284:J284"/>
    <mergeCell ref="K296:L296"/>
    <mergeCell ref="E288:F288"/>
    <mergeCell ref="G296:H296"/>
    <mergeCell ref="I294:J294"/>
    <mergeCell ref="M294:N294"/>
    <mergeCell ref="O294:P294"/>
    <mergeCell ref="M293:N293"/>
    <mergeCell ref="O293:P293"/>
    <mergeCell ref="O295:P295"/>
    <mergeCell ref="C174:D174"/>
    <mergeCell ref="I183:J183"/>
    <mergeCell ref="G183:H183"/>
    <mergeCell ref="C183:D183"/>
    <mergeCell ref="K190:L190"/>
    <mergeCell ref="C190:D190"/>
    <mergeCell ref="E174:F174"/>
    <mergeCell ref="I190:J190"/>
    <mergeCell ref="M192:N192"/>
    <mergeCell ref="Q192:R192"/>
    <mergeCell ref="M193:N193"/>
    <mergeCell ref="O198:P198"/>
    <mergeCell ref="O185:P185"/>
    <mergeCell ref="K185:L185"/>
    <mergeCell ref="O187:P187"/>
    <mergeCell ref="G194:H194"/>
    <mergeCell ref="M297:N297"/>
    <mergeCell ref="O297:P297"/>
    <mergeCell ref="K289:L289"/>
    <mergeCell ref="M289:N289"/>
    <mergeCell ref="O289:P289"/>
    <mergeCell ref="O287:P287"/>
    <mergeCell ref="K288:L288"/>
    <mergeCell ref="M288:N288"/>
    <mergeCell ref="E286:F286"/>
    <mergeCell ref="S292:T292"/>
    <mergeCell ref="O285:P285"/>
    <mergeCell ref="K279:L279"/>
    <mergeCell ref="E296:F296"/>
    <mergeCell ref="G287:H287"/>
    <mergeCell ref="M282:N282"/>
    <mergeCell ref="M281:N281"/>
    <mergeCell ref="M279:N279"/>
    <mergeCell ref="G288:H288"/>
    <mergeCell ref="I283:J283"/>
    <mergeCell ref="K290:L290"/>
    <mergeCell ref="I296:J296"/>
    <mergeCell ref="G295:H295"/>
    <mergeCell ref="I295:J295"/>
    <mergeCell ref="K293:L293"/>
    <mergeCell ref="I289:J289"/>
    <mergeCell ref="E283:F283"/>
    <mergeCell ref="G280:J280"/>
    <mergeCell ref="K281:L281"/>
    <mergeCell ref="M284:N284"/>
    <mergeCell ref="M290:N290"/>
    <mergeCell ref="G292:H292"/>
    <mergeCell ref="I292:J292"/>
    <mergeCell ref="S306:T306"/>
    <mergeCell ref="C272:D272"/>
    <mergeCell ref="C301:D301"/>
    <mergeCell ref="C308:D308"/>
    <mergeCell ref="E308:F308"/>
    <mergeCell ref="G308:H308"/>
    <mergeCell ref="I308:J308"/>
    <mergeCell ref="K308:L308"/>
    <mergeCell ref="M308:N308"/>
    <mergeCell ref="O308:P308"/>
    <mergeCell ref="Q308:R308"/>
    <mergeCell ref="I301:J301"/>
    <mergeCell ref="O286:P286"/>
    <mergeCell ref="K287:L287"/>
    <mergeCell ref="M283:N283"/>
    <mergeCell ref="G281:J281"/>
    <mergeCell ref="O283:P283"/>
    <mergeCell ref="E301:F301"/>
    <mergeCell ref="G301:H301"/>
    <mergeCell ref="S288:T288"/>
    <mergeCell ref="K294:L294"/>
    <mergeCell ref="S293:T293"/>
    <mergeCell ref="S290:T290"/>
    <mergeCell ref="Q297:R297"/>
    <mergeCell ref="G297:H297"/>
    <mergeCell ref="I297:J297"/>
    <mergeCell ref="K297:L297"/>
    <mergeCell ref="K301:L301"/>
    <mergeCell ref="M301:N301"/>
    <mergeCell ref="O301:P301"/>
    <mergeCell ref="I293:J293"/>
    <mergeCell ref="G279:J279"/>
    <mergeCell ref="I201:J201"/>
    <mergeCell ref="K201:L201"/>
    <mergeCell ref="M201:N201"/>
    <mergeCell ref="O201:P201"/>
    <mergeCell ref="E291:F291"/>
    <mergeCell ref="G291:H291"/>
    <mergeCell ref="Q289:R289"/>
    <mergeCell ref="E284:F284"/>
    <mergeCell ref="G286:H286"/>
    <mergeCell ref="I286:J286"/>
    <mergeCell ref="K286:L286"/>
    <mergeCell ref="M286:N286"/>
    <mergeCell ref="E285:F285"/>
    <mergeCell ref="E282:F282"/>
    <mergeCell ref="O204:P204"/>
    <mergeCell ref="Q204:R204"/>
    <mergeCell ref="S295:T295"/>
    <mergeCell ref="G270:J270"/>
    <mergeCell ref="M295:N295"/>
    <mergeCell ref="G290:H290"/>
    <mergeCell ref="I290:J290"/>
    <mergeCell ref="O290:P290"/>
    <mergeCell ref="G278:J278"/>
    <mergeCell ref="K283:L283"/>
    <mergeCell ref="Q285:R285"/>
    <mergeCell ref="K278:L278"/>
    <mergeCell ref="G273:J273"/>
    <mergeCell ref="O270:P270"/>
    <mergeCell ref="M272:N272"/>
    <mergeCell ref="O273:P273"/>
    <mergeCell ref="M268:N268"/>
    <mergeCell ref="G228:I228"/>
    <mergeCell ref="S204:T204"/>
    <mergeCell ref="S193:T193"/>
    <mergeCell ref="S192:T192"/>
    <mergeCell ref="S200:T200"/>
    <mergeCell ref="E192:F192"/>
    <mergeCell ref="K192:L192"/>
    <mergeCell ref="C194:D194"/>
    <mergeCell ref="E194:F194"/>
    <mergeCell ref="G196:H196"/>
    <mergeCell ref="I196:J196"/>
    <mergeCell ref="K196:L196"/>
    <mergeCell ref="M196:N196"/>
    <mergeCell ref="O196:P196"/>
    <mergeCell ref="Q196:R196"/>
    <mergeCell ref="Q197:R197"/>
    <mergeCell ref="C198:D198"/>
    <mergeCell ref="E198:F198"/>
    <mergeCell ref="C197:D197"/>
    <mergeCell ref="S198:T198"/>
    <mergeCell ref="O200:P200"/>
    <mergeCell ref="E201:F201"/>
    <mergeCell ref="M200:N200"/>
    <mergeCell ref="C201:D201"/>
    <mergeCell ref="G200:H200"/>
    <mergeCell ref="I200:J200"/>
    <mergeCell ref="E199:F199"/>
    <mergeCell ref="S199:T199"/>
    <mergeCell ref="C200:D200"/>
    <mergeCell ref="C199:D199"/>
    <mergeCell ref="Q200:R200"/>
    <mergeCell ref="I199:J199"/>
    <mergeCell ref="K199:L199"/>
    <mergeCell ref="K309:L309"/>
    <mergeCell ref="S308:T308"/>
    <mergeCell ref="C306:D306"/>
    <mergeCell ref="E306:F306"/>
    <mergeCell ref="G306:H306"/>
    <mergeCell ref="I306:J306"/>
    <mergeCell ref="C310:D310"/>
    <mergeCell ref="E310:F310"/>
    <mergeCell ref="G310:H310"/>
    <mergeCell ref="I310:J310"/>
    <mergeCell ref="K310:L310"/>
    <mergeCell ref="M310:N310"/>
    <mergeCell ref="O310:P310"/>
    <mergeCell ref="Q310:R310"/>
    <mergeCell ref="S310:T310"/>
    <mergeCell ref="M309:N309"/>
    <mergeCell ref="O309:P309"/>
    <mergeCell ref="Q309:R309"/>
    <mergeCell ref="S309:T309"/>
    <mergeCell ref="C307:D307"/>
    <mergeCell ref="E307:F307"/>
    <mergeCell ref="G307:H307"/>
    <mergeCell ref="I307:J307"/>
    <mergeCell ref="K307:L307"/>
    <mergeCell ref="M307:N307"/>
    <mergeCell ref="O307:P307"/>
    <mergeCell ref="Q307:R307"/>
    <mergeCell ref="S307:T307"/>
    <mergeCell ref="K306:L306"/>
    <mergeCell ref="M306:N306"/>
    <mergeCell ref="O306:P306"/>
    <mergeCell ref="Q306:R306"/>
    <mergeCell ref="C313:D313"/>
    <mergeCell ref="E313:F313"/>
    <mergeCell ref="G313:H313"/>
    <mergeCell ref="I313:J313"/>
    <mergeCell ref="K313:L313"/>
    <mergeCell ref="M313:N313"/>
    <mergeCell ref="O313:P313"/>
    <mergeCell ref="Q313:R313"/>
    <mergeCell ref="S313:T313"/>
    <mergeCell ref="C102:D102"/>
    <mergeCell ref="E102:F102"/>
    <mergeCell ref="G102:H102"/>
    <mergeCell ref="I102:J102"/>
    <mergeCell ref="K102:L102"/>
    <mergeCell ref="M102:N102"/>
    <mergeCell ref="O102:P102"/>
    <mergeCell ref="Q102:R102"/>
    <mergeCell ref="S102:T102"/>
    <mergeCell ref="C208:D208"/>
    <mergeCell ref="E208:F208"/>
    <mergeCell ref="G208:H208"/>
    <mergeCell ref="I208:J208"/>
    <mergeCell ref="K208:L208"/>
    <mergeCell ref="M208:N208"/>
    <mergeCell ref="O208:P208"/>
    <mergeCell ref="Q208:R208"/>
    <mergeCell ref="S208:T208"/>
    <mergeCell ref="G312:H312"/>
    <mergeCell ref="C309:D309"/>
    <mergeCell ref="E309:F309"/>
    <mergeCell ref="G309:H309"/>
    <mergeCell ref="I309:J309"/>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J115"/>
  <sheetViews>
    <sheetView topLeftCell="G1" workbookViewId="0">
      <selection activeCell="AH59" sqref="AH59"/>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1055" t="s">
        <v>31</v>
      </c>
      <c r="B1" s="97"/>
      <c r="C1" s="4416" t="s">
        <v>216</v>
      </c>
      <c r="D1" s="4417"/>
      <c r="E1" s="4417"/>
      <c r="F1" s="4417"/>
      <c r="G1" s="4417"/>
      <c r="H1" s="4417"/>
      <c r="I1" s="4417"/>
      <c r="J1" s="4417"/>
      <c r="K1" s="4417"/>
      <c r="L1" s="4417"/>
      <c r="M1" s="4417"/>
      <c r="N1" s="4417"/>
      <c r="O1" s="4417"/>
      <c r="P1" s="4417"/>
      <c r="Q1" s="4417"/>
      <c r="R1" s="4417"/>
      <c r="S1" s="4417"/>
      <c r="T1" s="4417"/>
      <c r="U1" s="4417"/>
      <c r="V1" s="4417"/>
      <c r="W1" s="4417"/>
      <c r="X1" s="4417"/>
      <c r="Y1" s="4417"/>
      <c r="Z1" s="4417"/>
      <c r="AA1" s="4577"/>
      <c r="AB1" s="4577"/>
      <c r="AC1" s="4577"/>
      <c r="AD1" s="4577"/>
      <c r="AE1" s="4577"/>
      <c r="AF1" s="4578"/>
    </row>
    <row r="2" spans="1:32" ht="15.75" customHeight="1" thickBot="1">
      <c r="B2" s="612" t="s">
        <v>99</v>
      </c>
      <c r="C2" s="114"/>
      <c r="D2" s="115"/>
      <c r="E2" s="116"/>
      <c r="F2" s="4441" t="s">
        <v>155</v>
      </c>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2"/>
    </row>
    <row r="3" spans="1:32" ht="35.450000000000003" customHeight="1">
      <c r="B3" s="528" t="s">
        <v>104</v>
      </c>
      <c r="C3" s="4580" t="s">
        <v>156</v>
      </c>
      <c r="D3" s="4447"/>
      <c r="E3" s="4581"/>
      <c r="F3" s="4443" t="s">
        <v>157</v>
      </c>
      <c r="G3" s="4445"/>
      <c r="H3" s="4579"/>
      <c r="I3" s="4443" t="s">
        <v>141</v>
      </c>
      <c r="J3" s="4448"/>
      <c r="K3" s="4449"/>
      <c r="L3" s="4586" t="s">
        <v>604</v>
      </c>
      <c r="M3" s="4584"/>
      <c r="N3" s="4584"/>
      <c r="O3" s="4584" t="s">
        <v>605</v>
      </c>
      <c r="P3" s="4584"/>
      <c r="Q3" s="4585"/>
      <c r="R3" s="4450" t="s">
        <v>142</v>
      </c>
      <c r="S3" s="4448"/>
      <c r="T3" s="4449"/>
      <c r="U3" s="4443" t="s">
        <v>143</v>
      </c>
      <c r="V3" s="4435"/>
      <c r="W3" s="4444"/>
      <c r="X3" s="4443" t="s">
        <v>60</v>
      </c>
      <c r="Y3" s="4435"/>
      <c r="Z3" s="4444"/>
      <c r="AA3" s="4443" t="s">
        <v>144</v>
      </c>
      <c r="AB3" s="4435"/>
      <c r="AC3" s="4444"/>
      <c r="AD3" s="4443" t="s">
        <v>145</v>
      </c>
      <c r="AE3" s="4435"/>
      <c r="AF3" s="4444"/>
    </row>
    <row r="4" spans="1:32" ht="17.45" customHeight="1">
      <c r="B4" s="1533"/>
      <c r="C4" s="1972" t="s">
        <v>620</v>
      </c>
      <c r="D4" s="1963" t="s">
        <v>160</v>
      </c>
      <c r="E4" s="1973" t="s">
        <v>161</v>
      </c>
      <c r="F4" s="1972" t="s">
        <v>620</v>
      </c>
      <c r="G4" s="1963" t="s">
        <v>160</v>
      </c>
      <c r="H4" s="1973" t="s">
        <v>161</v>
      </c>
      <c r="I4" s="1972" t="s">
        <v>620</v>
      </c>
      <c r="J4" s="1963" t="s">
        <v>160</v>
      </c>
      <c r="K4" s="1973" t="s">
        <v>161</v>
      </c>
      <c r="L4" s="4582" t="s">
        <v>620</v>
      </c>
      <c r="M4" s="4454"/>
      <c r="N4" s="4454" t="s">
        <v>160</v>
      </c>
      <c r="O4" s="4454"/>
      <c r="P4" s="4454" t="s">
        <v>161</v>
      </c>
      <c r="Q4" s="4583"/>
      <c r="R4" s="1972" t="s">
        <v>620</v>
      </c>
      <c r="S4" s="1963" t="s">
        <v>160</v>
      </c>
      <c r="T4" s="1973" t="s">
        <v>161</v>
      </c>
      <c r="U4" s="1972" t="s">
        <v>620</v>
      </c>
      <c r="V4" s="1963" t="s">
        <v>160</v>
      </c>
      <c r="W4" s="1973" t="s">
        <v>161</v>
      </c>
      <c r="X4" s="1972" t="s">
        <v>620</v>
      </c>
      <c r="Y4" s="1963" t="s">
        <v>160</v>
      </c>
      <c r="Z4" s="1973" t="s">
        <v>161</v>
      </c>
      <c r="AA4" s="1972" t="s">
        <v>620</v>
      </c>
      <c r="AB4" s="1963" t="s">
        <v>160</v>
      </c>
      <c r="AC4" s="1973" t="s">
        <v>161</v>
      </c>
      <c r="AD4" s="1972" t="s">
        <v>620</v>
      </c>
      <c r="AE4" s="1963" t="s">
        <v>160</v>
      </c>
      <c r="AF4" s="1973" t="s">
        <v>161</v>
      </c>
    </row>
    <row r="5" spans="1:32">
      <c r="B5" s="28" t="s">
        <v>120</v>
      </c>
      <c r="C5" s="190">
        <v>92</v>
      </c>
      <c r="D5" s="185">
        <v>164</v>
      </c>
      <c r="E5" s="125">
        <v>-72</v>
      </c>
      <c r="F5" s="119">
        <v>1</v>
      </c>
      <c r="G5" s="1970">
        <v>0</v>
      </c>
      <c r="H5" s="127">
        <v>1</v>
      </c>
      <c r="I5" s="1965">
        <v>23</v>
      </c>
      <c r="J5" s="1959">
        <v>43</v>
      </c>
      <c r="K5" s="128">
        <v>-20</v>
      </c>
      <c r="L5" s="4568">
        <v>0</v>
      </c>
      <c r="M5" s="4425"/>
      <c r="N5" s="4424">
        <v>0</v>
      </c>
      <c r="O5" s="4569"/>
      <c r="P5" s="4425">
        <f>L5-N5</f>
        <v>0</v>
      </c>
      <c r="Q5" s="4570"/>
      <c r="R5" s="119">
        <v>48</v>
      </c>
      <c r="S5" s="1960">
        <v>71</v>
      </c>
      <c r="T5" s="128">
        <v>-23</v>
      </c>
      <c r="U5" s="119">
        <v>6</v>
      </c>
      <c r="V5" s="1960">
        <v>10</v>
      </c>
      <c r="W5" s="128">
        <v>-4</v>
      </c>
      <c r="X5" s="119">
        <v>0</v>
      </c>
      <c r="Y5" s="1960">
        <v>0</v>
      </c>
      <c r="Z5" s="127">
        <v>0</v>
      </c>
      <c r="AA5" s="119">
        <v>14</v>
      </c>
      <c r="AB5" s="1960">
        <v>38</v>
      </c>
      <c r="AC5" s="128">
        <v>-24</v>
      </c>
      <c r="AD5" s="1977">
        <v>0</v>
      </c>
      <c r="AE5" s="85">
        <v>2</v>
      </c>
      <c r="AF5" s="1971">
        <v>-2</v>
      </c>
    </row>
    <row r="6" spans="1:32">
      <c r="B6" s="28" t="s">
        <v>121</v>
      </c>
      <c r="C6" s="184">
        <v>153</v>
      </c>
      <c r="D6" s="185">
        <v>55</v>
      </c>
      <c r="E6" s="125">
        <v>98</v>
      </c>
      <c r="F6" s="126">
        <v>1</v>
      </c>
      <c r="G6" s="1970">
        <v>1</v>
      </c>
      <c r="H6" s="127">
        <v>0</v>
      </c>
      <c r="I6" s="1969">
        <v>26</v>
      </c>
      <c r="J6" s="1959">
        <v>20</v>
      </c>
      <c r="K6" s="128">
        <v>6</v>
      </c>
      <c r="L6" s="4574">
        <v>0</v>
      </c>
      <c r="M6" s="4429"/>
      <c r="N6" s="4428">
        <v>0</v>
      </c>
      <c r="O6" s="4575"/>
      <c r="P6" s="4429">
        <f t="shared" ref="P6:P25" si="0">L6-N6</f>
        <v>0</v>
      </c>
      <c r="Q6" s="4576"/>
      <c r="R6" s="126">
        <v>89</v>
      </c>
      <c r="S6" s="1960">
        <v>9</v>
      </c>
      <c r="T6" s="128">
        <v>80</v>
      </c>
      <c r="U6" s="126">
        <v>6</v>
      </c>
      <c r="V6" s="1960">
        <v>5</v>
      </c>
      <c r="W6" s="128">
        <v>1</v>
      </c>
      <c r="X6" s="126">
        <v>0</v>
      </c>
      <c r="Y6" s="1960">
        <v>0</v>
      </c>
      <c r="Z6" s="127">
        <v>0</v>
      </c>
      <c r="AA6" s="126">
        <v>29</v>
      </c>
      <c r="AB6" s="1960">
        <v>20</v>
      </c>
      <c r="AC6" s="128">
        <v>9</v>
      </c>
      <c r="AD6" s="188">
        <v>2</v>
      </c>
      <c r="AE6" s="85">
        <v>0</v>
      </c>
      <c r="AF6" s="1971">
        <v>2</v>
      </c>
    </row>
    <row r="7" spans="1:32">
      <c r="B7" s="28" t="s">
        <v>122</v>
      </c>
      <c r="C7" s="184">
        <v>89</v>
      </c>
      <c r="D7" s="185">
        <v>47</v>
      </c>
      <c r="E7" s="125">
        <v>42</v>
      </c>
      <c r="F7" s="126">
        <v>0</v>
      </c>
      <c r="G7" s="1970">
        <v>1</v>
      </c>
      <c r="H7" s="127">
        <v>-1</v>
      </c>
      <c r="I7" s="1969">
        <v>16</v>
      </c>
      <c r="J7" s="1959">
        <v>17</v>
      </c>
      <c r="K7" s="128">
        <v>-1</v>
      </c>
      <c r="L7" s="4574">
        <v>0</v>
      </c>
      <c r="M7" s="4429"/>
      <c r="N7" s="4428">
        <v>0</v>
      </c>
      <c r="O7" s="4575"/>
      <c r="P7" s="4429">
        <f t="shared" si="0"/>
        <v>0</v>
      </c>
      <c r="Q7" s="4576"/>
      <c r="R7" s="126">
        <v>62</v>
      </c>
      <c r="S7" s="1960">
        <v>16</v>
      </c>
      <c r="T7" s="128">
        <v>46</v>
      </c>
      <c r="U7" s="126">
        <v>1</v>
      </c>
      <c r="V7" s="1960">
        <v>4</v>
      </c>
      <c r="W7" s="128">
        <v>-3</v>
      </c>
      <c r="X7" s="126">
        <v>0</v>
      </c>
      <c r="Y7" s="1960">
        <v>0</v>
      </c>
      <c r="Z7" s="127">
        <v>0</v>
      </c>
      <c r="AA7" s="126">
        <v>10</v>
      </c>
      <c r="AB7" s="1960">
        <v>9</v>
      </c>
      <c r="AC7" s="128">
        <v>1</v>
      </c>
      <c r="AD7" s="188">
        <v>0</v>
      </c>
      <c r="AE7" s="85">
        <v>0</v>
      </c>
      <c r="AF7" s="1971">
        <v>0</v>
      </c>
    </row>
    <row r="8" spans="1:32">
      <c r="B8" s="52" t="s">
        <v>123</v>
      </c>
      <c r="C8" s="186">
        <v>60</v>
      </c>
      <c r="D8" s="187">
        <v>41</v>
      </c>
      <c r="E8" s="131">
        <v>19</v>
      </c>
      <c r="F8" s="132">
        <v>0</v>
      </c>
      <c r="G8" s="1967">
        <v>0</v>
      </c>
      <c r="H8" s="133">
        <v>0</v>
      </c>
      <c r="I8" s="132">
        <v>13</v>
      </c>
      <c r="J8" s="1961">
        <v>13</v>
      </c>
      <c r="K8" s="134">
        <v>0</v>
      </c>
      <c r="L8" s="4571">
        <v>0</v>
      </c>
      <c r="M8" s="4558"/>
      <c r="N8" s="4432">
        <v>0</v>
      </c>
      <c r="O8" s="4572"/>
      <c r="P8" s="4558">
        <f t="shared" si="0"/>
        <v>0</v>
      </c>
      <c r="Q8" s="4573"/>
      <c r="R8" s="132">
        <v>35</v>
      </c>
      <c r="S8" s="1962">
        <v>20</v>
      </c>
      <c r="T8" s="134">
        <v>15</v>
      </c>
      <c r="U8" s="132">
        <v>4</v>
      </c>
      <c r="V8" s="1962">
        <v>4</v>
      </c>
      <c r="W8" s="134">
        <v>0</v>
      </c>
      <c r="X8" s="132">
        <v>0</v>
      </c>
      <c r="Y8" s="1962">
        <v>0</v>
      </c>
      <c r="Z8" s="133">
        <v>0</v>
      </c>
      <c r="AA8" s="132">
        <v>7</v>
      </c>
      <c r="AB8" s="1962">
        <v>4</v>
      </c>
      <c r="AC8" s="134">
        <v>3</v>
      </c>
      <c r="AD8" s="189">
        <v>1</v>
      </c>
      <c r="AE8" s="87">
        <v>0</v>
      </c>
      <c r="AF8" s="1968">
        <v>1</v>
      </c>
    </row>
    <row r="9" spans="1:32">
      <c r="B9" s="51" t="s">
        <v>124</v>
      </c>
      <c r="C9" s="184">
        <v>95</v>
      </c>
      <c r="D9" s="185">
        <v>167</v>
      </c>
      <c r="E9" s="125">
        <f t="shared" ref="E9:E17" si="1">SUM(C9-D9)</f>
        <v>-72</v>
      </c>
      <c r="F9" s="126">
        <v>2</v>
      </c>
      <c r="G9" s="1970">
        <v>1</v>
      </c>
      <c r="H9" s="127">
        <f t="shared" ref="H9:H17" si="2">SUM(F9-G9)</f>
        <v>1</v>
      </c>
      <c r="I9" s="126">
        <v>28</v>
      </c>
      <c r="J9" s="1959">
        <v>39</v>
      </c>
      <c r="K9" s="128">
        <f t="shared" ref="K9:K17" si="3">SUM(I9-J9)</f>
        <v>-11</v>
      </c>
      <c r="L9" s="4574">
        <v>0</v>
      </c>
      <c r="M9" s="4429"/>
      <c r="N9" s="4428">
        <v>0</v>
      </c>
      <c r="O9" s="4575"/>
      <c r="P9" s="4429">
        <f t="shared" si="0"/>
        <v>0</v>
      </c>
      <c r="Q9" s="4576"/>
      <c r="R9" s="126">
        <v>48</v>
      </c>
      <c r="S9" s="1960">
        <v>79</v>
      </c>
      <c r="T9" s="128">
        <f t="shared" ref="T9:T17" si="4">SUM(R9-S9)</f>
        <v>-31</v>
      </c>
      <c r="U9" s="126">
        <v>3</v>
      </c>
      <c r="V9" s="1960">
        <v>15</v>
      </c>
      <c r="W9" s="128">
        <f t="shared" ref="W9:W17" si="5">SUM(U9-V9)</f>
        <v>-12</v>
      </c>
      <c r="X9" s="126">
        <v>0</v>
      </c>
      <c r="Y9" s="1960">
        <v>0</v>
      </c>
      <c r="Z9" s="127">
        <f t="shared" ref="Z9:Z17" si="6">SUM(X9-Y9)</f>
        <v>0</v>
      </c>
      <c r="AA9" s="126">
        <v>14</v>
      </c>
      <c r="AB9" s="1960">
        <v>33</v>
      </c>
      <c r="AC9" s="128">
        <f t="shared" ref="AC9:AC17" si="7">SUM(AA9-AB9)</f>
        <v>-19</v>
      </c>
      <c r="AD9" s="188">
        <v>0</v>
      </c>
      <c r="AE9" s="85">
        <v>0</v>
      </c>
      <c r="AF9" s="1971">
        <f t="shared" ref="AF9:AF17" si="8">SUM(AD9-AE9)</f>
        <v>0</v>
      </c>
    </row>
    <row r="10" spans="1:32">
      <c r="B10" s="51" t="s">
        <v>125</v>
      </c>
      <c r="C10" s="184">
        <v>136</v>
      </c>
      <c r="D10" s="185">
        <v>60</v>
      </c>
      <c r="E10" s="125">
        <f t="shared" si="1"/>
        <v>76</v>
      </c>
      <c r="F10" s="126"/>
      <c r="G10" s="1970">
        <v>3</v>
      </c>
      <c r="H10" s="127">
        <f t="shared" si="2"/>
        <v>-3</v>
      </c>
      <c r="I10" s="126">
        <v>20</v>
      </c>
      <c r="J10" s="1959">
        <v>16</v>
      </c>
      <c r="K10" s="128">
        <f t="shared" si="3"/>
        <v>4</v>
      </c>
      <c r="L10" s="4574">
        <v>0</v>
      </c>
      <c r="M10" s="4429"/>
      <c r="N10" s="4428">
        <v>0</v>
      </c>
      <c r="O10" s="4575"/>
      <c r="P10" s="4429">
        <f t="shared" si="0"/>
        <v>0</v>
      </c>
      <c r="Q10" s="4576"/>
      <c r="R10" s="126">
        <v>86</v>
      </c>
      <c r="S10" s="1960">
        <v>16</v>
      </c>
      <c r="T10" s="128">
        <f t="shared" si="4"/>
        <v>70</v>
      </c>
      <c r="U10" s="126">
        <v>2</v>
      </c>
      <c r="V10" s="1960">
        <v>9</v>
      </c>
      <c r="W10" s="128">
        <f t="shared" si="5"/>
        <v>-7</v>
      </c>
      <c r="X10" s="126">
        <v>0</v>
      </c>
      <c r="Y10" s="1960">
        <v>0</v>
      </c>
      <c r="Z10" s="127">
        <f t="shared" si="6"/>
        <v>0</v>
      </c>
      <c r="AA10" s="126">
        <v>25</v>
      </c>
      <c r="AB10" s="1960">
        <v>16</v>
      </c>
      <c r="AC10" s="128">
        <f t="shared" si="7"/>
        <v>9</v>
      </c>
      <c r="AD10" s="188">
        <v>1</v>
      </c>
      <c r="AE10" s="85">
        <v>0</v>
      </c>
      <c r="AF10" s="1971">
        <f t="shared" si="8"/>
        <v>1</v>
      </c>
    </row>
    <row r="11" spans="1:32">
      <c r="B11" s="51" t="s">
        <v>126</v>
      </c>
      <c r="C11" s="184">
        <v>82</v>
      </c>
      <c r="D11" s="185">
        <v>52</v>
      </c>
      <c r="E11" s="125">
        <f t="shared" si="1"/>
        <v>30</v>
      </c>
      <c r="F11" s="126">
        <v>1</v>
      </c>
      <c r="G11" s="1970">
        <v>0</v>
      </c>
      <c r="H11" s="127">
        <f t="shared" si="2"/>
        <v>1</v>
      </c>
      <c r="I11" s="126">
        <v>15</v>
      </c>
      <c r="J11" s="1959">
        <v>13</v>
      </c>
      <c r="K11" s="128">
        <f t="shared" si="3"/>
        <v>2</v>
      </c>
      <c r="L11" s="4574">
        <v>0</v>
      </c>
      <c r="M11" s="4429"/>
      <c r="N11" s="4428">
        <v>0</v>
      </c>
      <c r="O11" s="4575"/>
      <c r="P11" s="4429">
        <f t="shared" si="0"/>
        <v>0</v>
      </c>
      <c r="Q11" s="4576"/>
      <c r="R11" s="126">
        <v>44</v>
      </c>
      <c r="S11" s="1960">
        <v>17</v>
      </c>
      <c r="T11" s="128">
        <f t="shared" si="4"/>
        <v>27</v>
      </c>
      <c r="U11" s="126">
        <v>3</v>
      </c>
      <c r="V11" s="1960">
        <v>4</v>
      </c>
      <c r="W11" s="128">
        <f t="shared" si="5"/>
        <v>-1</v>
      </c>
      <c r="X11" s="126">
        <v>0</v>
      </c>
      <c r="Y11" s="1960">
        <v>2</v>
      </c>
      <c r="Z11" s="127">
        <f t="shared" si="6"/>
        <v>-2</v>
      </c>
      <c r="AA11" s="126">
        <v>19</v>
      </c>
      <c r="AB11" s="1960">
        <v>16</v>
      </c>
      <c r="AC11" s="128">
        <f t="shared" si="7"/>
        <v>3</v>
      </c>
      <c r="AD11" s="188">
        <v>0</v>
      </c>
      <c r="AE11" s="85">
        <v>0</v>
      </c>
      <c r="AF11" s="1971">
        <f t="shared" si="8"/>
        <v>0</v>
      </c>
    </row>
    <row r="12" spans="1:32">
      <c r="B12" s="52" t="s">
        <v>127</v>
      </c>
      <c r="C12" s="186">
        <v>77</v>
      </c>
      <c r="D12" s="187">
        <v>56</v>
      </c>
      <c r="E12" s="131">
        <f t="shared" si="1"/>
        <v>21</v>
      </c>
      <c r="F12" s="132">
        <v>1</v>
      </c>
      <c r="G12" s="1967">
        <v>0</v>
      </c>
      <c r="H12" s="133">
        <f t="shared" si="2"/>
        <v>1</v>
      </c>
      <c r="I12" s="132">
        <v>20</v>
      </c>
      <c r="J12" s="1961">
        <v>17</v>
      </c>
      <c r="K12" s="134">
        <f t="shared" si="3"/>
        <v>3</v>
      </c>
      <c r="L12" s="4574">
        <v>0</v>
      </c>
      <c r="M12" s="4429"/>
      <c r="N12" s="4428">
        <v>0</v>
      </c>
      <c r="O12" s="4575"/>
      <c r="P12" s="4429">
        <f t="shared" si="0"/>
        <v>0</v>
      </c>
      <c r="Q12" s="4576"/>
      <c r="R12" s="132">
        <v>43</v>
      </c>
      <c r="S12" s="1962">
        <v>23</v>
      </c>
      <c r="T12" s="134">
        <f t="shared" si="4"/>
        <v>20</v>
      </c>
      <c r="U12" s="132">
        <v>1</v>
      </c>
      <c r="V12" s="1962">
        <v>2</v>
      </c>
      <c r="W12" s="134">
        <f t="shared" si="5"/>
        <v>-1</v>
      </c>
      <c r="X12" s="132">
        <v>0</v>
      </c>
      <c r="Y12" s="1962">
        <v>0</v>
      </c>
      <c r="Z12" s="133">
        <f t="shared" si="6"/>
        <v>0</v>
      </c>
      <c r="AA12" s="132">
        <v>12</v>
      </c>
      <c r="AB12" s="1962">
        <v>14</v>
      </c>
      <c r="AC12" s="134">
        <f t="shared" si="7"/>
        <v>-2</v>
      </c>
      <c r="AD12" s="189">
        <v>0</v>
      </c>
      <c r="AE12" s="87">
        <v>0</v>
      </c>
      <c r="AF12" s="1968">
        <f t="shared" si="8"/>
        <v>0</v>
      </c>
    </row>
    <row r="13" spans="1:32">
      <c r="B13" s="51" t="s">
        <v>128</v>
      </c>
      <c r="C13" s="184">
        <v>145</v>
      </c>
      <c r="D13" s="185">
        <v>164</v>
      </c>
      <c r="E13" s="125">
        <f t="shared" si="1"/>
        <v>-19</v>
      </c>
      <c r="F13" s="126">
        <v>5</v>
      </c>
      <c r="G13" s="1970">
        <v>4</v>
      </c>
      <c r="H13" s="127">
        <f t="shared" si="2"/>
        <v>1</v>
      </c>
      <c r="I13" s="126">
        <v>30</v>
      </c>
      <c r="J13" s="1959">
        <v>47</v>
      </c>
      <c r="K13" s="128">
        <f t="shared" si="3"/>
        <v>-17</v>
      </c>
      <c r="L13" s="4568">
        <v>0</v>
      </c>
      <c r="M13" s="4425"/>
      <c r="N13" s="4424">
        <v>0</v>
      </c>
      <c r="O13" s="4569"/>
      <c r="P13" s="4425">
        <f t="shared" si="0"/>
        <v>0</v>
      </c>
      <c r="Q13" s="4570"/>
      <c r="R13" s="126">
        <v>86</v>
      </c>
      <c r="S13" s="1960">
        <v>71</v>
      </c>
      <c r="T13" s="128">
        <f t="shared" si="4"/>
        <v>15</v>
      </c>
      <c r="U13" s="126">
        <v>7</v>
      </c>
      <c r="V13" s="1960">
        <v>15</v>
      </c>
      <c r="W13" s="128">
        <f t="shared" si="5"/>
        <v>-8</v>
      </c>
      <c r="X13" s="126">
        <v>0</v>
      </c>
      <c r="Y13" s="1960">
        <v>1</v>
      </c>
      <c r="Z13" s="127">
        <f t="shared" si="6"/>
        <v>-1</v>
      </c>
      <c r="AA13" s="126">
        <v>15</v>
      </c>
      <c r="AB13" s="1960">
        <v>26</v>
      </c>
      <c r="AC13" s="128">
        <f t="shared" si="7"/>
        <v>-11</v>
      </c>
      <c r="AD13" s="188">
        <v>2</v>
      </c>
      <c r="AE13" s="85">
        <v>0</v>
      </c>
      <c r="AF13" s="1971">
        <f t="shared" si="8"/>
        <v>2</v>
      </c>
    </row>
    <row r="14" spans="1:32">
      <c r="B14" s="51" t="s">
        <v>129</v>
      </c>
      <c r="C14" s="184">
        <v>117</v>
      </c>
      <c r="D14" s="185">
        <v>42</v>
      </c>
      <c r="E14" s="125">
        <f t="shared" si="1"/>
        <v>75</v>
      </c>
      <c r="F14" s="126">
        <v>2</v>
      </c>
      <c r="G14" s="1970">
        <v>1</v>
      </c>
      <c r="H14" s="127">
        <f t="shared" si="2"/>
        <v>1</v>
      </c>
      <c r="I14" s="126">
        <v>18</v>
      </c>
      <c r="J14" s="1959">
        <v>8</v>
      </c>
      <c r="K14" s="128">
        <f t="shared" si="3"/>
        <v>10</v>
      </c>
      <c r="L14" s="4574">
        <v>0</v>
      </c>
      <c r="M14" s="4429"/>
      <c r="N14" s="4428">
        <v>0</v>
      </c>
      <c r="O14" s="4575"/>
      <c r="P14" s="4429">
        <f t="shared" si="0"/>
        <v>0</v>
      </c>
      <c r="Q14" s="4576"/>
      <c r="R14" s="126">
        <v>80</v>
      </c>
      <c r="S14" s="1960">
        <v>22</v>
      </c>
      <c r="T14" s="128">
        <f t="shared" si="4"/>
        <v>58</v>
      </c>
      <c r="U14" s="126">
        <v>6</v>
      </c>
      <c r="V14" s="1960">
        <v>5</v>
      </c>
      <c r="W14" s="128">
        <f t="shared" si="5"/>
        <v>1</v>
      </c>
      <c r="X14" s="126">
        <v>0</v>
      </c>
      <c r="Y14" s="1960">
        <v>1</v>
      </c>
      <c r="Z14" s="127">
        <f t="shared" si="6"/>
        <v>-1</v>
      </c>
      <c r="AA14" s="126">
        <v>10</v>
      </c>
      <c r="AB14" s="1960">
        <v>5</v>
      </c>
      <c r="AC14" s="128">
        <f t="shared" si="7"/>
        <v>5</v>
      </c>
      <c r="AD14" s="188">
        <v>1</v>
      </c>
      <c r="AE14" s="85">
        <v>0</v>
      </c>
      <c r="AF14" s="1971">
        <f t="shared" si="8"/>
        <v>1</v>
      </c>
    </row>
    <row r="15" spans="1:32">
      <c r="B15" s="51" t="s">
        <v>130</v>
      </c>
      <c r="C15" s="184">
        <v>66</v>
      </c>
      <c r="D15" s="185">
        <v>56</v>
      </c>
      <c r="E15" s="125">
        <f t="shared" si="1"/>
        <v>10</v>
      </c>
      <c r="F15" s="126">
        <v>0</v>
      </c>
      <c r="G15" s="1970">
        <v>2</v>
      </c>
      <c r="H15" s="127">
        <f t="shared" si="2"/>
        <v>-2</v>
      </c>
      <c r="I15" s="126">
        <v>12</v>
      </c>
      <c r="J15" s="1959">
        <v>12</v>
      </c>
      <c r="K15" s="128">
        <f t="shared" si="3"/>
        <v>0</v>
      </c>
      <c r="L15" s="4574">
        <v>0</v>
      </c>
      <c r="M15" s="4429"/>
      <c r="N15" s="4428">
        <v>0</v>
      </c>
      <c r="O15" s="4575"/>
      <c r="P15" s="4429">
        <f t="shared" si="0"/>
        <v>0</v>
      </c>
      <c r="Q15" s="4576"/>
      <c r="R15" s="126">
        <v>38</v>
      </c>
      <c r="S15" s="1960">
        <v>26</v>
      </c>
      <c r="T15" s="128">
        <f t="shared" si="4"/>
        <v>12</v>
      </c>
      <c r="U15" s="126">
        <v>3</v>
      </c>
      <c r="V15" s="1960">
        <v>5</v>
      </c>
      <c r="W15" s="128">
        <f t="shared" si="5"/>
        <v>-2</v>
      </c>
      <c r="X15" s="126">
        <v>0</v>
      </c>
      <c r="Y15" s="1960">
        <v>0</v>
      </c>
      <c r="Z15" s="127">
        <f t="shared" si="6"/>
        <v>0</v>
      </c>
      <c r="AA15" s="126">
        <v>13</v>
      </c>
      <c r="AB15" s="1960">
        <v>11</v>
      </c>
      <c r="AC15" s="128">
        <f t="shared" si="7"/>
        <v>2</v>
      </c>
      <c r="AD15" s="188">
        <v>0</v>
      </c>
      <c r="AE15" s="85">
        <v>0</v>
      </c>
      <c r="AF15" s="1971">
        <f t="shared" si="8"/>
        <v>0</v>
      </c>
    </row>
    <row r="16" spans="1:32">
      <c r="B16" s="52" t="s">
        <v>405</v>
      </c>
      <c r="C16" s="186">
        <v>59</v>
      </c>
      <c r="D16" s="187">
        <v>64</v>
      </c>
      <c r="E16" s="131">
        <f t="shared" si="1"/>
        <v>-5</v>
      </c>
      <c r="F16" s="132">
        <v>1</v>
      </c>
      <c r="G16" s="1967">
        <v>0</v>
      </c>
      <c r="H16" s="133">
        <f t="shared" si="2"/>
        <v>1</v>
      </c>
      <c r="I16" s="132">
        <v>12</v>
      </c>
      <c r="J16" s="1961">
        <v>18</v>
      </c>
      <c r="K16" s="134">
        <f t="shared" si="3"/>
        <v>-6</v>
      </c>
      <c r="L16" s="4571">
        <v>0</v>
      </c>
      <c r="M16" s="4558"/>
      <c r="N16" s="4432">
        <v>0</v>
      </c>
      <c r="O16" s="4572"/>
      <c r="P16" s="4558">
        <f t="shared" si="0"/>
        <v>0</v>
      </c>
      <c r="Q16" s="4573"/>
      <c r="R16" s="132">
        <v>34</v>
      </c>
      <c r="S16" s="1962">
        <v>24</v>
      </c>
      <c r="T16" s="134">
        <f t="shared" si="4"/>
        <v>10</v>
      </c>
      <c r="U16" s="132">
        <v>3</v>
      </c>
      <c r="V16" s="1962">
        <v>3</v>
      </c>
      <c r="W16" s="134">
        <f t="shared" si="5"/>
        <v>0</v>
      </c>
      <c r="X16" s="132">
        <v>0</v>
      </c>
      <c r="Y16" s="1962">
        <v>0</v>
      </c>
      <c r="Z16" s="133">
        <f t="shared" si="6"/>
        <v>0</v>
      </c>
      <c r="AA16" s="132">
        <v>8</v>
      </c>
      <c r="AB16" s="1962">
        <v>19</v>
      </c>
      <c r="AC16" s="134">
        <f t="shared" si="7"/>
        <v>-11</v>
      </c>
      <c r="AD16" s="189">
        <v>1</v>
      </c>
      <c r="AE16" s="87">
        <v>0</v>
      </c>
      <c r="AF16" s="1968">
        <f t="shared" si="8"/>
        <v>1</v>
      </c>
    </row>
    <row r="17" spans="2:34">
      <c r="B17" s="51" t="s">
        <v>425</v>
      </c>
      <c r="C17" s="184">
        <f>'2.3 -2.4-2.5. Artig. Settore '!B116</f>
        <v>145</v>
      </c>
      <c r="D17" s="185">
        <f>'2.3 -2.4-2.5. Artig. Settore '!B220</f>
        <v>174</v>
      </c>
      <c r="E17" s="125">
        <f t="shared" si="1"/>
        <v>-29</v>
      </c>
      <c r="F17" s="126">
        <f>'2.3 -2.4-2.5. Artig. Settore '!C116</f>
        <v>2</v>
      </c>
      <c r="G17" s="1970">
        <f>'2.3 -2.4-2.5. Artig. Settore '!C220</f>
        <v>3</v>
      </c>
      <c r="H17" s="444">
        <f t="shared" si="2"/>
        <v>-1</v>
      </c>
      <c r="I17" s="126">
        <f>'2.3 -2.4-2.5. Artig. Settore '!E116</f>
        <v>26</v>
      </c>
      <c r="J17" s="1959">
        <f>'2.3 -2.4-2.5. Artig. Settore '!E220</f>
        <v>34</v>
      </c>
      <c r="K17" s="444">
        <f t="shared" si="3"/>
        <v>-8</v>
      </c>
      <c r="L17" s="4574">
        <v>0</v>
      </c>
      <c r="M17" s="4429"/>
      <c r="N17" s="4428">
        <v>0</v>
      </c>
      <c r="O17" s="4575"/>
      <c r="P17" s="4429">
        <f t="shared" si="0"/>
        <v>0</v>
      </c>
      <c r="Q17" s="4576"/>
      <c r="R17" s="126">
        <f>'2.3 -2.4-2.5. Artig. Settore '!K116</f>
        <v>92</v>
      </c>
      <c r="S17" s="1960">
        <f>'2.3 -2.4-2.5. Artig. Settore '!K220</f>
        <v>80</v>
      </c>
      <c r="T17" s="444">
        <f t="shared" si="4"/>
        <v>12</v>
      </c>
      <c r="U17" s="126">
        <f>'2.3 -2.4-2.5. Artig. Settore '!M116</f>
        <v>9</v>
      </c>
      <c r="V17" s="1960">
        <f>'2.3 -2.4-2.5. Artig. Settore '!M220</f>
        <v>21</v>
      </c>
      <c r="W17" s="444">
        <f t="shared" si="5"/>
        <v>-12</v>
      </c>
      <c r="X17" s="126">
        <f>'2.3 -2.4-2.5. Artig. Settore '!O116</f>
        <v>0</v>
      </c>
      <c r="Y17" s="1960">
        <f>'2.3 -2.4-2.5. Artig. Settore '!O220</f>
        <v>3</v>
      </c>
      <c r="Z17" s="444">
        <f t="shared" si="6"/>
        <v>-3</v>
      </c>
      <c r="AA17" s="126">
        <f>'2.3 -2.4-2.5. Artig. Settore '!Q116</f>
        <v>16</v>
      </c>
      <c r="AB17" s="1960">
        <f>'2.3 -2.4-2.5. Artig. Settore '!Q220</f>
        <v>33</v>
      </c>
      <c r="AC17" s="444">
        <f t="shared" si="7"/>
        <v>-17</v>
      </c>
      <c r="AD17" s="188">
        <f>'2.3 -2.4-2.5. Artig. Settore '!S116</f>
        <v>0</v>
      </c>
      <c r="AE17" s="85">
        <f>'2.3 -2.4-2.5. Artig. Settore '!S220</f>
        <v>0</v>
      </c>
      <c r="AF17" s="444">
        <f t="shared" si="8"/>
        <v>0</v>
      </c>
      <c r="AG17" s="216"/>
      <c r="AH17" s="216"/>
    </row>
    <row r="18" spans="2:34">
      <c r="B18" s="51" t="s">
        <v>575</v>
      </c>
      <c r="C18" s="184">
        <f>'2.3 -2.4-2.5. Artig. Settore '!B117</f>
        <v>112</v>
      </c>
      <c r="D18" s="185">
        <f>'2.3 -2.4-2.5. Artig. Settore '!B221</f>
        <v>58</v>
      </c>
      <c r="E18" s="125">
        <f t="shared" ref="E18:E34" si="9">SUM(C18-D18)</f>
        <v>54</v>
      </c>
      <c r="F18" s="126">
        <f>'2.3 -2.4-2.5. Artig. Settore '!C117</f>
        <v>1</v>
      </c>
      <c r="G18" s="1970">
        <f>'2.3 -2.4-2.5. Artig. Settore '!C221</f>
        <v>3</v>
      </c>
      <c r="H18" s="444">
        <f t="shared" ref="H18:H34" si="10">SUM(F18-G18)</f>
        <v>-2</v>
      </c>
      <c r="I18" s="126">
        <f>'2.3 -2.4-2.5. Artig. Settore '!E117</f>
        <v>19</v>
      </c>
      <c r="J18" s="1959">
        <f>'2.3 -2.4-2.5. Artig. Settore '!E221</f>
        <v>6</v>
      </c>
      <c r="K18" s="444">
        <f t="shared" ref="K18:K34" si="11">SUM(I18-J18)</f>
        <v>13</v>
      </c>
      <c r="L18" s="4574">
        <v>0</v>
      </c>
      <c r="M18" s="4429"/>
      <c r="N18" s="4428">
        <v>0</v>
      </c>
      <c r="O18" s="4575"/>
      <c r="P18" s="4429">
        <f t="shared" si="0"/>
        <v>0</v>
      </c>
      <c r="Q18" s="4576"/>
      <c r="R18" s="126">
        <f>'2.3 -2.4-2.5. Artig. Settore '!K117</f>
        <v>67</v>
      </c>
      <c r="S18" s="1960">
        <f>'2.3 -2.4-2.5. Artig. Settore '!K221</f>
        <v>31</v>
      </c>
      <c r="T18" s="444">
        <f t="shared" ref="T18:T34" si="12">SUM(R18-S18)</f>
        <v>36</v>
      </c>
      <c r="U18" s="126">
        <f>'2.3 -2.4-2.5. Artig. Settore '!M117</f>
        <v>1</v>
      </c>
      <c r="V18" s="1960">
        <f>'2.3 -2.4-2.5. Artig. Settore '!M221</f>
        <v>6</v>
      </c>
      <c r="W18" s="444">
        <f t="shared" ref="W18:W34" si="13">SUM(U18-V18)</f>
        <v>-5</v>
      </c>
      <c r="X18" s="126">
        <f>'2.3 -2.4-2.5. Artig. Settore '!O117</f>
        <v>0</v>
      </c>
      <c r="Y18" s="1960">
        <f>'2.3 -2.4-2.5. Artig. Settore '!O221</f>
        <v>0</v>
      </c>
      <c r="Z18" s="444">
        <f t="shared" ref="Z18:Z34" si="14">SUM(X18-Y18)</f>
        <v>0</v>
      </c>
      <c r="AA18" s="126">
        <f>'2.3 -2.4-2.5. Artig. Settore '!Q117</f>
        <v>19</v>
      </c>
      <c r="AB18" s="1960">
        <f>'2.3 -2.4-2.5. Artig. Settore '!Q221</f>
        <v>12</v>
      </c>
      <c r="AC18" s="444">
        <f t="shared" ref="AC18:AC34" si="15">SUM(AA18-AB18)</f>
        <v>7</v>
      </c>
      <c r="AD18" s="188">
        <f>'2.3 -2.4-2.5. Artig. Settore '!S117</f>
        <v>5</v>
      </c>
      <c r="AE18" s="85">
        <f>'2.3 -2.4-2.5. Artig. Settore '!S221</f>
        <v>0</v>
      </c>
      <c r="AF18" s="444">
        <f t="shared" ref="AF18:AF34" si="16">SUM(AD18-AE18)</f>
        <v>5</v>
      </c>
      <c r="AG18" s="527"/>
      <c r="AH18" s="527"/>
    </row>
    <row r="19" spans="2:34">
      <c r="B19" s="51" t="s">
        <v>426</v>
      </c>
      <c r="C19" s="184">
        <v>52</v>
      </c>
      <c r="D19" s="185">
        <v>53</v>
      </c>
      <c r="E19" s="125">
        <f t="shared" si="9"/>
        <v>-1</v>
      </c>
      <c r="F19" s="126">
        <v>0</v>
      </c>
      <c r="G19" s="1970">
        <v>1</v>
      </c>
      <c r="H19" s="444">
        <f t="shared" si="10"/>
        <v>-1</v>
      </c>
      <c r="I19" s="126">
        <v>13</v>
      </c>
      <c r="J19" s="1959">
        <v>12</v>
      </c>
      <c r="K19" s="444">
        <f t="shared" si="11"/>
        <v>1</v>
      </c>
      <c r="L19" s="4574">
        <v>0</v>
      </c>
      <c r="M19" s="4429"/>
      <c r="N19" s="4428">
        <v>0</v>
      </c>
      <c r="O19" s="4575"/>
      <c r="P19" s="4429">
        <f t="shared" si="0"/>
        <v>0</v>
      </c>
      <c r="Q19" s="4576"/>
      <c r="R19" s="126">
        <v>25</v>
      </c>
      <c r="S19" s="1960">
        <v>30</v>
      </c>
      <c r="T19" s="444">
        <f t="shared" si="12"/>
        <v>-5</v>
      </c>
      <c r="U19" s="126">
        <v>1</v>
      </c>
      <c r="V19" s="1960">
        <v>1</v>
      </c>
      <c r="W19" s="444">
        <f t="shared" si="13"/>
        <v>0</v>
      </c>
      <c r="X19" s="126">
        <v>0</v>
      </c>
      <c r="Y19" s="1960">
        <v>0</v>
      </c>
      <c r="Z19" s="444">
        <f t="shared" si="14"/>
        <v>0</v>
      </c>
      <c r="AA19" s="126">
        <v>12</v>
      </c>
      <c r="AB19" s="1960">
        <v>9</v>
      </c>
      <c r="AC19" s="444">
        <f t="shared" si="15"/>
        <v>3</v>
      </c>
      <c r="AD19" s="188">
        <v>1</v>
      </c>
      <c r="AE19" s="85">
        <v>0</v>
      </c>
      <c r="AF19" s="444">
        <f t="shared" si="16"/>
        <v>1</v>
      </c>
      <c r="AG19" s="527"/>
      <c r="AH19" s="527"/>
    </row>
    <row r="20" spans="2:34">
      <c r="B20" s="52" t="s">
        <v>479</v>
      </c>
      <c r="C20" s="186">
        <v>50</v>
      </c>
      <c r="D20" s="187">
        <v>64</v>
      </c>
      <c r="E20" s="131">
        <f t="shared" si="9"/>
        <v>-14</v>
      </c>
      <c r="F20" s="132">
        <v>0</v>
      </c>
      <c r="G20" s="1967">
        <v>3</v>
      </c>
      <c r="H20" s="562">
        <f t="shared" si="10"/>
        <v>-3</v>
      </c>
      <c r="I20" s="132">
        <v>8</v>
      </c>
      <c r="J20" s="1961">
        <v>12</v>
      </c>
      <c r="K20" s="562">
        <f t="shared" si="11"/>
        <v>-4</v>
      </c>
      <c r="L20" s="4574">
        <v>0</v>
      </c>
      <c r="M20" s="4429"/>
      <c r="N20" s="4428">
        <v>0</v>
      </c>
      <c r="O20" s="4575"/>
      <c r="P20" s="4429">
        <f t="shared" si="0"/>
        <v>0</v>
      </c>
      <c r="Q20" s="4576"/>
      <c r="R20" s="132">
        <v>24</v>
      </c>
      <c r="S20" s="1962">
        <v>31</v>
      </c>
      <c r="T20" s="562">
        <f t="shared" si="12"/>
        <v>-7</v>
      </c>
      <c r="U20" s="132">
        <v>2</v>
      </c>
      <c r="V20" s="1962">
        <v>6</v>
      </c>
      <c r="W20" s="562">
        <f t="shared" si="13"/>
        <v>-4</v>
      </c>
      <c r="X20" s="132">
        <v>0</v>
      </c>
      <c r="Y20" s="1962">
        <v>0</v>
      </c>
      <c r="Z20" s="562">
        <f t="shared" si="14"/>
        <v>0</v>
      </c>
      <c r="AA20" s="132">
        <v>16</v>
      </c>
      <c r="AB20" s="1962">
        <v>12</v>
      </c>
      <c r="AC20" s="562">
        <f t="shared" si="15"/>
        <v>4</v>
      </c>
      <c r="AD20" s="189">
        <v>0</v>
      </c>
      <c r="AE20" s="87">
        <v>0</v>
      </c>
      <c r="AF20" s="563">
        <f t="shared" si="16"/>
        <v>0</v>
      </c>
      <c r="AG20" s="527"/>
    </row>
    <row r="21" spans="2:34">
      <c r="B21" s="51" t="s">
        <v>526</v>
      </c>
      <c r="C21" s="184">
        <v>138</v>
      </c>
      <c r="D21" s="185">
        <v>192</v>
      </c>
      <c r="E21" s="125">
        <f t="shared" si="9"/>
        <v>-54</v>
      </c>
      <c r="F21" s="126">
        <v>2</v>
      </c>
      <c r="G21" s="1970">
        <v>2</v>
      </c>
      <c r="H21" s="444">
        <f t="shared" si="10"/>
        <v>0</v>
      </c>
      <c r="I21" s="126">
        <v>18</v>
      </c>
      <c r="J21" s="1959">
        <v>22</v>
      </c>
      <c r="K21" s="444">
        <f t="shared" si="11"/>
        <v>-4</v>
      </c>
      <c r="L21" s="4568">
        <v>0</v>
      </c>
      <c r="M21" s="4425"/>
      <c r="N21" s="4424">
        <v>0</v>
      </c>
      <c r="O21" s="4569"/>
      <c r="P21" s="4425">
        <f t="shared" si="0"/>
        <v>0</v>
      </c>
      <c r="Q21" s="4570"/>
      <c r="R21" s="126">
        <v>88</v>
      </c>
      <c r="S21" s="1960">
        <v>116</v>
      </c>
      <c r="T21" s="444">
        <f t="shared" si="12"/>
        <v>-28</v>
      </c>
      <c r="U21" s="126">
        <v>8</v>
      </c>
      <c r="V21" s="1960">
        <v>13</v>
      </c>
      <c r="W21" s="444">
        <f t="shared" si="13"/>
        <v>-5</v>
      </c>
      <c r="X21" s="126">
        <v>0</v>
      </c>
      <c r="Y21" s="1960">
        <v>0</v>
      </c>
      <c r="Z21" s="444">
        <f t="shared" si="14"/>
        <v>0</v>
      </c>
      <c r="AA21" s="126">
        <v>19</v>
      </c>
      <c r="AB21" s="1960">
        <v>39</v>
      </c>
      <c r="AC21" s="444">
        <f t="shared" si="15"/>
        <v>-20</v>
      </c>
      <c r="AD21" s="188">
        <v>3</v>
      </c>
      <c r="AE21" s="85">
        <v>0</v>
      </c>
      <c r="AF21" s="617">
        <f t="shared" si="16"/>
        <v>3</v>
      </c>
      <c r="AG21" s="527"/>
    </row>
    <row r="22" spans="2:34">
      <c r="B22" s="51" t="s">
        <v>484</v>
      </c>
      <c r="C22" s="184">
        <v>79</v>
      </c>
      <c r="D22" s="185">
        <v>59</v>
      </c>
      <c r="E22" s="125">
        <f t="shared" si="9"/>
        <v>20</v>
      </c>
      <c r="F22" s="126">
        <v>0</v>
      </c>
      <c r="G22" s="1970">
        <v>1</v>
      </c>
      <c r="H22" s="444">
        <f t="shared" si="10"/>
        <v>-1</v>
      </c>
      <c r="I22" s="126">
        <v>17</v>
      </c>
      <c r="J22" s="1959">
        <v>12</v>
      </c>
      <c r="K22" s="444">
        <f t="shared" si="11"/>
        <v>5</v>
      </c>
      <c r="L22" s="4574">
        <v>0</v>
      </c>
      <c r="M22" s="4429"/>
      <c r="N22" s="4428">
        <v>0</v>
      </c>
      <c r="O22" s="4575"/>
      <c r="P22" s="4429">
        <f t="shared" si="0"/>
        <v>0</v>
      </c>
      <c r="Q22" s="4576"/>
      <c r="R22" s="126">
        <v>46</v>
      </c>
      <c r="S22" s="1960">
        <v>32</v>
      </c>
      <c r="T22" s="444">
        <f t="shared" si="12"/>
        <v>14</v>
      </c>
      <c r="U22" s="126">
        <v>5</v>
      </c>
      <c r="V22" s="1960">
        <v>3</v>
      </c>
      <c r="W22" s="444">
        <f t="shared" si="13"/>
        <v>2</v>
      </c>
      <c r="X22" s="126">
        <v>0</v>
      </c>
      <c r="Y22" s="1960">
        <v>0</v>
      </c>
      <c r="Z22" s="444">
        <f t="shared" si="14"/>
        <v>0</v>
      </c>
      <c r="AA22" s="126">
        <v>11</v>
      </c>
      <c r="AB22" s="1960">
        <v>11</v>
      </c>
      <c r="AC22" s="444">
        <f t="shared" si="15"/>
        <v>0</v>
      </c>
      <c r="AD22" s="188">
        <v>0</v>
      </c>
      <c r="AE22" s="85">
        <v>0</v>
      </c>
      <c r="AF22" s="617">
        <f t="shared" si="16"/>
        <v>0</v>
      </c>
      <c r="AG22" s="527"/>
    </row>
    <row r="23" spans="2:34">
      <c r="B23" s="51" t="s">
        <v>498</v>
      </c>
      <c r="C23" s="184">
        <v>70</v>
      </c>
      <c r="D23" s="185">
        <v>57</v>
      </c>
      <c r="E23" s="125">
        <f t="shared" si="9"/>
        <v>13</v>
      </c>
      <c r="F23" s="126">
        <v>0</v>
      </c>
      <c r="G23" s="1970">
        <v>0</v>
      </c>
      <c r="H23" s="444">
        <f t="shared" si="10"/>
        <v>0</v>
      </c>
      <c r="I23" s="126">
        <v>11</v>
      </c>
      <c r="J23" s="1959">
        <v>6</v>
      </c>
      <c r="K23" s="444">
        <f t="shared" si="11"/>
        <v>5</v>
      </c>
      <c r="L23" s="4574">
        <v>0</v>
      </c>
      <c r="M23" s="4429"/>
      <c r="N23" s="4428">
        <v>0</v>
      </c>
      <c r="O23" s="4575"/>
      <c r="P23" s="4429">
        <f t="shared" si="0"/>
        <v>0</v>
      </c>
      <c r="Q23" s="4576"/>
      <c r="R23" s="126">
        <v>40</v>
      </c>
      <c r="S23" s="1960">
        <v>33</v>
      </c>
      <c r="T23" s="444">
        <f t="shared" si="12"/>
        <v>7</v>
      </c>
      <c r="U23" s="126">
        <v>3</v>
      </c>
      <c r="V23" s="1960">
        <v>7</v>
      </c>
      <c r="W23" s="444">
        <f t="shared" si="13"/>
        <v>-4</v>
      </c>
      <c r="X23" s="126">
        <v>0</v>
      </c>
      <c r="Y23" s="1960">
        <v>0</v>
      </c>
      <c r="Z23" s="444">
        <f t="shared" si="14"/>
        <v>0</v>
      </c>
      <c r="AA23" s="126">
        <v>16</v>
      </c>
      <c r="AB23" s="1960">
        <v>11</v>
      </c>
      <c r="AC23" s="444">
        <f t="shared" si="15"/>
        <v>5</v>
      </c>
      <c r="AD23" s="188">
        <v>0</v>
      </c>
      <c r="AE23" s="85">
        <v>0</v>
      </c>
      <c r="AF23" s="617">
        <f t="shared" si="16"/>
        <v>0</v>
      </c>
      <c r="AG23" s="527"/>
    </row>
    <row r="24" spans="2:34">
      <c r="B24" s="52" t="s">
        <v>428</v>
      </c>
      <c r="C24" s="186">
        <v>42</v>
      </c>
      <c r="D24" s="187">
        <v>70</v>
      </c>
      <c r="E24" s="131">
        <f t="shared" si="9"/>
        <v>-28</v>
      </c>
      <c r="F24" s="132">
        <v>1</v>
      </c>
      <c r="G24" s="1967">
        <v>2</v>
      </c>
      <c r="H24" s="562">
        <f t="shared" si="10"/>
        <v>-1</v>
      </c>
      <c r="I24" s="132">
        <v>7</v>
      </c>
      <c r="J24" s="1961">
        <v>12</v>
      </c>
      <c r="K24" s="562">
        <f t="shared" si="11"/>
        <v>-5</v>
      </c>
      <c r="L24" s="4571">
        <v>0</v>
      </c>
      <c r="M24" s="4558"/>
      <c r="N24" s="4432">
        <v>0</v>
      </c>
      <c r="O24" s="4572"/>
      <c r="P24" s="4558">
        <f t="shared" si="0"/>
        <v>0</v>
      </c>
      <c r="Q24" s="4573"/>
      <c r="R24" s="132">
        <v>23</v>
      </c>
      <c r="S24" s="1962">
        <v>35</v>
      </c>
      <c r="T24" s="562">
        <f t="shared" si="12"/>
        <v>-12</v>
      </c>
      <c r="U24" s="132">
        <v>3</v>
      </c>
      <c r="V24" s="1962">
        <v>4</v>
      </c>
      <c r="W24" s="562">
        <f t="shared" si="13"/>
        <v>-1</v>
      </c>
      <c r="X24" s="132">
        <v>0</v>
      </c>
      <c r="Y24" s="1962">
        <v>1</v>
      </c>
      <c r="Z24" s="562">
        <f t="shared" si="14"/>
        <v>-1</v>
      </c>
      <c r="AA24" s="132">
        <v>8</v>
      </c>
      <c r="AB24" s="1962">
        <v>16</v>
      </c>
      <c r="AC24" s="562">
        <f t="shared" si="15"/>
        <v>-8</v>
      </c>
      <c r="AD24" s="189">
        <v>0</v>
      </c>
      <c r="AE24" s="87">
        <v>0</v>
      </c>
      <c r="AF24" s="563">
        <f t="shared" si="16"/>
        <v>0</v>
      </c>
      <c r="AG24" s="527"/>
    </row>
    <row r="25" spans="2:34">
      <c r="B25" s="51" t="s">
        <v>416</v>
      </c>
      <c r="C25" s="184">
        <v>119</v>
      </c>
      <c r="D25" s="185">
        <v>196</v>
      </c>
      <c r="E25" s="125">
        <f t="shared" si="9"/>
        <v>-77</v>
      </c>
      <c r="F25" s="126">
        <v>2</v>
      </c>
      <c r="G25" s="1970">
        <v>1</v>
      </c>
      <c r="H25" s="444">
        <f t="shared" si="10"/>
        <v>1</v>
      </c>
      <c r="I25" s="126">
        <v>24</v>
      </c>
      <c r="J25" s="1959">
        <v>40</v>
      </c>
      <c r="K25" s="444">
        <f t="shared" si="11"/>
        <v>-16</v>
      </c>
      <c r="L25" s="4568">
        <v>0</v>
      </c>
      <c r="M25" s="4425"/>
      <c r="N25" s="4424">
        <v>0</v>
      </c>
      <c r="O25" s="4569"/>
      <c r="P25" s="4425">
        <f t="shared" si="0"/>
        <v>0</v>
      </c>
      <c r="Q25" s="4570"/>
      <c r="R25" s="126">
        <v>62</v>
      </c>
      <c r="S25" s="1960">
        <v>101</v>
      </c>
      <c r="T25" s="444">
        <f t="shared" si="12"/>
        <v>-39</v>
      </c>
      <c r="U25" s="126">
        <v>7</v>
      </c>
      <c r="V25" s="1960">
        <v>22</v>
      </c>
      <c r="W25" s="444">
        <f t="shared" si="13"/>
        <v>-15</v>
      </c>
      <c r="X25" s="126">
        <v>0</v>
      </c>
      <c r="Y25" s="1960">
        <v>0</v>
      </c>
      <c r="Z25" s="444">
        <f t="shared" si="14"/>
        <v>0</v>
      </c>
      <c r="AA25" s="126">
        <v>23</v>
      </c>
      <c r="AB25" s="1960">
        <v>29</v>
      </c>
      <c r="AC25" s="444">
        <f t="shared" si="15"/>
        <v>-6</v>
      </c>
      <c r="AD25" s="188">
        <v>1</v>
      </c>
      <c r="AE25" s="85">
        <v>3</v>
      </c>
      <c r="AF25" s="617">
        <f t="shared" si="16"/>
        <v>-2</v>
      </c>
      <c r="AG25" s="527"/>
    </row>
    <row r="26" spans="2:34">
      <c r="B26" s="51" t="s">
        <v>211</v>
      </c>
      <c r="C26" s="184">
        <v>76</v>
      </c>
      <c r="D26" s="185">
        <v>74</v>
      </c>
      <c r="E26" s="125">
        <f t="shared" si="9"/>
        <v>2</v>
      </c>
      <c r="F26" s="126">
        <v>1</v>
      </c>
      <c r="G26" s="1970">
        <v>3</v>
      </c>
      <c r="H26" s="444">
        <f t="shared" si="10"/>
        <v>-2</v>
      </c>
      <c r="I26" s="126">
        <v>20</v>
      </c>
      <c r="J26" s="1959">
        <v>12</v>
      </c>
      <c r="K26" s="444">
        <f t="shared" si="11"/>
        <v>8</v>
      </c>
      <c r="L26" s="4571">
        <v>0</v>
      </c>
      <c r="M26" s="4558"/>
      <c r="N26" s="4432">
        <v>0</v>
      </c>
      <c r="O26" s="4572"/>
      <c r="P26" s="4558">
        <f>L26-N26</f>
        <v>0</v>
      </c>
      <c r="Q26" s="4573"/>
      <c r="R26" s="126">
        <v>37</v>
      </c>
      <c r="S26" s="1960">
        <v>34</v>
      </c>
      <c r="T26" s="444">
        <f t="shared" si="12"/>
        <v>3</v>
      </c>
      <c r="U26" s="126">
        <v>4</v>
      </c>
      <c r="V26" s="1960">
        <v>11</v>
      </c>
      <c r="W26" s="444">
        <f t="shared" si="13"/>
        <v>-7</v>
      </c>
      <c r="X26" s="126">
        <v>0</v>
      </c>
      <c r="Y26" s="1960">
        <v>1</v>
      </c>
      <c r="Z26" s="444">
        <f t="shared" si="14"/>
        <v>-1</v>
      </c>
      <c r="AA26" s="126">
        <v>13</v>
      </c>
      <c r="AB26" s="1960">
        <v>13</v>
      </c>
      <c r="AC26" s="444">
        <f t="shared" si="15"/>
        <v>0</v>
      </c>
      <c r="AD26" s="188">
        <v>1</v>
      </c>
      <c r="AE26" s="85">
        <v>0</v>
      </c>
      <c r="AF26" s="617">
        <f t="shared" si="16"/>
        <v>1</v>
      </c>
      <c r="AG26" s="527"/>
    </row>
    <row r="27" spans="2:34">
      <c r="B27" s="117"/>
      <c r="C27" s="1972"/>
      <c r="D27" s="1963"/>
      <c r="E27" s="1973"/>
      <c r="F27" s="1972"/>
      <c r="G27" s="1963"/>
      <c r="H27" s="1973"/>
      <c r="I27" s="1972"/>
      <c r="J27" s="1963"/>
      <c r="K27" s="1973"/>
      <c r="L27" s="896" t="s">
        <v>620</v>
      </c>
      <c r="M27" s="894" t="s">
        <v>160</v>
      </c>
      <c r="N27" s="895" t="s">
        <v>161</v>
      </c>
      <c r="O27" s="896" t="s">
        <v>620</v>
      </c>
      <c r="P27" s="894" t="s">
        <v>160</v>
      </c>
      <c r="Q27" s="895" t="s">
        <v>161</v>
      </c>
      <c r="R27" s="1972"/>
      <c r="S27" s="1963"/>
      <c r="T27" s="1973"/>
      <c r="U27" s="1972"/>
      <c r="V27" s="1963"/>
      <c r="W27" s="1973"/>
      <c r="X27" s="1972"/>
      <c r="Y27" s="1963"/>
      <c r="Z27" s="1973"/>
      <c r="AA27" s="1972"/>
      <c r="AB27" s="1963"/>
      <c r="AC27" s="1973"/>
      <c r="AD27" s="1972"/>
      <c r="AE27" s="1963"/>
      <c r="AF27" s="1973"/>
      <c r="AG27" s="527"/>
    </row>
    <row r="28" spans="2:34">
      <c r="B28" s="51" t="s">
        <v>332</v>
      </c>
      <c r="C28" s="184">
        <v>50</v>
      </c>
      <c r="D28" s="185">
        <v>51</v>
      </c>
      <c r="E28" s="125">
        <f t="shared" si="9"/>
        <v>-1</v>
      </c>
      <c r="F28" s="126">
        <v>0</v>
      </c>
      <c r="G28" s="1970">
        <v>0</v>
      </c>
      <c r="H28" s="444">
        <f t="shared" si="10"/>
        <v>0</v>
      </c>
      <c r="I28" s="126">
        <v>7</v>
      </c>
      <c r="J28" s="1959">
        <v>11</v>
      </c>
      <c r="K28" s="444">
        <f t="shared" si="11"/>
        <v>-4</v>
      </c>
      <c r="L28" s="909">
        <v>0</v>
      </c>
      <c r="M28" s="906">
        <v>0</v>
      </c>
      <c r="N28" s="3115">
        <f>L28-M28</f>
        <v>0</v>
      </c>
      <c r="O28" s="905">
        <v>0</v>
      </c>
      <c r="P28" s="906">
        <v>0</v>
      </c>
      <c r="Q28" s="910">
        <f>O28-P28</f>
        <v>0</v>
      </c>
      <c r="R28" s="126">
        <v>29</v>
      </c>
      <c r="S28" s="1960">
        <v>28</v>
      </c>
      <c r="T28" s="444">
        <f t="shared" si="12"/>
        <v>1</v>
      </c>
      <c r="U28" s="126">
        <v>2</v>
      </c>
      <c r="V28" s="1960">
        <v>4</v>
      </c>
      <c r="W28" s="444">
        <f t="shared" si="13"/>
        <v>-2</v>
      </c>
      <c r="X28" s="126">
        <v>1</v>
      </c>
      <c r="Y28" s="1960">
        <v>3</v>
      </c>
      <c r="Z28" s="444">
        <f t="shared" si="14"/>
        <v>-2</v>
      </c>
      <c r="AA28" s="126">
        <v>11</v>
      </c>
      <c r="AB28" s="1960">
        <v>5</v>
      </c>
      <c r="AC28" s="444">
        <f t="shared" si="15"/>
        <v>6</v>
      </c>
      <c r="AD28" s="188">
        <v>0</v>
      </c>
      <c r="AE28" s="85">
        <v>0</v>
      </c>
      <c r="AF28" s="617">
        <f t="shared" si="16"/>
        <v>0</v>
      </c>
      <c r="AG28" s="527"/>
    </row>
    <row r="29" spans="2:34">
      <c r="B29" s="52" t="s">
        <v>551</v>
      </c>
      <c r="C29" s="186">
        <v>57</v>
      </c>
      <c r="D29" s="187">
        <v>84</v>
      </c>
      <c r="E29" s="131">
        <f t="shared" si="9"/>
        <v>-27</v>
      </c>
      <c r="F29" s="132">
        <v>1</v>
      </c>
      <c r="G29" s="1967">
        <v>0</v>
      </c>
      <c r="H29" s="562">
        <f t="shared" si="10"/>
        <v>1</v>
      </c>
      <c r="I29" s="132">
        <v>10</v>
      </c>
      <c r="J29" s="1961">
        <v>23</v>
      </c>
      <c r="K29" s="562">
        <f t="shared" si="11"/>
        <v>-13</v>
      </c>
      <c r="L29" s="911">
        <v>0</v>
      </c>
      <c r="M29" s="907">
        <v>0</v>
      </c>
      <c r="N29" s="562">
        <f>L29-M29</f>
        <v>0</v>
      </c>
      <c r="O29" s="904">
        <v>0</v>
      </c>
      <c r="P29" s="907">
        <v>0</v>
      </c>
      <c r="Q29" s="563">
        <f>O29-P29</f>
        <v>0</v>
      </c>
      <c r="R29" s="132">
        <v>29</v>
      </c>
      <c r="S29" s="1962">
        <v>42</v>
      </c>
      <c r="T29" s="562">
        <f t="shared" si="12"/>
        <v>-13</v>
      </c>
      <c r="U29" s="132">
        <v>0</v>
      </c>
      <c r="V29" s="1962">
        <v>5</v>
      </c>
      <c r="W29" s="562">
        <f t="shared" si="13"/>
        <v>-5</v>
      </c>
      <c r="X29" s="132">
        <v>1</v>
      </c>
      <c r="Y29" s="1962">
        <v>3</v>
      </c>
      <c r="Z29" s="562">
        <f t="shared" si="14"/>
        <v>-2</v>
      </c>
      <c r="AA29" s="132">
        <v>16</v>
      </c>
      <c r="AB29" s="1962">
        <v>10</v>
      </c>
      <c r="AC29" s="562">
        <f t="shared" si="15"/>
        <v>6</v>
      </c>
      <c r="AD29" s="189">
        <v>0</v>
      </c>
      <c r="AE29" s="87">
        <v>1</v>
      </c>
      <c r="AF29" s="563">
        <f t="shared" si="16"/>
        <v>-1</v>
      </c>
      <c r="AG29" s="527"/>
    </row>
    <row r="30" spans="2:34">
      <c r="B30" s="51" t="s">
        <v>603</v>
      </c>
      <c r="C30" s="184">
        <v>89</v>
      </c>
      <c r="D30" s="185">
        <v>138</v>
      </c>
      <c r="E30" s="125">
        <f t="shared" si="9"/>
        <v>-49</v>
      </c>
      <c r="F30" s="126">
        <v>0</v>
      </c>
      <c r="G30" s="1970">
        <v>8</v>
      </c>
      <c r="H30" s="444">
        <f t="shared" si="10"/>
        <v>-8</v>
      </c>
      <c r="I30" s="126">
        <v>11</v>
      </c>
      <c r="J30" s="1959">
        <v>22</v>
      </c>
      <c r="K30" s="444">
        <f t="shared" si="11"/>
        <v>-11</v>
      </c>
      <c r="L30" s="909">
        <v>0</v>
      </c>
      <c r="M30" s="906">
        <v>0</v>
      </c>
      <c r="N30" s="3115">
        <f>L30-M30</f>
        <v>0</v>
      </c>
      <c r="O30" s="903">
        <v>0</v>
      </c>
      <c r="P30" s="908">
        <v>0</v>
      </c>
      <c r="Q30" s="617">
        <f>O30-P30</f>
        <v>0</v>
      </c>
      <c r="R30" s="126">
        <v>49</v>
      </c>
      <c r="S30" s="1960">
        <v>72</v>
      </c>
      <c r="T30" s="444">
        <f t="shared" si="12"/>
        <v>-23</v>
      </c>
      <c r="U30" s="126">
        <v>5</v>
      </c>
      <c r="V30" s="1960">
        <v>16</v>
      </c>
      <c r="W30" s="444">
        <f t="shared" si="13"/>
        <v>-11</v>
      </c>
      <c r="X30" s="126">
        <v>5</v>
      </c>
      <c r="Y30" s="1960">
        <v>3</v>
      </c>
      <c r="Z30" s="444">
        <f t="shared" si="14"/>
        <v>2</v>
      </c>
      <c r="AA30" s="126">
        <v>19</v>
      </c>
      <c r="AB30" s="1960">
        <v>17</v>
      </c>
      <c r="AC30" s="444">
        <f t="shared" si="15"/>
        <v>2</v>
      </c>
      <c r="AD30" s="188">
        <v>0</v>
      </c>
      <c r="AE30" s="85">
        <v>0</v>
      </c>
      <c r="AF30" s="617">
        <f t="shared" si="16"/>
        <v>0</v>
      </c>
      <c r="AG30" s="527"/>
    </row>
    <row r="31" spans="2:34">
      <c r="B31" s="51" t="s">
        <v>641</v>
      </c>
      <c r="C31" s="184">
        <v>76</v>
      </c>
      <c r="D31" s="185">
        <v>66</v>
      </c>
      <c r="E31" s="125">
        <f t="shared" si="9"/>
        <v>10</v>
      </c>
      <c r="F31" s="126">
        <v>0</v>
      </c>
      <c r="G31" s="1970">
        <v>0</v>
      </c>
      <c r="H31" s="444">
        <f t="shared" si="10"/>
        <v>0</v>
      </c>
      <c r="I31" s="126">
        <v>12</v>
      </c>
      <c r="J31" s="1959">
        <v>13</v>
      </c>
      <c r="K31" s="444">
        <f t="shared" si="11"/>
        <v>-1</v>
      </c>
      <c r="L31" s="1054">
        <v>0</v>
      </c>
      <c r="M31" s="908">
        <v>0</v>
      </c>
      <c r="N31" s="444">
        <v>0</v>
      </c>
      <c r="O31" s="903">
        <v>0</v>
      </c>
      <c r="P31" s="908">
        <v>0</v>
      </c>
      <c r="Q31" s="617">
        <v>0</v>
      </c>
      <c r="R31" s="126">
        <v>38</v>
      </c>
      <c r="S31" s="1960">
        <v>28</v>
      </c>
      <c r="T31" s="444">
        <f t="shared" si="12"/>
        <v>10</v>
      </c>
      <c r="U31" s="126">
        <v>2</v>
      </c>
      <c r="V31" s="1960">
        <v>5</v>
      </c>
      <c r="W31" s="444">
        <f t="shared" si="13"/>
        <v>-3</v>
      </c>
      <c r="X31" s="126">
        <v>1</v>
      </c>
      <c r="Y31" s="1960">
        <v>4</v>
      </c>
      <c r="Z31" s="444">
        <f t="shared" si="14"/>
        <v>-3</v>
      </c>
      <c r="AA31" s="126">
        <v>22</v>
      </c>
      <c r="AB31" s="1960">
        <v>16</v>
      </c>
      <c r="AC31" s="444">
        <f t="shared" si="15"/>
        <v>6</v>
      </c>
      <c r="AD31" s="188">
        <v>1</v>
      </c>
      <c r="AE31" s="85">
        <v>0</v>
      </c>
      <c r="AF31" s="617">
        <f t="shared" si="16"/>
        <v>1</v>
      </c>
      <c r="AG31" s="527"/>
    </row>
    <row r="32" spans="2:34">
      <c r="B32" s="51" t="s">
        <v>654</v>
      </c>
      <c r="C32" s="184">
        <v>33</v>
      </c>
      <c r="D32" s="185">
        <v>60</v>
      </c>
      <c r="E32" s="125">
        <f t="shared" si="9"/>
        <v>-27</v>
      </c>
      <c r="F32" s="126">
        <v>0</v>
      </c>
      <c r="G32" s="1970">
        <v>0</v>
      </c>
      <c r="H32" s="444">
        <f t="shared" si="10"/>
        <v>0</v>
      </c>
      <c r="I32" s="126">
        <v>7</v>
      </c>
      <c r="J32" s="1959">
        <v>11</v>
      </c>
      <c r="K32" s="444">
        <f t="shared" si="11"/>
        <v>-4</v>
      </c>
      <c r="L32" s="1054">
        <v>0</v>
      </c>
      <c r="M32" s="908">
        <v>0</v>
      </c>
      <c r="N32" s="444">
        <v>0</v>
      </c>
      <c r="O32" s="903">
        <v>0</v>
      </c>
      <c r="P32" s="908">
        <v>0</v>
      </c>
      <c r="Q32" s="617">
        <v>0</v>
      </c>
      <c r="R32" s="126">
        <v>14</v>
      </c>
      <c r="S32" s="1960">
        <v>27</v>
      </c>
      <c r="T32" s="444">
        <f t="shared" si="12"/>
        <v>-13</v>
      </c>
      <c r="U32" s="126">
        <v>0</v>
      </c>
      <c r="V32" s="1960">
        <v>3</v>
      </c>
      <c r="W32" s="444">
        <f t="shared" si="13"/>
        <v>-3</v>
      </c>
      <c r="X32" s="126">
        <v>4</v>
      </c>
      <c r="Y32" s="1960">
        <v>4</v>
      </c>
      <c r="Z32" s="444">
        <f t="shared" si="14"/>
        <v>0</v>
      </c>
      <c r="AA32" s="126">
        <v>8</v>
      </c>
      <c r="AB32" s="1960">
        <v>13</v>
      </c>
      <c r="AC32" s="444">
        <f t="shared" si="15"/>
        <v>-5</v>
      </c>
      <c r="AD32" s="188">
        <v>0</v>
      </c>
      <c r="AE32" s="85">
        <v>2</v>
      </c>
      <c r="AF32" s="617">
        <f t="shared" si="16"/>
        <v>-2</v>
      </c>
      <c r="AG32" s="527"/>
    </row>
    <row r="33" spans="2:35">
      <c r="B33" s="52" t="s">
        <v>655</v>
      </c>
      <c r="C33" s="186">
        <v>55</v>
      </c>
      <c r="D33" s="187">
        <v>61</v>
      </c>
      <c r="E33" s="131">
        <f t="shared" si="9"/>
        <v>-6</v>
      </c>
      <c r="F33" s="132">
        <v>0</v>
      </c>
      <c r="G33" s="1967">
        <v>0</v>
      </c>
      <c r="H33" s="562">
        <f t="shared" si="10"/>
        <v>0</v>
      </c>
      <c r="I33" s="132">
        <v>9</v>
      </c>
      <c r="J33" s="1961">
        <v>6</v>
      </c>
      <c r="K33" s="562">
        <f t="shared" si="11"/>
        <v>3</v>
      </c>
      <c r="L33" s="911">
        <v>0</v>
      </c>
      <c r="M33" s="907">
        <v>0</v>
      </c>
      <c r="N33" s="562">
        <v>0</v>
      </c>
      <c r="O33" s="904">
        <v>0</v>
      </c>
      <c r="P33" s="907">
        <v>0</v>
      </c>
      <c r="Q33" s="563">
        <v>0</v>
      </c>
      <c r="R33" s="132">
        <v>24</v>
      </c>
      <c r="S33" s="1962">
        <v>29</v>
      </c>
      <c r="T33" s="562">
        <f t="shared" si="12"/>
        <v>-5</v>
      </c>
      <c r="U33" s="132">
        <v>0</v>
      </c>
      <c r="V33" s="1962">
        <v>4</v>
      </c>
      <c r="W33" s="562">
        <f t="shared" si="13"/>
        <v>-4</v>
      </c>
      <c r="X33" s="132">
        <v>6</v>
      </c>
      <c r="Y33" s="1962">
        <v>5</v>
      </c>
      <c r="Z33" s="562">
        <f t="shared" si="14"/>
        <v>1</v>
      </c>
      <c r="AA33" s="132">
        <v>15</v>
      </c>
      <c r="AB33" s="1962">
        <v>17</v>
      </c>
      <c r="AC33" s="562">
        <f t="shared" si="15"/>
        <v>-2</v>
      </c>
      <c r="AD33" s="189">
        <v>1</v>
      </c>
      <c r="AE33" s="87">
        <v>0</v>
      </c>
      <c r="AF33" s="563">
        <f t="shared" si="16"/>
        <v>1</v>
      </c>
      <c r="AG33" s="527"/>
    </row>
    <row r="34" spans="2:35">
      <c r="B34" s="700" t="s">
        <v>705</v>
      </c>
      <c r="C34" s="1708">
        <v>74</v>
      </c>
      <c r="D34" s="1527">
        <v>142</v>
      </c>
      <c r="E34" s="118">
        <f t="shared" si="9"/>
        <v>-68</v>
      </c>
      <c r="F34" s="119">
        <v>0</v>
      </c>
      <c r="G34" s="1966">
        <v>3</v>
      </c>
      <c r="H34" s="1610">
        <f t="shared" si="10"/>
        <v>-3</v>
      </c>
      <c r="I34" s="119">
        <v>11</v>
      </c>
      <c r="J34" s="1957">
        <v>16</v>
      </c>
      <c r="K34" s="1610">
        <f t="shared" si="11"/>
        <v>-5</v>
      </c>
      <c r="L34" s="909">
        <v>0</v>
      </c>
      <c r="M34" s="906">
        <v>0</v>
      </c>
      <c r="N34" s="3115">
        <f>SUM(L34-M34)</f>
        <v>0</v>
      </c>
      <c r="O34" s="905">
        <v>0</v>
      </c>
      <c r="P34" s="906">
        <v>0</v>
      </c>
      <c r="Q34" s="1610">
        <f>SUM(O34-P34)</f>
        <v>0</v>
      </c>
      <c r="R34" s="119">
        <v>39</v>
      </c>
      <c r="S34" s="1958">
        <v>92</v>
      </c>
      <c r="T34" s="1610">
        <f t="shared" si="12"/>
        <v>-53</v>
      </c>
      <c r="U34" s="119">
        <v>1</v>
      </c>
      <c r="V34" s="1958">
        <v>4</v>
      </c>
      <c r="W34" s="1610">
        <f t="shared" si="13"/>
        <v>-3</v>
      </c>
      <c r="X34" s="119">
        <v>4</v>
      </c>
      <c r="Y34" s="1958">
        <v>2</v>
      </c>
      <c r="Z34" s="1610">
        <f t="shared" si="14"/>
        <v>2</v>
      </c>
      <c r="AA34" s="119">
        <v>19</v>
      </c>
      <c r="AB34" s="1958">
        <v>24</v>
      </c>
      <c r="AC34" s="1610">
        <f t="shared" si="15"/>
        <v>-5</v>
      </c>
      <c r="AD34" s="1977">
        <v>0</v>
      </c>
      <c r="AE34" s="121">
        <v>1</v>
      </c>
      <c r="AF34" s="910">
        <f t="shared" si="16"/>
        <v>-1</v>
      </c>
      <c r="AG34" s="527"/>
    </row>
    <row r="35" spans="2:35">
      <c r="B35" s="28" t="s">
        <v>723</v>
      </c>
      <c r="C35" s="184">
        <v>70</v>
      </c>
      <c r="D35" s="185">
        <v>67</v>
      </c>
      <c r="E35" s="125">
        <f t="shared" ref="E35:E49" si="17">SUM(C35-D35)</f>
        <v>3</v>
      </c>
      <c r="F35" s="282">
        <v>1</v>
      </c>
      <c r="G35" s="1955">
        <v>1</v>
      </c>
      <c r="H35" s="444">
        <v>0</v>
      </c>
      <c r="I35" s="282">
        <v>10</v>
      </c>
      <c r="J35" s="1953">
        <v>11</v>
      </c>
      <c r="K35" s="444">
        <f>SUM(I35-J35)</f>
        <v>-1</v>
      </c>
      <c r="L35" s="1054">
        <v>0</v>
      </c>
      <c r="M35" s="908">
        <v>0</v>
      </c>
      <c r="N35" s="444">
        <v>0</v>
      </c>
      <c r="O35" s="903">
        <v>0</v>
      </c>
      <c r="P35" s="908">
        <v>0</v>
      </c>
      <c r="Q35" s="444">
        <v>0</v>
      </c>
      <c r="R35" s="282">
        <v>39</v>
      </c>
      <c r="S35" s="1954">
        <v>37</v>
      </c>
      <c r="T35" s="444">
        <v>2</v>
      </c>
      <c r="U35" s="282">
        <v>1</v>
      </c>
      <c r="V35" s="1954">
        <v>3</v>
      </c>
      <c r="W35" s="444">
        <v>-2</v>
      </c>
      <c r="X35" s="282">
        <v>5</v>
      </c>
      <c r="Y35" s="1954">
        <v>3</v>
      </c>
      <c r="Z35" s="444">
        <v>2</v>
      </c>
      <c r="AA35" s="282">
        <v>14</v>
      </c>
      <c r="AB35" s="1954">
        <v>12</v>
      </c>
      <c r="AC35" s="444">
        <v>2</v>
      </c>
      <c r="AD35" s="282">
        <v>0</v>
      </c>
      <c r="AE35" s="872">
        <v>0</v>
      </c>
      <c r="AF35" s="617">
        <v>0</v>
      </c>
      <c r="AG35" s="527"/>
    </row>
    <row r="36" spans="2:35">
      <c r="B36" s="28" t="s">
        <v>724</v>
      </c>
      <c r="C36" s="184">
        <v>57</v>
      </c>
      <c r="D36" s="185">
        <v>55</v>
      </c>
      <c r="E36" s="125">
        <f t="shared" si="17"/>
        <v>2</v>
      </c>
      <c r="F36" s="282">
        <v>0</v>
      </c>
      <c r="G36" s="1955">
        <v>0</v>
      </c>
      <c r="H36" s="444">
        <f>SUM(F36-G36)</f>
        <v>0</v>
      </c>
      <c r="I36" s="282">
        <v>7</v>
      </c>
      <c r="J36" s="1953">
        <v>12</v>
      </c>
      <c r="K36" s="444">
        <f>SUM(I36-J36)</f>
        <v>-5</v>
      </c>
      <c r="L36" s="1054">
        <v>0</v>
      </c>
      <c r="M36" s="908">
        <v>0</v>
      </c>
      <c r="N36" s="444">
        <f>SUM(L36-M36)</f>
        <v>0</v>
      </c>
      <c r="O36" s="903">
        <v>0</v>
      </c>
      <c r="P36" s="908">
        <v>0</v>
      </c>
      <c r="Q36" s="444">
        <f>SUM(O36-P36)</f>
        <v>0</v>
      </c>
      <c r="R36" s="282">
        <v>35</v>
      </c>
      <c r="S36" s="1954">
        <v>25</v>
      </c>
      <c r="T36" s="444">
        <f>SUM(R36-S36)</f>
        <v>10</v>
      </c>
      <c r="U36" s="282">
        <v>3</v>
      </c>
      <c r="V36" s="1954">
        <v>6</v>
      </c>
      <c r="W36" s="444">
        <f>SUM(U36-V36)</f>
        <v>-3</v>
      </c>
      <c r="X36" s="282">
        <v>0</v>
      </c>
      <c r="Y36" s="1954">
        <v>2</v>
      </c>
      <c r="Z36" s="444">
        <f>SUM(X36-Y36)</f>
        <v>-2</v>
      </c>
      <c r="AA36" s="282">
        <v>11</v>
      </c>
      <c r="AB36" s="1954">
        <v>10</v>
      </c>
      <c r="AC36" s="444">
        <f>SUM(AA36-AB36)</f>
        <v>1</v>
      </c>
      <c r="AD36" s="282">
        <v>1</v>
      </c>
      <c r="AE36" s="872">
        <v>0</v>
      </c>
      <c r="AF36" s="617">
        <f>SUM(AD36-AE36)</f>
        <v>1</v>
      </c>
      <c r="AG36" s="527"/>
    </row>
    <row r="37" spans="2:35" ht="12.75" customHeight="1">
      <c r="B37" s="28" t="s">
        <v>725</v>
      </c>
      <c r="C37" s="184">
        <v>47</v>
      </c>
      <c r="D37" s="185">
        <v>64</v>
      </c>
      <c r="E37" s="131">
        <f t="shared" si="17"/>
        <v>-17</v>
      </c>
      <c r="F37" s="284">
        <v>0</v>
      </c>
      <c r="G37" s="1306">
        <v>0</v>
      </c>
      <c r="H37" s="133">
        <f t="shared" ref="H37:H49" si="18">F37-G37</f>
        <v>0</v>
      </c>
      <c r="I37" s="284">
        <v>5</v>
      </c>
      <c r="J37" s="1306">
        <v>12</v>
      </c>
      <c r="K37" s="133">
        <f t="shared" ref="K37:K49" si="19">I37-J37</f>
        <v>-7</v>
      </c>
      <c r="L37" s="284">
        <v>0</v>
      </c>
      <c r="M37" s="1306">
        <v>0</v>
      </c>
      <c r="N37" s="133">
        <f>L37-M37</f>
        <v>0</v>
      </c>
      <c r="O37" s="1956">
        <v>0</v>
      </c>
      <c r="P37" s="1306">
        <v>0</v>
      </c>
      <c r="Q37" s="133">
        <f t="shared" ref="Q37:Q49" si="20">O37-P37</f>
        <v>0</v>
      </c>
      <c r="R37" s="284">
        <v>18</v>
      </c>
      <c r="S37" s="1306">
        <v>31</v>
      </c>
      <c r="T37" s="133">
        <f t="shared" ref="T37:T49" si="21">R37-S37</f>
        <v>-13</v>
      </c>
      <c r="U37" s="284">
        <v>4</v>
      </c>
      <c r="V37" s="1306">
        <v>5</v>
      </c>
      <c r="W37" s="133">
        <f t="shared" ref="W37:W49" si="22">U37-V37</f>
        <v>-1</v>
      </c>
      <c r="X37" s="284">
        <v>6</v>
      </c>
      <c r="Y37" s="1306">
        <v>5</v>
      </c>
      <c r="Z37" s="133">
        <f t="shared" ref="Z37:Z49" si="23">X37-Y37</f>
        <v>1</v>
      </c>
      <c r="AA37" s="284">
        <v>14</v>
      </c>
      <c r="AB37" s="1306">
        <v>11</v>
      </c>
      <c r="AC37" s="133">
        <f t="shared" ref="AC37:AC49" si="24">AA37-AB37</f>
        <v>3</v>
      </c>
      <c r="AD37" s="284">
        <v>0</v>
      </c>
      <c r="AE37" s="1306">
        <v>0</v>
      </c>
      <c r="AF37" s="133">
        <f t="shared" ref="AF37:AF49" si="25">AD37-AE37</f>
        <v>0</v>
      </c>
    </row>
    <row r="38" spans="2:35" ht="12.75" customHeight="1">
      <c r="B38" s="700" t="s">
        <v>746</v>
      </c>
      <c r="C38" s="1708">
        <v>112</v>
      </c>
      <c r="D38" s="1527">
        <v>161</v>
      </c>
      <c r="E38" s="118">
        <f t="shared" si="17"/>
        <v>-49</v>
      </c>
      <c r="F38" s="119">
        <v>1</v>
      </c>
      <c r="G38" s="2043">
        <v>1</v>
      </c>
      <c r="H38" s="1610">
        <f t="shared" si="18"/>
        <v>0</v>
      </c>
      <c r="I38" s="119">
        <v>19</v>
      </c>
      <c r="J38" s="2036">
        <v>27</v>
      </c>
      <c r="K38" s="1610">
        <f t="shared" si="19"/>
        <v>-8</v>
      </c>
      <c r="L38" s="909">
        <v>0</v>
      </c>
      <c r="M38" s="906">
        <v>0</v>
      </c>
      <c r="N38" s="3115">
        <f>L38-M38</f>
        <v>0</v>
      </c>
      <c r="O38" s="905">
        <v>0</v>
      </c>
      <c r="P38" s="906">
        <v>0</v>
      </c>
      <c r="Q38" s="1610">
        <f t="shared" si="20"/>
        <v>0</v>
      </c>
      <c r="R38" s="119">
        <v>44</v>
      </c>
      <c r="S38" s="2037">
        <v>80</v>
      </c>
      <c r="T38" s="1610">
        <f t="shared" si="21"/>
        <v>-36</v>
      </c>
      <c r="U38" s="119">
        <v>9</v>
      </c>
      <c r="V38" s="2037">
        <v>8</v>
      </c>
      <c r="W38" s="1610">
        <f t="shared" si="22"/>
        <v>1</v>
      </c>
      <c r="X38" s="119">
        <v>3</v>
      </c>
      <c r="Y38" s="2037">
        <v>5</v>
      </c>
      <c r="Z38" s="1610">
        <f t="shared" si="23"/>
        <v>-2</v>
      </c>
      <c r="AA38" s="119">
        <v>33</v>
      </c>
      <c r="AB38" s="2037">
        <v>40</v>
      </c>
      <c r="AC38" s="1610">
        <f t="shared" si="24"/>
        <v>-7</v>
      </c>
      <c r="AD38" s="1977">
        <v>3</v>
      </c>
      <c r="AE38" s="121">
        <v>0</v>
      </c>
      <c r="AF38" s="910">
        <f t="shared" si="25"/>
        <v>3</v>
      </c>
    </row>
    <row r="39" spans="2:35" ht="12.75" customHeight="1">
      <c r="B39" s="28" t="s">
        <v>747</v>
      </c>
      <c r="C39" s="184">
        <v>62</v>
      </c>
      <c r="D39" s="185">
        <v>75</v>
      </c>
      <c r="E39" s="125">
        <f t="shared" si="17"/>
        <v>-13</v>
      </c>
      <c r="F39" s="282">
        <v>1</v>
      </c>
      <c r="G39" s="2035">
        <v>2</v>
      </c>
      <c r="H39" s="444">
        <f t="shared" si="18"/>
        <v>-1</v>
      </c>
      <c r="I39" s="282">
        <v>3</v>
      </c>
      <c r="J39" s="2033">
        <v>12</v>
      </c>
      <c r="K39" s="444">
        <f t="shared" si="19"/>
        <v>-9</v>
      </c>
      <c r="L39" s="1054">
        <v>0</v>
      </c>
      <c r="M39" s="908">
        <v>0</v>
      </c>
      <c r="N39" s="444">
        <f>L39-M39</f>
        <v>0</v>
      </c>
      <c r="O39" s="903">
        <v>0</v>
      </c>
      <c r="P39" s="908">
        <v>0</v>
      </c>
      <c r="Q39" s="444">
        <f t="shared" si="20"/>
        <v>0</v>
      </c>
      <c r="R39" s="282">
        <v>38</v>
      </c>
      <c r="S39" s="2034">
        <v>43</v>
      </c>
      <c r="T39" s="444">
        <f t="shared" si="21"/>
        <v>-5</v>
      </c>
      <c r="U39" s="282">
        <v>1</v>
      </c>
      <c r="V39" s="2034">
        <v>3</v>
      </c>
      <c r="W39" s="444">
        <f t="shared" si="22"/>
        <v>-2</v>
      </c>
      <c r="X39" s="282">
        <v>3</v>
      </c>
      <c r="Y39" s="2034">
        <v>2</v>
      </c>
      <c r="Z39" s="444">
        <f t="shared" si="23"/>
        <v>1</v>
      </c>
      <c r="AA39" s="282">
        <v>16</v>
      </c>
      <c r="AB39" s="2034">
        <v>13</v>
      </c>
      <c r="AC39" s="444">
        <f t="shared" si="24"/>
        <v>3</v>
      </c>
      <c r="AD39" s="282">
        <v>0</v>
      </c>
      <c r="AE39" s="872">
        <v>0</v>
      </c>
      <c r="AF39" s="617">
        <f t="shared" si="25"/>
        <v>0</v>
      </c>
      <c r="AH39" s="527"/>
      <c r="AI39" s="527"/>
    </row>
    <row r="40" spans="2:35" ht="13.5" customHeight="1">
      <c r="B40" s="28" t="s">
        <v>748</v>
      </c>
      <c r="C40" s="184">
        <v>37</v>
      </c>
      <c r="D40" s="185">
        <v>59</v>
      </c>
      <c r="E40" s="125">
        <f t="shared" si="17"/>
        <v>-22</v>
      </c>
      <c r="F40" s="282">
        <v>0</v>
      </c>
      <c r="G40" s="2035">
        <v>0</v>
      </c>
      <c r="H40" s="444">
        <f t="shared" si="18"/>
        <v>0</v>
      </c>
      <c r="I40" s="282">
        <v>6</v>
      </c>
      <c r="J40" s="2033">
        <v>8</v>
      </c>
      <c r="K40" s="444">
        <f t="shared" si="19"/>
        <v>-2</v>
      </c>
      <c r="L40" s="1054">
        <v>0</v>
      </c>
      <c r="M40" s="908">
        <v>0</v>
      </c>
      <c r="N40" s="444">
        <f>L40-M40</f>
        <v>0</v>
      </c>
      <c r="O40" s="903">
        <v>0</v>
      </c>
      <c r="P40" s="908">
        <v>0</v>
      </c>
      <c r="Q40" s="444">
        <f t="shared" si="20"/>
        <v>0</v>
      </c>
      <c r="R40" s="282">
        <v>19</v>
      </c>
      <c r="S40" s="2034">
        <v>29</v>
      </c>
      <c r="T40" s="444">
        <f t="shared" si="21"/>
        <v>-10</v>
      </c>
      <c r="U40" s="282">
        <v>0</v>
      </c>
      <c r="V40" s="2034">
        <v>3</v>
      </c>
      <c r="W40" s="444">
        <f t="shared" si="22"/>
        <v>-3</v>
      </c>
      <c r="X40" s="282">
        <v>1</v>
      </c>
      <c r="Y40" s="2034">
        <v>4</v>
      </c>
      <c r="Z40" s="444">
        <f t="shared" si="23"/>
        <v>-3</v>
      </c>
      <c r="AA40" s="282">
        <v>9</v>
      </c>
      <c r="AB40" s="2034">
        <v>15</v>
      </c>
      <c r="AC40" s="444">
        <f t="shared" si="24"/>
        <v>-6</v>
      </c>
      <c r="AD40" s="282">
        <v>2</v>
      </c>
      <c r="AE40" s="872">
        <v>0</v>
      </c>
      <c r="AF40" s="617">
        <f t="shared" si="25"/>
        <v>2</v>
      </c>
    </row>
    <row r="41" spans="2:35" ht="13.5" customHeight="1">
      <c r="B41" s="38" t="s">
        <v>749</v>
      </c>
      <c r="C41" s="186">
        <v>34</v>
      </c>
      <c r="D41" s="187">
        <v>78</v>
      </c>
      <c r="E41" s="131">
        <f t="shared" si="17"/>
        <v>-44</v>
      </c>
      <c r="F41" s="284">
        <v>0</v>
      </c>
      <c r="G41" s="1306">
        <v>1</v>
      </c>
      <c r="H41" s="133">
        <f t="shared" si="18"/>
        <v>-1</v>
      </c>
      <c r="I41" s="284">
        <v>3</v>
      </c>
      <c r="J41" s="1306">
        <v>17</v>
      </c>
      <c r="K41" s="133">
        <f t="shared" si="19"/>
        <v>-14</v>
      </c>
      <c r="L41" s="284">
        <v>0</v>
      </c>
      <c r="M41" s="1306">
        <v>0</v>
      </c>
      <c r="N41" s="133">
        <f>L41-M41</f>
        <v>0</v>
      </c>
      <c r="O41" s="2117">
        <v>0</v>
      </c>
      <c r="P41" s="1306">
        <v>0</v>
      </c>
      <c r="Q41" s="133">
        <f t="shared" si="20"/>
        <v>0</v>
      </c>
      <c r="R41" s="284">
        <v>14</v>
      </c>
      <c r="S41" s="1306">
        <v>38</v>
      </c>
      <c r="T41" s="133">
        <f t="shared" si="21"/>
        <v>-24</v>
      </c>
      <c r="U41" s="284">
        <v>1</v>
      </c>
      <c r="V41" s="1306">
        <v>3</v>
      </c>
      <c r="W41" s="133">
        <f t="shared" si="22"/>
        <v>-2</v>
      </c>
      <c r="X41" s="284">
        <v>2</v>
      </c>
      <c r="Y41" s="1306">
        <v>3</v>
      </c>
      <c r="Z41" s="133">
        <f t="shared" si="23"/>
        <v>-1</v>
      </c>
      <c r="AA41" s="284">
        <v>14</v>
      </c>
      <c r="AB41" s="1306">
        <v>16</v>
      </c>
      <c r="AC41" s="133">
        <f t="shared" si="24"/>
        <v>-2</v>
      </c>
      <c r="AD41" s="284">
        <v>0</v>
      </c>
      <c r="AE41" s="1306">
        <v>0</v>
      </c>
      <c r="AF41" s="133">
        <f t="shared" si="25"/>
        <v>0</v>
      </c>
    </row>
    <row r="42" spans="2:35" ht="13.5" customHeight="1">
      <c r="B42" s="700" t="s">
        <v>809</v>
      </c>
      <c r="C42" s="452">
        <v>80</v>
      </c>
      <c r="D42" s="185">
        <v>150</v>
      </c>
      <c r="E42" s="125">
        <f t="shared" si="17"/>
        <v>-70</v>
      </c>
      <c r="F42" s="282">
        <v>0</v>
      </c>
      <c r="G42" s="872">
        <v>3</v>
      </c>
      <c r="H42" s="127">
        <f t="shared" si="18"/>
        <v>-3</v>
      </c>
      <c r="I42" s="282">
        <v>15</v>
      </c>
      <c r="J42" s="872">
        <v>26</v>
      </c>
      <c r="K42" s="127">
        <f t="shared" si="19"/>
        <v>-11</v>
      </c>
      <c r="L42" s="282">
        <v>0</v>
      </c>
      <c r="M42" s="872">
        <v>0</v>
      </c>
      <c r="N42" s="127">
        <v>0</v>
      </c>
      <c r="O42" s="2116">
        <v>0</v>
      </c>
      <c r="P42" s="872">
        <v>0</v>
      </c>
      <c r="Q42" s="127">
        <f t="shared" si="20"/>
        <v>0</v>
      </c>
      <c r="R42" s="282">
        <v>40</v>
      </c>
      <c r="S42" s="872">
        <v>81</v>
      </c>
      <c r="T42" s="127">
        <f t="shared" si="21"/>
        <v>-41</v>
      </c>
      <c r="U42" s="282">
        <v>3</v>
      </c>
      <c r="V42" s="872">
        <v>8</v>
      </c>
      <c r="W42" s="127">
        <f t="shared" si="22"/>
        <v>-5</v>
      </c>
      <c r="X42" s="282">
        <v>2</v>
      </c>
      <c r="Y42" s="872">
        <v>6</v>
      </c>
      <c r="Z42" s="127">
        <f t="shared" si="23"/>
        <v>-4</v>
      </c>
      <c r="AA42" s="282">
        <v>19</v>
      </c>
      <c r="AB42" s="872">
        <v>26</v>
      </c>
      <c r="AC42" s="127">
        <f t="shared" si="24"/>
        <v>-7</v>
      </c>
      <c r="AD42" s="282">
        <v>1</v>
      </c>
      <c r="AE42" s="872">
        <v>0</v>
      </c>
      <c r="AF42" s="127">
        <f t="shared" si="25"/>
        <v>1</v>
      </c>
    </row>
    <row r="43" spans="2:35" ht="13.5" customHeight="1">
      <c r="B43" s="28" t="s">
        <v>817</v>
      </c>
      <c r="C43" s="452">
        <v>52</v>
      </c>
      <c r="D43" s="185">
        <v>61</v>
      </c>
      <c r="E43" s="125">
        <f t="shared" si="17"/>
        <v>-9</v>
      </c>
      <c r="F43" s="282">
        <v>2</v>
      </c>
      <c r="G43" s="872">
        <v>1</v>
      </c>
      <c r="H43" s="127">
        <f t="shared" si="18"/>
        <v>1</v>
      </c>
      <c r="I43" s="282">
        <v>11</v>
      </c>
      <c r="J43" s="872">
        <v>9</v>
      </c>
      <c r="K43" s="127">
        <f t="shared" si="19"/>
        <v>2</v>
      </c>
      <c r="L43" s="282">
        <v>0</v>
      </c>
      <c r="M43" s="872">
        <v>0</v>
      </c>
      <c r="N43" s="127">
        <v>0</v>
      </c>
      <c r="O43" s="2181">
        <v>0</v>
      </c>
      <c r="P43" s="872">
        <v>0</v>
      </c>
      <c r="Q43" s="127">
        <f t="shared" si="20"/>
        <v>0</v>
      </c>
      <c r="R43" s="282">
        <v>26</v>
      </c>
      <c r="S43" s="872">
        <v>34</v>
      </c>
      <c r="T43" s="127">
        <f t="shared" si="21"/>
        <v>-8</v>
      </c>
      <c r="U43" s="282">
        <v>1</v>
      </c>
      <c r="V43" s="872">
        <v>0</v>
      </c>
      <c r="W43" s="127">
        <f t="shared" si="22"/>
        <v>1</v>
      </c>
      <c r="X43" s="282">
        <v>0</v>
      </c>
      <c r="Y43" s="872">
        <v>2</v>
      </c>
      <c r="Z43" s="127">
        <f t="shared" si="23"/>
        <v>-2</v>
      </c>
      <c r="AA43" s="282">
        <v>12</v>
      </c>
      <c r="AB43" s="872">
        <v>15</v>
      </c>
      <c r="AC43" s="127">
        <f t="shared" si="24"/>
        <v>-3</v>
      </c>
      <c r="AD43" s="282">
        <v>0</v>
      </c>
      <c r="AE43" s="872">
        <v>0</v>
      </c>
      <c r="AF43" s="127">
        <f t="shared" si="25"/>
        <v>0</v>
      </c>
    </row>
    <row r="44" spans="2:35" ht="13.5" customHeight="1">
      <c r="B44" s="28" t="s">
        <v>797</v>
      </c>
      <c r="C44" s="452">
        <v>33</v>
      </c>
      <c r="D44" s="185">
        <v>41</v>
      </c>
      <c r="E44" s="125">
        <f t="shared" si="17"/>
        <v>-8</v>
      </c>
      <c r="F44" s="282">
        <v>1</v>
      </c>
      <c r="G44" s="872">
        <v>0</v>
      </c>
      <c r="H44" s="127">
        <f t="shared" si="18"/>
        <v>1</v>
      </c>
      <c r="I44" s="282">
        <v>3</v>
      </c>
      <c r="J44" s="872">
        <v>2</v>
      </c>
      <c r="K44" s="127">
        <f t="shared" si="19"/>
        <v>1</v>
      </c>
      <c r="L44" s="282">
        <v>0</v>
      </c>
      <c r="M44" s="872">
        <v>0</v>
      </c>
      <c r="N44" s="127">
        <v>0</v>
      </c>
      <c r="O44" s="2220">
        <v>1</v>
      </c>
      <c r="P44" s="872">
        <v>0</v>
      </c>
      <c r="Q44" s="127">
        <f t="shared" si="20"/>
        <v>1</v>
      </c>
      <c r="R44" s="282">
        <v>13</v>
      </c>
      <c r="S44" s="872">
        <v>23</v>
      </c>
      <c r="T44" s="127">
        <f t="shared" si="21"/>
        <v>-10</v>
      </c>
      <c r="U44" s="282">
        <v>6</v>
      </c>
      <c r="V44" s="872">
        <v>5</v>
      </c>
      <c r="W44" s="127">
        <f t="shared" si="22"/>
        <v>1</v>
      </c>
      <c r="X44" s="282">
        <v>2</v>
      </c>
      <c r="Y44" s="872">
        <v>4</v>
      </c>
      <c r="Z44" s="127">
        <f t="shared" si="23"/>
        <v>-2</v>
      </c>
      <c r="AA44" s="282">
        <v>6</v>
      </c>
      <c r="AB44" s="872">
        <v>7</v>
      </c>
      <c r="AC44" s="127">
        <f t="shared" si="24"/>
        <v>-1</v>
      </c>
      <c r="AD44" s="282">
        <v>1</v>
      </c>
      <c r="AE44" s="872">
        <v>0</v>
      </c>
      <c r="AF44" s="127">
        <f t="shared" si="25"/>
        <v>1</v>
      </c>
      <c r="AG44" s="2497"/>
    </row>
    <row r="45" spans="2:35" ht="13.5" customHeight="1">
      <c r="B45" s="38" t="s">
        <v>818</v>
      </c>
      <c r="C45" s="2314">
        <v>42</v>
      </c>
      <c r="D45" s="187">
        <v>72</v>
      </c>
      <c r="E45" s="131">
        <f t="shared" si="17"/>
        <v>-30</v>
      </c>
      <c r="F45" s="284">
        <v>0</v>
      </c>
      <c r="G45" s="1306">
        <v>1</v>
      </c>
      <c r="H45" s="133">
        <f t="shared" si="18"/>
        <v>-1</v>
      </c>
      <c r="I45" s="284">
        <v>7</v>
      </c>
      <c r="J45" s="1306">
        <v>14</v>
      </c>
      <c r="K45" s="133">
        <f t="shared" si="19"/>
        <v>-7</v>
      </c>
      <c r="L45" s="284">
        <v>0</v>
      </c>
      <c r="M45" s="1306">
        <v>0</v>
      </c>
      <c r="N45" s="133">
        <v>0</v>
      </c>
      <c r="O45" s="2299">
        <v>0</v>
      </c>
      <c r="P45" s="1306">
        <v>0</v>
      </c>
      <c r="Q45" s="133">
        <f t="shared" si="20"/>
        <v>0</v>
      </c>
      <c r="R45" s="284">
        <v>13</v>
      </c>
      <c r="S45" s="1306">
        <v>36</v>
      </c>
      <c r="T45" s="133">
        <f t="shared" si="21"/>
        <v>-23</v>
      </c>
      <c r="U45" s="284">
        <v>1</v>
      </c>
      <c r="V45" s="1306">
        <v>0</v>
      </c>
      <c r="W45" s="133">
        <f t="shared" si="22"/>
        <v>1</v>
      </c>
      <c r="X45" s="284">
        <v>2</v>
      </c>
      <c r="Y45" s="1306">
        <v>5</v>
      </c>
      <c r="Z45" s="133">
        <f t="shared" si="23"/>
        <v>-3</v>
      </c>
      <c r="AA45" s="284">
        <v>19</v>
      </c>
      <c r="AB45" s="1306">
        <v>16</v>
      </c>
      <c r="AC45" s="133">
        <f t="shared" si="24"/>
        <v>3</v>
      </c>
      <c r="AD45" s="284">
        <v>0</v>
      </c>
      <c r="AE45" s="1306">
        <v>0</v>
      </c>
      <c r="AF45" s="133">
        <f t="shared" si="25"/>
        <v>0</v>
      </c>
    </row>
    <row r="46" spans="2:35" ht="13.5" customHeight="1">
      <c r="B46" s="92" t="s">
        <v>866</v>
      </c>
      <c r="C46" s="452">
        <v>79</v>
      </c>
      <c r="D46" s="185">
        <v>137</v>
      </c>
      <c r="E46" s="125">
        <f t="shared" si="17"/>
        <v>-58</v>
      </c>
      <c r="F46" s="282">
        <v>1</v>
      </c>
      <c r="G46" s="872">
        <v>1</v>
      </c>
      <c r="H46" s="127">
        <f t="shared" si="18"/>
        <v>0</v>
      </c>
      <c r="I46" s="282">
        <v>10</v>
      </c>
      <c r="J46" s="872">
        <v>25</v>
      </c>
      <c r="K46" s="127">
        <f t="shared" si="19"/>
        <v>-15</v>
      </c>
      <c r="L46" s="282">
        <v>0</v>
      </c>
      <c r="M46" s="872">
        <v>0</v>
      </c>
      <c r="N46" s="127">
        <v>0</v>
      </c>
      <c r="O46" s="2298">
        <v>0</v>
      </c>
      <c r="P46" s="872">
        <v>0</v>
      </c>
      <c r="Q46" s="127">
        <f t="shared" si="20"/>
        <v>0</v>
      </c>
      <c r="R46" s="282">
        <v>38</v>
      </c>
      <c r="S46" s="872">
        <v>64</v>
      </c>
      <c r="T46" s="127">
        <f t="shared" si="21"/>
        <v>-26</v>
      </c>
      <c r="U46" s="282">
        <v>4</v>
      </c>
      <c r="V46" s="872">
        <v>9</v>
      </c>
      <c r="W46" s="127">
        <f t="shared" si="22"/>
        <v>-5</v>
      </c>
      <c r="X46" s="282">
        <v>5</v>
      </c>
      <c r="Y46" s="872">
        <v>5</v>
      </c>
      <c r="Z46" s="127">
        <f t="shared" si="23"/>
        <v>0</v>
      </c>
      <c r="AA46" s="282">
        <v>21</v>
      </c>
      <c r="AB46" s="872">
        <v>33</v>
      </c>
      <c r="AC46" s="127">
        <f t="shared" si="24"/>
        <v>-12</v>
      </c>
      <c r="AD46" s="282">
        <v>0</v>
      </c>
      <c r="AE46" s="872">
        <v>0</v>
      </c>
      <c r="AF46" s="127">
        <f t="shared" si="25"/>
        <v>0</v>
      </c>
    </row>
    <row r="47" spans="2:35" ht="13.5" customHeight="1">
      <c r="B47" s="51" t="s">
        <v>873</v>
      </c>
      <c r="C47" s="452">
        <v>53</v>
      </c>
      <c r="D47" s="185">
        <v>52</v>
      </c>
      <c r="E47" s="125">
        <f t="shared" si="17"/>
        <v>1</v>
      </c>
      <c r="F47" s="282">
        <v>1</v>
      </c>
      <c r="G47" s="872">
        <v>1</v>
      </c>
      <c r="H47" s="127">
        <f t="shared" si="18"/>
        <v>0</v>
      </c>
      <c r="I47" s="282">
        <v>10</v>
      </c>
      <c r="J47" s="872">
        <v>7</v>
      </c>
      <c r="K47" s="127">
        <f t="shared" si="19"/>
        <v>3</v>
      </c>
      <c r="L47" s="282">
        <v>0</v>
      </c>
      <c r="M47" s="872">
        <v>0</v>
      </c>
      <c r="N47" s="127">
        <v>0</v>
      </c>
      <c r="O47" s="2332">
        <v>0</v>
      </c>
      <c r="P47" s="872">
        <v>0</v>
      </c>
      <c r="Q47" s="127">
        <f t="shared" si="20"/>
        <v>0</v>
      </c>
      <c r="R47" s="282">
        <v>21</v>
      </c>
      <c r="S47" s="872">
        <v>29</v>
      </c>
      <c r="T47" s="127">
        <f t="shared" si="21"/>
        <v>-8</v>
      </c>
      <c r="U47" s="282">
        <v>4</v>
      </c>
      <c r="V47" s="872">
        <v>4</v>
      </c>
      <c r="W47" s="127">
        <f t="shared" si="22"/>
        <v>0</v>
      </c>
      <c r="X47" s="282">
        <v>5</v>
      </c>
      <c r="Y47" s="872">
        <v>2</v>
      </c>
      <c r="Z47" s="127">
        <f t="shared" si="23"/>
        <v>3</v>
      </c>
      <c r="AA47" s="282">
        <v>12</v>
      </c>
      <c r="AB47" s="872">
        <v>9</v>
      </c>
      <c r="AC47" s="127">
        <f t="shared" si="24"/>
        <v>3</v>
      </c>
      <c r="AD47" s="282">
        <v>0</v>
      </c>
      <c r="AE47" s="872">
        <v>0</v>
      </c>
      <c r="AF47" s="127">
        <f t="shared" si="25"/>
        <v>0</v>
      </c>
    </row>
    <row r="48" spans="2:35" ht="13.5" customHeight="1">
      <c r="B48" s="51" t="s">
        <v>860</v>
      </c>
      <c r="C48" s="452">
        <v>40</v>
      </c>
      <c r="D48" s="185">
        <v>42</v>
      </c>
      <c r="E48" s="125">
        <f t="shared" si="17"/>
        <v>-2</v>
      </c>
      <c r="F48" s="282">
        <v>0</v>
      </c>
      <c r="G48" s="872">
        <v>0</v>
      </c>
      <c r="H48" s="127">
        <f t="shared" si="18"/>
        <v>0</v>
      </c>
      <c r="I48" s="282">
        <v>6</v>
      </c>
      <c r="J48" s="872">
        <v>8</v>
      </c>
      <c r="K48" s="127">
        <f t="shared" si="19"/>
        <v>-2</v>
      </c>
      <c r="L48" s="282">
        <v>0</v>
      </c>
      <c r="M48" s="872">
        <v>0</v>
      </c>
      <c r="N48" s="127">
        <v>0</v>
      </c>
      <c r="O48" s="2396">
        <v>0</v>
      </c>
      <c r="P48" s="872">
        <v>0</v>
      </c>
      <c r="Q48" s="127">
        <f t="shared" si="20"/>
        <v>0</v>
      </c>
      <c r="R48" s="282">
        <v>16</v>
      </c>
      <c r="S48" s="872">
        <v>24</v>
      </c>
      <c r="T48" s="127">
        <f t="shared" si="21"/>
        <v>-8</v>
      </c>
      <c r="U48" s="282">
        <v>0</v>
      </c>
      <c r="V48" s="872">
        <v>0</v>
      </c>
      <c r="W48" s="127">
        <f t="shared" si="22"/>
        <v>0</v>
      </c>
      <c r="X48" s="282">
        <v>5</v>
      </c>
      <c r="Y48" s="872">
        <v>2</v>
      </c>
      <c r="Z48" s="127">
        <f t="shared" si="23"/>
        <v>3</v>
      </c>
      <c r="AA48" s="282">
        <v>13</v>
      </c>
      <c r="AB48" s="872">
        <v>8</v>
      </c>
      <c r="AC48" s="127">
        <f t="shared" si="24"/>
        <v>5</v>
      </c>
      <c r="AD48" s="282">
        <v>0</v>
      </c>
      <c r="AE48" s="872">
        <v>0</v>
      </c>
      <c r="AF48" s="127">
        <f t="shared" si="25"/>
        <v>0</v>
      </c>
    </row>
    <row r="49" spans="2:36" ht="13.5" customHeight="1">
      <c r="B49" s="38" t="s">
        <v>874</v>
      </c>
      <c r="C49" s="2314">
        <v>44</v>
      </c>
      <c r="D49" s="187">
        <v>71</v>
      </c>
      <c r="E49" s="131">
        <f t="shared" si="17"/>
        <v>-27</v>
      </c>
      <c r="F49" s="284">
        <v>0</v>
      </c>
      <c r="G49" s="1306">
        <v>2</v>
      </c>
      <c r="H49" s="133">
        <f t="shared" si="18"/>
        <v>-2</v>
      </c>
      <c r="I49" s="284">
        <v>10</v>
      </c>
      <c r="J49" s="1306">
        <v>11</v>
      </c>
      <c r="K49" s="133">
        <f t="shared" si="19"/>
        <v>-1</v>
      </c>
      <c r="L49" s="284">
        <v>0</v>
      </c>
      <c r="M49" s="1306">
        <v>0</v>
      </c>
      <c r="N49" s="133">
        <v>0</v>
      </c>
      <c r="O49" s="2575">
        <v>0</v>
      </c>
      <c r="P49" s="1306">
        <v>0</v>
      </c>
      <c r="Q49" s="133">
        <f t="shared" si="20"/>
        <v>0</v>
      </c>
      <c r="R49" s="284">
        <v>12</v>
      </c>
      <c r="S49" s="1306">
        <v>35</v>
      </c>
      <c r="T49" s="133">
        <f t="shared" si="21"/>
        <v>-23</v>
      </c>
      <c r="U49" s="284">
        <v>4</v>
      </c>
      <c r="V49" s="1306">
        <v>5</v>
      </c>
      <c r="W49" s="133">
        <f t="shared" si="22"/>
        <v>-1</v>
      </c>
      <c r="X49" s="284">
        <v>1</v>
      </c>
      <c r="Y49" s="1306">
        <v>3</v>
      </c>
      <c r="Z49" s="133">
        <f t="shared" si="23"/>
        <v>-2</v>
      </c>
      <c r="AA49" s="284">
        <v>14</v>
      </c>
      <c r="AB49" s="1306">
        <v>15</v>
      </c>
      <c r="AC49" s="133">
        <f t="shared" si="24"/>
        <v>-1</v>
      </c>
      <c r="AD49" s="284">
        <v>3</v>
      </c>
      <c r="AE49" s="1306">
        <v>0</v>
      </c>
      <c r="AF49" s="133">
        <f t="shared" si="25"/>
        <v>3</v>
      </c>
    </row>
    <row r="50" spans="2:36" ht="13.5" customHeight="1">
      <c r="B50" s="92" t="s">
        <v>912</v>
      </c>
      <c r="C50" s="452">
        <v>69</v>
      </c>
      <c r="D50" s="185">
        <v>114</v>
      </c>
      <c r="E50" s="125">
        <f t="shared" ref="E50" si="26">SUM(C50-D50)</f>
        <v>-45</v>
      </c>
      <c r="F50" s="282">
        <v>1</v>
      </c>
      <c r="G50" s="872">
        <v>2</v>
      </c>
      <c r="H50" s="127">
        <f t="shared" ref="H50" si="27">F50-G50</f>
        <v>-1</v>
      </c>
      <c r="I50" s="282">
        <v>13</v>
      </c>
      <c r="J50" s="872">
        <v>19</v>
      </c>
      <c r="K50" s="127">
        <f t="shared" ref="K50" si="28">I50-J50</f>
        <v>-6</v>
      </c>
      <c r="L50" s="282">
        <v>0</v>
      </c>
      <c r="M50" s="872">
        <v>0</v>
      </c>
      <c r="N50" s="127">
        <v>0</v>
      </c>
      <c r="O50" s="2695">
        <v>0</v>
      </c>
      <c r="P50" s="872">
        <v>0</v>
      </c>
      <c r="Q50" s="127">
        <f t="shared" ref="Q50" si="29">O50-P50</f>
        <v>0</v>
      </c>
      <c r="R50" s="282">
        <v>31</v>
      </c>
      <c r="S50" s="872">
        <v>61</v>
      </c>
      <c r="T50" s="127">
        <f t="shared" ref="T50" si="30">R50-S50</f>
        <v>-30</v>
      </c>
      <c r="U50" s="282">
        <v>4</v>
      </c>
      <c r="V50" s="872">
        <v>7</v>
      </c>
      <c r="W50" s="127">
        <f t="shared" ref="W50" si="31">U50-V50</f>
        <v>-3</v>
      </c>
      <c r="X50" s="282">
        <v>1</v>
      </c>
      <c r="Y50" s="872">
        <v>1</v>
      </c>
      <c r="Z50" s="127">
        <f t="shared" ref="Z50" si="32">X50-Y50</f>
        <v>0</v>
      </c>
      <c r="AA50" s="282">
        <v>19</v>
      </c>
      <c r="AB50" s="872">
        <v>24</v>
      </c>
      <c r="AC50" s="127">
        <f t="shared" ref="AC50" si="33">AA50-AB50</f>
        <v>-5</v>
      </c>
      <c r="AD50" s="282">
        <v>0</v>
      </c>
      <c r="AE50" s="872">
        <v>0</v>
      </c>
      <c r="AF50" s="127">
        <f t="shared" ref="AF50" si="34">AD50-AE50</f>
        <v>0</v>
      </c>
    </row>
    <row r="51" spans="2:36" s="207" customFormat="1">
      <c r="B51" s="616" t="s">
        <v>916</v>
      </c>
      <c r="C51" s="184">
        <v>59</v>
      </c>
      <c r="D51" s="185">
        <v>58</v>
      </c>
      <c r="E51" s="125">
        <f t="shared" ref="E51:E55" si="35">SUM(C51-D51)</f>
        <v>1</v>
      </c>
      <c r="F51" s="282">
        <f>'2.3 -2.4-2.5. Artig. Settore '!C149</f>
        <v>2</v>
      </c>
      <c r="G51" s="872">
        <f>'2.3 -2.4-2.5. Artig. Settore '!C253</f>
        <v>3</v>
      </c>
      <c r="H51" s="127">
        <f t="shared" ref="H51" si="36">F51-G51</f>
        <v>-1</v>
      </c>
      <c r="I51" s="282">
        <f>'2.3 -2.4-2.5. Artig. Settore '!E149</f>
        <v>8</v>
      </c>
      <c r="J51" s="872">
        <f>'2.3 -2.4-2.5. Artig. Settore '!E253</f>
        <v>15</v>
      </c>
      <c r="K51" s="127">
        <f t="shared" ref="K51" si="37">I51-J51</f>
        <v>-7</v>
      </c>
      <c r="L51" s="282">
        <v>0</v>
      </c>
      <c r="M51" s="872">
        <v>0</v>
      </c>
      <c r="N51" s="127">
        <f t="shared" ref="N51" si="38">L51-M51</f>
        <v>0</v>
      </c>
      <c r="O51" s="3013">
        <v>0</v>
      </c>
      <c r="P51" s="872">
        <v>0</v>
      </c>
      <c r="Q51" s="127">
        <f t="shared" ref="Q51" si="39">O51-P51</f>
        <v>0</v>
      </c>
      <c r="R51" s="282">
        <v>27</v>
      </c>
      <c r="S51" s="872">
        <v>21</v>
      </c>
      <c r="T51" s="127">
        <f t="shared" ref="T51" si="40">R51-S51</f>
        <v>6</v>
      </c>
      <c r="U51" s="282">
        <v>1</v>
      </c>
      <c r="V51" s="872">
        <v>3</v>
      </c>
      <c r="W51" s="127">
        <f t="shared" ref="W51:W55" si="41">U51-V51</f>
        <v>-2</v>
      </c>
      <c r="X51" s="282">
        <v>4</v>
      </c>
      <c r="Y51" s="872">
        <v>1</v>
      </c>
      <c r="Z51" s="127">
        <f t="shared" ref="Z51:Z55" si="42">X51-Y51</f>
        <v>3</v>
      </c>
      <c r="AA51" s="282">
        <v>17</v>
      </c>
      <c r="AB51" s="872">
        <v>15</v>
      </c>
      <c r="AC51" s="127">
        <f t="shared" ref="AC51:AC55" si="43">AA51-AB51</f>
        <v>2</v>
      </c>
      <c r="AD51" s="282">
        <v>0</v>
      </c>
      <c r="AE51" s="872">
        <v>0</v>
      </c>
      <c r="AF51" s="127">
        <f t="shared" ref="AF51:AF55" si="44">AD51-AE51</f>
        <v>0</v>
      </c>
      <c r="AH51" s="2580"/>
      <c r="AI51" s="2580"/>
      <c r="AJ51" s="2580"/>
    </row>
    <row r="52" spans="2:36" s="207" customFormat="1">
      <c r="B52" s="616" t="s">
        <v>934</v>
      </c>
      <c r="C52" s="184">
        <v>36</v>
      </c>
      <c r="D52" s="185">
        <v>40</v>
      </c>
      <c r="E52" s="912">
        <f t="shared" si="35"/>
        <v>-4</v>
      </c>
      <c r="F52" s="282">
        <v>0</v>
      </c>
      <c r="G52" s="872">
        <v>1</v>
      </c>
      <c r="H52" s="127">
        <v>-1</v>
      </c>
      <c r="I52" s="2804">
        <v>11</v>
      </c>
      <c r="J52" s="872">
        <v>7</v>
      </c>
      <c r="K52" s="2803">
        <v>4</v>
      </c>
      <c r="L52" s="282">
        <v>0</v>
      </c>
      <c r="M52" s="872">
        <v>0</v>
      </c>
      <c r="N52" s="127">
        <v>0</v>
      </c>
      <c r="O52" s="3013">
        <v>0</v>
      </c>
      <c r="P52" s="872">
        <v>0</v>
      </c>
      <c r="Q52" s="127">
        <v>0</v>
      </c>
      <c r="R52" s="2804">
        <v>12</v>
      </c>
      <c r="S52" s="872">
        <v>18</v>
      </c>
      <c r="T52" s="2803">
        <v>-6</v>
      </c>
      <c r="U52" s="282">
        <v>1</v>
      </c>
      <c r="V52" s="872">
        <v>1</v>
      </c>
      <c r="W52" s="127">
        <f t="shared" si="41"/>
        <v>0</v>
      </c>
      <c r="X52" s="2804">
        <v>1</v>
      </c>
      <c r="Y52" s="872">
        <v>3</v>
      </c>
      <c r="Z52" s="2803">
        <f t="shared" si="42"/>
        <v>-2</v>
      </c>
      <c r="AA52" s="282">
        <v>11</v>
      </c>
      <c r="AB52" s="872">
        <v>10</v>
      </c>
      <c r="AC52" s="127">
        <f t="shared" si="43"/>
        <v>1</v>
      </c>
      <c r="AD52" s="2804">
        <v>0</v>
      </c>
      <c r="AE52" s="872">
        <v>0</v>
      </c>
      <c r="AF52" s="127">
        <f t="shared" si="44"/>
        <v>0</v>
      </c>
      <c r="AH52" s="2580"/>
      <c r="AI52" s="2580"/>
      <c r="AJ52" s="2580"/>
    </row>
    <row r="53" spans="2:36" s="207" customFormat="1">
      <c r="B53" s="615" t="s">
        <v>935</v>
      </c>
      <c r="C53" s="2962">
        <v>31</v>
      </c>
      <c r="D53" s="2963">
        <v>70</v>
      </c>
      <c r="E53" s="2964">
        <f t="shared" si="35"/>
        <v>-39</v>
      </c>
      <c r="F53" s="284">
        <v>0</v>
      </c>
      <c r="G53" s="2953">
        <v>1</v>
      </c>
      <c r="H53" s="133">
        <v>-1</v>
      </c>
      <c r="I53" s="2926">
        <v>2</v>
      </c>
      <c r="J53" s="2953">
        <v>18</v>
      </c>
      <c r="K53" s="2965">
        <v>-16</v>
      </c>
      <c r="L53" s="284">
        <v>0</v>
      </c>
      <c r="M53" s="2953">
        <v>0</v>
      </c>
      <c r="N53" s="133">
        <v>0</v>
      </c>
      <c r="O53" s="3012">
        <v>0</v>
      </c>
      <c r="P53" s="2953">
        <v>0</v>
      </c>
      <c r="Q53" s="133">
        <v>0</v>
      </c>
      <c r="R53" s="2926">
        <v>14</v>
      </c>
      <c r="S53" s="2953">
        <v>32</v>
      </c>
      <c r="T53" s="2965">
        <v>-18</v>
      </c>
      <c r="U53" s="284">
        <v>1</v>
      </c>
      <c r="V53" s="2953">
        <v>4</v>
      </c>
      <c r="W53" s="133">
        <f t="shared" si="41"/>
        <v>-3</v>
      </c>
      <c r="X53" s="2926">
        <v>7</v>
      </c>
      <c r="Y53" s="2953">
        <v>2</v>
      </c>
      <c r="Z53" s="2965">
        <f t="shared" si="42"/>
        <v>5</v>
      </c>
      <c r="AA53" s="284">
        <v>7</v>
      </c>
      <c r="AB53" s="2953">
        <v>13</v>
      </c>
      <c r="AC53" s="133">
        <f t="shared" si="43"/>
        <v>-6</v>
      </c>
      <c r="AD53" s="2926">
        <v>0</v>
      </c>
      <c r="AE53" s="2953">
        <v>0</v>
      </c>
      <c r="AF53" s="133">
        <f t="shared" si="44"/>
        <v>0</v>
      </c>
      <c r="AH53" s="2580"/>
      <c r="AI53" s="2580"/>
      <c r="AJ53" s="2580"/>
    </row>
    <row r="54" spans="2:36" s="207" customFormat="1">
      <c r="B54" s="616" t="s">
        <v>936</v>
      </c>
      <c r="C54" s="2961">
        <v>78</v>
      </c>
      <c r="D54" s="185">
        <v>131</v>
      </c>
      <c r="E54" s="912">
        <f t="shared" si="35"/>
        <v>-53</v>
      </c>
      <c r="F54" s="282">
        <v>1</v>
      </c>
      <c r="G54" s="872">
        <v>3</v>
      </c>
      <c r="H54" s="127">
        <v>-2</v>
      </c>
      <c r="I54" s="3299">
        <v>15</v>
      </c>
      <c r="J54" s="3338">
        <v>29</v>
      </c>
      <c r="K54" s="2923">
        <v>-14</v>
      </c>
      <c r="L54" s="282">
        <v>0</v>
      </c>
      <c r="M54" s="872">
        <v>0</v>
      </c>
      <c r="N54" s="127">
        <v>0</v>
      </c>
      <c r="O54" s="3013">
        <v>0</v>
      </c>
      <c r="P54" s="872">
        <v>0</v>
      </c>
      <c r="Q54" s="127">
        <v>0</v>
      </c>
      <c r="R54" s="2925">
        <v>31</v>
      </c>
      <c r="S54" s="872">
        <v>63</v>
      </c>
      <c r="T54" s="2923">
        <v>-32</v>
      </c>
      <c r="U54" s="282">
        <v>1</v>
      </c>
      <c r="V54" s="872">
        <v>8</v>
      </c>
      <c r="W54" s="127">
        <f t="shared" si="41"/>
        <v>-7</v>
      </c>
      <c r="X54" s="2925">
        <v>2</v>
      </c>
      <c r="Y54" s="872">
        <v>0</v>
      </c>
      <c r="Z54" s="2923">
        <f t="shared" si="42"/>
        <v>2</v>
      </c>
      <c r="AA54" s="282">
        <v>28</v>
      </c>
      <c r="AB54" s="872">
        <v>28</v>
      </c>
      <c r="AC54" s="127">
        <f t="shared" si="43"/>
        <v>0</v>
      </c>
      <c r="AD54" s="2925">
        <v>0</v>
      </c>
      <c r="AE54" s="872">
        <v>0</v>
      </c>
      <c r="AF54" s="127">
        <f t="shared" si="44"/>
        <v>0</v>
      </c>
      <c r="AH54" s="3352"/>
      <c r="AI54" s="2580"/>
      <c r="AJ54" s="2580"/>
    </row>
    <row r="55" spans="2:36" s="207" customFormat="1">
      <c r="B55" s="616" t="s">
        <v>962</v>
      </c>
      <c r="C55" s="2961">
        <v>73</v>
      </c>
      <c r="D55" s="185">
        <v>70</v>
      </c>
      <c r="E55" s="912">
        <f t="shared" si="35"/>
        <v>3</v>
      </c>
      <c r="F55" s="282">
        <v>1</v>
      </c>
      <c r="G55" s="872">
        <v>0</v>
      </c>
      <c r="H55" s="127">
        <f>F55-G55</f>
        <v>1</v>
      </c>
      <c r="I55" s="3299">
        <v>8</v>
      </c>
      <c r="J55" s="872">
        <v>11</v>
      </c>
      <c r="K55" s="127">
        <f>I55-J55</f>
        <v>-3</v>
      </c>
      <c r="L55" s="282">
        <v>0</v>
      </c>
      <c r="M55" s="872">
        <v>1</v>
      </c>
      <c r="N55" s="127">
        <v>-1</v>
      </c>
      <c r="O55" s="3300">
        <v>0</v>
      </c>
      <c r="P55" s="872">
        <v>0</v>
      </c>
      <c r="Q55" s="127">
        <v>0</v>
      </c>
      <c r="R55" s="3300">
        <v>28</v>
      </c>
      <c r="S55" s="872">
        <v>37</v>
      </c>
      <c r="T55" s="127">
        <f>R55-S55</f>
        <v>-9</v>
      </c>
      <c r="U55" s="282">
        <v>3</v>
      </c>
      <c r="V55" s="872">
        <v>4</v>
      </c>
      <c r="W55" s="127">
        <f t="shared" si="41"/>
        <v>-1</v>
      </c>
      <c r="X55" s="3300">
        <v>5</v>
      </c>
      <c r="Y55" s="872">
        <v>2</v>
      </c>
      <c r="Z55" s="3298">
        <f t="shared" si="42"/>
        <v>3</v>
      </c>
      <c r="AA55" s="282">
        <v>28</v>
      </c>
      <c r="AB55" s="872">
        <v>15</v>
      </c>
      <c r="AC55" s="127">
        <f t="shared" si="43"/>
        <v>13</v>
      </c>
      <c r="AD55" s="3300">
        <v>0</v>
      </c>
      <c r="AE55" s="872">
        <v>0</v>
      </c>
      <c r="AF55" s="127">
        <f t="shared" si="44"/>
        <v>0</v>
      </c>
      <c r="AG55" s="2580"/>
      <c r="AH55" s="2580"/>
      <c r="AI55" s="2580"/>
      <c r="AJ55" s="2580"/>
    </row>
    <row r="56" spans="2:36" s="207" customFormat="1">
      <c r="B56" s="616" t="s">
        <v>981</v>
      </c>
      <c r="C56" s="184">
        <v>41</v>
      </c>
      <c r="D56" s="185">
        <v>42</v>
      </c>
      <c r="E56" s="125">
        <f t="shared" ref="E56:E57" si="45">SUM(C56-D56)</f>
        <v>-1</v>
      </c>
      <c r="F56" s="282">
        <v>0</v>
      </c>
      <c r="G56" s="872">
        <v>0</v>
      </c>
      <c r="H56" s="127">
        <f>F56-G56</f>
        <v>0</v>
      </c>
      <c r="I56" s="552">
        <v>3</v>
      </c>
      <c r="J56" s="872">
        <v>4</v>
      </c>
      <c r="K56" s="127">
        <f>I56-J56</f>
        <v>-1</v>
      </c>
      <c r="L56" s="282">
        <v>0</v>
      </c>
      <c r="M56" s="872">
        <v>0</v>
      </c>
      <c r="N56" s="127">
        <f>L56-M56</f>
        <v>0</v>
      </c>
      <c r="O56" s="282">
        <v>0</v>
      </c>
      <c r="P56" s="872">
        <v>0</v>
      </c>
      <c r="Q56" s="127">
        <v>0</v>
      </c>
      <c r="R56" s="282">
        <v>21</v>
      </c>
      <c r="S56" s="872">
        <v>21</v>
      </c>
      <c r="T56" s="127">
        <f>R56-S56</f>
        <v>0</v>
      </c>
      <c r="U56" s="282">
        <v>3</v>
      </c>
      <c r="V56" s="872">
        <v>3</v>
      </c>
      <c r="W56" s="127">
        <f t="shared" ref="W56:W57" si="46">U56-V56</f>
        <v>0</v>
      </c>
      <c r="X56" s="282">
        <v>1</v>
      </c>
      <c r="Y56" s="872">
        <v>1</v>
      </c>
      <c r="Z56" s="127">
        <f t="shared" ref="Z56:Z57" si="47">X56-Y56</f>
        <v>0</v>
      </c>
      <c r="AA56" s="282">
        <v>13</v>
      </c>
      <c r="AB56" s="872">
        <v>13</v>
      </c>
      <c r="AC56" s="127">
        <f t="shared" ref="AC56:AC57" si="48">AA56-AB56</f>
        <v>0</v>
      </c>
      <c r="AD56" s="282">
        <v>0</v>
      </c>
      <c r="AE56" s="872">
        <v>0</v>
      </c>
      <c r="AF56" s="127">
        <f>AD56-AE56</f>
        <v>0</v>
      </c>
      <c r="AG56" s="2580"/>
      <c r="AH56" s="3352"/>
      <c r="AI56" s="2580"/>
      <c r="AJ56" s="2580"/>
    </row>
    <row r="57" spans="2:36" s="207" customFormat="1">
      <c r="B57" s="615" t="s">
        <v>1000</v>
      </c>
      <c r="C57" s="186">
        <v>41</v>
      </c>
      <c r="D57" s="187">
        <v>42</v>
      </c>
      <c r="E57" s="131">
        <f t="shared" si="45"/>
        <v>-1</v>
      </c>
      <c r="F57" s="284">
        <v>0</v>
      </c>
      <c r="G57" s="1306">
        <v>0</v>
      </c>
      <c r="H57" s="133">
        <f>F57-G57</f>
        <v>0</v>
      </c>
      <c r="I57" s="568">
        <v>3</v>
      </c>
      <c r="J57" s="1306">
        <v>4</v>
      </c>
      <c r="K57" s="133">
        <f>I57-J57</f>
        <v>-1</v>
      </c>
      <c r="L57" s="284">
        <v>0</v>
      </c>
      <c r="M57" s="1306">
        <v>0</v>
      </c>
      <c r="N57" s="133">
        <f>L57-M57</f>
        <v>0</v>
      </c>
      <c r="O57" s="284">
        <v>0</v>
      </c>
      <c r="P57" s="1306">
        <v>0</v>
      </c>
      <c r="Q57" s="133">
        <v>0</v>
      </c>
      <c r="R57" s="284">
        <v>21</v>
      </c>
      <c r="S57" s="1306">
        <v>21</v>
      </c>
      <c r="T57" s="133">
        <f>R57-S57</f>
        <v>0</v>
      </c>
      <c r="U57" s="284">
        <v>3</v>
      </c>
      <c r="V57" s="1306">
        <v>3</v>
      </c>
      <c r="W57" s="133">
        <f t="shared" si="46"/>
        <v>0</v>
      </c>
      <c r="X57" s="284">
        <v>1</v>
      </c>
      <c r="Y57" s="1306">
        <v>1</v>
      </c>
      <c r="Z57" s="133">
        <f t="shared" si="47"/>
        <v>0</v>
      </c>
      <c r="AA57" s="284">
        <v>13</v>
      </c>
      <c r="AB57" s="1306">
        <v>13</v>
      </c>
      <c r="AC57" s="133">
        <f t="shared" si="48"/>
        <v>0</v>
      </c>
      <c r="AD57" s="284">
        <v>0</v>
      </c>
      <c r="AE57" s="1306">
        <v>0</v>
      </c>
      <c r="AF57" s="133">
        <f>AD57-AE57</f>
        <v>0</v>
      </c>
      <c r="AG57" s="3351"/>
      <c r="AH57" s="3352"/>
      <c r="AI57" s="2580"/>
      <c r="AJ57" s="2580"/>
    </row>
    <row r="58" spans="2:36" s="207" customFormat="1">
      <c r="B58" s="615" t="s">
        <v>1009</v>
      </c>
      <c r="C58" s="4062">
        <v>73</v>
      </c>
      <c r="D58" s="4063">
        <v>101</v>
      </c>
      <c r="E58" s="3345">
        <v>-28</v>
      </c>
      <c r="F58" s="4064">
        <v>2</v>
      </c>
      <c r="G58" s="3338">
        <v>1</v>
      </c>
      <c r="H58" s="4065">
        <v>1</v>
      </c>
      <c r="I58" s="4066">
        <v>15</v>
      </c>
      <c r="J58" s="3338">
        <v>23</v>
      </c>
      <c r="K58" s="4065">
        <v>-8</v>
      </c>
      <c r="L58" s="4064">
        <v>0</v>
      </c>
      <c r="M58" s="3338">
        <v>0</v>
      </c>
      <c r="N58" s="4065">
        <v>0</v>
      </c>
      <c r="O58" s="4064">
        <v>0</v>
      </c>
      <c r="P58" s="3338">
        <v>0</v>
      </c>
      <c r="Q58" s="4065">
        <v>0</v>
      </c>
      <c r="R58" s="4064">
        <v>27</v>
      </c>
      <c r="S58" s="3338">
        <v>43</v>
      </c>
      <c r="T58" s="4065">
        <v>-16</v>
      </c>
      <c r="U58" s="4064">
        <v>4</v>
      </c>
      <c r="V58" s="3338">
        <v>4</v>
      </c>
      <c r="W58" s="4065">
        <v>0</v>
      </c>
      <c r="X58" s="4064">
        <v>2</v>
      </c>
      <c r="Y58" s="3338">
        <v>5</v>
      </c>
      <c r="Z58" s="4065">
        <v>-3</v>
      </c>
      <c r="AA58" s="4064">
        <v>22</v>
      </c>
      <c r="AB58" s="3338">
        <v>25</v>
      </c>
      <c r="AC58" s="4065">
        <v>-3</v>
      </c>
      <c r="AD58" s="4064">
        <v>1</v>
      </c>
      <c r="AE58" s="3338">
        <v>0</v>
      </c>
      <c r="AF58" s="4065">
        <v>1</v>
      </c>
      <c r="AG58" s="3351"/>
      <c r="AH58" s="3352"/>
      <c r="AI58" s="2580"/>
      <c r="AJ58" s="2580"/>
    </row>
    <row r="59" spans="2:36" s="3441" customFormat="1">
      <c r="B59" s="3491" t="s">
        <v>1009</v>
      </c>
      <c r="C59" s="186">
        <v>60</v>
      </c>
      <c r="D59" s="187">
        <v>70</v>
      </c>
      <c r="E59" s="131">
        <f t="shared" ref="E59" si="49">SUM(C59-D59)</f>
        <v>-10</v>
      </c>
      <c r="F59" s="284">
        <v>2</v>
      </c>
      <c r="G59" s="1306">
        <v>0</v>
      </c>
      <c r="H59" s="133">
        <f>F59-G59</f>
        <v>2</v>
      </c>
      <c r="I59" s="568">
        <v>11</v>
      </c>
      <c r="J59" s="1306">
        <v>8</v>
      </c>
      <c r="K59" s="133">
        <f>I59-J59</f>
        <v>3</v>
      </c>
      <c r="L59" s="284">
        <v>0</v>
      </c>
      <c r="M59" s="1306">
        <v>0</v>
      </c>
      <c r="N59" s="133">
        <f>L59-M59</f>
        <v>0</v>
      </c>
      <c r="O59" s="284">
        <v>0</v>
      </c>
      <c r="P59" s="1306">
        <v>1</v>
      </c>
      <c r="Q59" s="133">
        <f>O59-P59</f>
        <v>-1</v>
      </c>
      <c r="R59" s="284">
        <v>32</v>
      </c>
      <c r="S59" s="1306">
        <v>37</v>
      </c>
      <c r="T59" s="133">
        <f>R59-S59</f>
        <v>-5</v>
      </c>
      <c r="U59" s="284">
        <v>1</v>
      </c>
      <c r="V59" s="1306">
        <v>4</v>
      </c>
      <c r="W59" s="133">
        <f t="shared" ref="W59" si="50">U59-V59</f>
        <v>-3</v>
      </c>
      <c r="X59" s="284">
        <v>3</v>
      </c>
      <c r="Y59" s="1306">
        <v>2</v>
      </c>
      <c r="Z59" s="133">
        <f t="shared" ref="Z59" si="51">X59-Y59</f>
        <v>1</v>
      </c>
      <c r="AA59" s="284">
        <v>11</v>
      </c>
      <c r="AB59" s="1306">
        <v>18</v>
      </c>
      <c r="AC59" s="133">
        <f t="shared" ref="AC59" si="52">AA59-AB59</f>
        <v>-7</v>
      </c>
      <c r="AD59" s="284">
        <v>0</v>
      </c>
      <c r="AE59" s="1306">
        <v>0</v>
      </c>
      <c r="AF59" s="133">
        <f>AD59-AE59</f>
        <v>0</v>
      </c>
      <c r="AG59" s="3492"/>
      <c r="AH59" s="4067">
        <f>C59-F59-I59-L59-O59-R59-U59-X59-AD59</f>
        <v>11</v>
      </c>
      <c r="AI59" s="4067">
        <f t="shared" ref="AI59:AJ59" si="53">D59-G59-J59-M59-P59-S59-V59-Y59-AE59</f>
        <v>18</v>
      </c>
      <c r="AJ59" s="4067">
        <f t="shared" si="53"/>
        <v>-7</v>
      </c>
    </row>
    <row r="60" spans="2:36" ht="19.5" customHeight="1">
      <c r="B60" s="4367" t="s">
        <v>58</v>
      </c>
      <c r="C60" s="4368"/>
      <c r="D60" s="4368"/>
      <c r="E60" s="4368"/>
      <c r="F60" s="4368"/>
      <c r="G60" s="4368"/>
      <c r="H60" s="4368"/>
      <c r="I60" s="4368"/>
      <c r="J60" s="4368"/>
      <c r="K60" s="4368"/>
      <c r="L60" s="4368"/>
      <c r="M60" s="4368"/>
      <c r="N60" s="4368"/>
      <c r="O60" s="4368"/>
      <c r="P60" s="4368"/>
      <c r="Q60" s="4368"/>
      <c r="R60" s="4368"/>
      <c r="S60" s="4368"/>
      <c r="T60" s="4368"/>
      <c r="U60" s="4368"/>
      <c r="V60" s="4369"/>
      <c r="W60" s="4369"/>
      <c r="X60" s="56"/>
      <c r="AA60" s="216"/>
      <c r="AB60" s="216"/>
      <c r="AC60" s="216"/>
      <c r="AD60" s="216"/>
      <c r="AE60" s="216"/>
    </row>
    <row r="61" spans="2:36">
      <c r="B61" s="56" t="s">
        <v>875</v>
      </c>
      <c r="J61" s="440"/>
      <c r="K61" s="440"/>
      <c r="L61" s="440"/>
      <c r="M61" s="440"/>
      <c r="N61" s="440"/>
      <c r="O61" s="440"/>
      <c r="P61" s="440"/>
      <c r="Q61" s="440"/>
      <c r="V61" s="216"/>
      <c r="AC61" s="216"/>
      <c r="AD61" s="216"/>
      <c r="AE61" s="20"/>
    </row>
    <row r="62" spans="2:36">
      <c r="W62" s="216"/>
      <c r="AG62" s="216"/>
    </row>
    <row r="63" spans="2:36">
      <c r="D63" s="440"/>
      <c r="G63" s="440"/>
      <c r="Y63" s="216"/>
      <c r="Z63" s="216"/>
    </row>
    <row r="64" spans="2:36">
      <c r="AC64" s="20"/>
    </row>
    <row r="65" spans="6:19">
      <c r="S65" s="527"/>
    </row>
    <row r="67" spans="6:19">
      <c r="F67" s="23"/>
    </row>
    <row r="115" spans="5:5">
      <c r="E115" s="3">
        <v>748108</v>
      </c>
    </row>
  </sheetData>
  <mergeCells count="82">
    <mergeCell ref="U3:W3"/>
    <mergeCell ref="B60:W60"/>
    <mergeCell ref="C1:AF1"/>
    <mergeCell ref="F2:AF2"/>
    <mergeCell ref="X3:Z3"/>
    <mergeCell ref="AA3:AC3"/>
    <mergeCell ref="AD3:AF3"/>
    <mergeCell ref="F3:H3"/>
    <mergeCell ref="C3:E3"/>
    <mergeCell ref="I3:K3"/>
    <mergeCell ref="R3:T3"/>
    <mergeCell ref="L4:M4"/>
    <mergeCell ref="N4:O4"/>
    <mergeCell ref="P4:Q4"/>
    <mergeCell ref="O3:Q3"/>
    <mergeCell ref="L3:N3"/>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 ref="L23:M23"/>
    <mergeCell ref="N23:O23"/>
    <mergeCell ref="P23:Q23"/>
    <mergeCell ref="L24:M24"/>
    <mergeCell ref="N24:O24"/>
    <mergeCell ref="P24:Q24"/>
    <mergeCell ref="L25:M25"/>
    <mergeCell ref="N25:O25"/>
    <mergeCell ref="P25:Q25"/>
    <mergeCell ref="L26:M26"/>
    <mergeCell ref="N26:O26"/>
    <mergeCell ref="P26:Q26"/>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37</vt:i4>
      </vt:variant>
      <vt:variant>
        <vt:lpstr>Intervalli denominati</vt:lpstr>
      </vt:variant>
      <vt:variant>
        <vt:i4>27</vt:i4>
      </vt:variant>
    </vt:vector>
  </HeadingPairs>
  <TitlesOfParts>
    <vt:vector size="64"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Import-Export</vt:lpstr>
      <vt:lpstr>10.2 -10.3 Import </vt:lpstr>
      <vt:lpstr>10. 4- 10.5 Export</vt:lpstr>
      <vt:lpstr>13.1-13.2 -13.3 Turism.prov.SO</vt:lpstr>
      <vt:lpstr>14.4-14.5 -14.6 Turismo Livigno</vt:lpstr>
      <vt:lpstr>Tav. 11.1 Pra autovetture</vt:lpstr>
      <vt:lpstr>12.1 - 12.2 - 12.3 Benchmark</vt:lpstr>
      <vt:lpstr>12.4 Benchmark settori</vt:lpstr>
      <vt:lpstr>12.5 Benchmark Commercio Estero</vt:lpstr>
      <vt:lpstr>Indicatori economici  (2)</vt:lpstr>
      <vt:lpstr>Foglio1</vt:lpstr>
      <vt:lpstr>' Indice'!Area_stampa</vt:lpstr>
      <vt:lpstr>'1.2 Movimprese'!Area_stampa</vt:lpstr>
      <vt:lpstr>'1.3 - 1.4 - 1.5 Movimp.Settore'!Area_stampa</vt:lpstr>
      <vt:lpstr>'1.6 Saldo Settore'!Area_stampa</vt:lpstr>
      <vt:lpstr>'1.6.1 Saldo Nati-mortalità'!Area_stampa</vt:lpstr>
      <vt:lpstr>'10.1  Import-Export'!Area_stampa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'6.2 - 6.3 Imprend. per Carica'!Area_stampa</vt:lpstr>
      <vt:lpstr>'6.3a - 6.3b Extra Com.'!Area_stampa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cso0025</cp:lastModifiedBy>
  <cp:lastPrinted>2017-04-07T06:23:10Z</cp:lastPrinted>
  <dcterms:created xsi:type="dcterms:W3CDTF">2006-11-23T10:43:36Z</dcterms:created>
  <dcterms:modified xsi:type="dcterms:W3CDTF">2017-08-24T13:33:00Z</dcterms:modified>
</cp:coreProperties>
</file>